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tamp\Projects-Local\Debt Yield\"/>
    </mc:Choice>
  </mc:AlternateContent>
  <xr:revisionPtr revIDLastSave="0" documentId="13_ncr:1_{DE5A6F89-4470-4B13-A644-D4B71C65AC07}" xr6:coauthVersionLast="47" xr6:coauthVersionMax="47" xr10:uidLastSave="{00000000-0000-0000-0000-000000000000}"/>
  <bookViews>
    <workbookView xWindow="-120" yWindow="-120" windowWidth="38640" windowHeight="15720" xr2:uid="{975C7347-D9C7-4C4D-AC33-F411E70F2754}"/>
  </bookViews>
  <sheets>
    <sheet name="Comm OSAR" sheetId="59" r:id="rId1"/>
    <sheet name="DS" sheetId="60" r:id="rId2"/>
    <sheet name="OSAR" sheetId="11" state="hidden" r:id="rId3"/>
    <sheet name="QoQ" sheetId="40" r:id="rId4"/>
    <sheet name="TTM" sheetId="53" r:id="rId5"/>
    <sheet name="Rent Roll" sheetId="56" r:id="rId6"/>
    <sheet name="WALT" sheetId="46" r:id="rId7"/>
    <sheet name="Aging Report" sheetId="57" r:id="rId8"/>
    <sheet name="coding" sheetId="55" state="hidden" r:id="rId9"/>
    <sheet name="Tax" sheetId="44" r:id="rId10"/>
    <sheet name="Insurance" sheetId="58" r:id="rId11"/>
    <sheet name="Future Funding" sheetId="52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</externalReferences>
  <definedNames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>#REF!</definedName>
    <definedName name="\D">#REF!</definedName>
    <definedName name="\E">#REF!</definedName>
    <definedName name="\g" localSheetId="6">'[1]Mixed Use'!#REF!</definedName>
    <definedName name="\g">'[1]Mixed Use'!#REF!</definedName>
    <definedName name="\H" localSheetId="6">#REF!</definedName>
    <definedName name="\H">#REF!</definedName>
    <definedName name="\I">#REF!</definedName>
    <definedName name="\j">#REF!</definedName>
    <definedName name="\L">#REF!</definedName>
    <definedName name="\N">#REF!</definedName>
    <definedName name="\o">'[1]Mixed Use'!#REF!</definedName>
    <definedName name="\p">#N/A</definedName>
    <definedName name="\s">'[1]Mixed Use'!#REF!</definedName>
    <definedName name="\t">#REF!</definedName>
    <definedName name="\x">'[1]Mixed Use'!#REF!</definedName>
    <definedName name="\Y">#REF!</definedName>
    <definedName name="\z">'[1]Mixed Use'!#REF!</definedName>
    <definedName name="____________________cap104">#REF!</definedName>
    <definedName name="___________________cap104">#REF!</definedName>
    <definedName name="___________________LSC1">1439078</definedName>
    <definedName name="___________________LSC2">611287</definedName>
    <definedName name="___________________LSC3">302107</definedName>
    <definedName name="___________________LSE1">201298</definedName>
    <definedName name="___________________LSE2">24644</definedName>
    <definedName name="___________________LSE3">399493</definedName>
    <definedName name="___________________LSE4">802332</definedName>
    <definedName name="___________________LSE9">604106</definedName>
    <definedName name="___________________LSF1">255134</definedName>
    <definedName name="___________________LSF2">90236</definedName>
    <definedName name="___________________LSG1">15916</definedName>
    <definedName name="___________________LSK1">10216765</definedName>
    <definedName name="___________________LSK2">97598247</definedName>
    <definedName name="___________________LSK4">-75746217</definedName>
    <definedName name="___________________LSM1">-289783200</definedName>
    <definedName name="___________________LSM2">-23132787</definedName>
    <definedName name="___________________LSP1">-426407</definedName>
    <definedName name="___________________LSP2">-619666</definedName>
    <definedName name="___________________LSP3">-115995</definedName>
    <definedName name="___________________LSP4">-513016</definedName>
    <definedName name="___________________LST1">277494370</definedName>
    <definedName name="___________________MAC2">#REF!</definedName>
    <definedName name="___________________MAC3">#REF!</definedName>
    <definedName name="___________________MAC4">#REF!</definedName>
    <definedName name="__________________cap104">#REF!</definedName>
    <definedName name="__________________LSC1">1439078</definedName>
    <definedName name="__________________LSC2">611287</definedName>
    <definedName name="__________________LSC3">302107</definedName>
    <definedName name="__________________LSE1">201298</definedName>
    <definedName name="__________________LSE2">24644</definedName>
    <definedName name="__________________LSE3">399493</definedName>
    <definedName name="__________________LSE4">802332</definedName>
    <definedName name="__________________LSE9">604106</definedName>
    <definedName name="__________________LSF1">255134</definedName>
    <definedName name="__________________LSF2">90236</definedName>
    <definedName name="__________________LSG1">15916</definedName>
    <definedName name="__________________LSK1">10216765</definedName>
    <definedName name="__________________LSK2">97598247</definedName>
    <definedName name="__________________LSK4">-75746217</definedName>
    <definedName name="__________________LSM1">-289783200</definedName>
    <definedName name="__________________LSM2">-23132787</definedName>
    <definedName name="__________________LSP1">-426407</definedName>
    <definedName name="__________________LSP2">-619666</definedName>
    <definedName name="__________________LSP3">-115995</definedName>
    <definedName name="__________________LSP4">-513016</definedName>
    <definedName name="__________________LST1">277494370</definedName>
    <definedName name="__________________MAC2">#REF!</definedName>
    <definedName name="__________________MAC3">#REF!</definedName>
    <definedName name="__________________MAC4">#REF!</definedName>
    <definedName name="_________________cap104">#REF!</definedName>
    <definedName name="_________________LSC1">1439078</definedName>
    <definedName name="_________________LSC2">611287</definedName>
    <definedName name="_________________LSC3">302107</definedName>
    <definedName name="_________________LSE1">201298</definedName>
    <definedName name="_________________LSE2">24644</definedName>
    <definedName name="_________________LSE3">399493</definedName>
    <definedName name="_________________LSE4">802332</definedName>
    <definedName name="_________________LSE9">604106</definedName>
    <definedName name="_________________LSF1">255134</definedName>
    <definedName name="_________________LSF2">90236</definedName>
    <definedName name="_________________LSG1">15916</definedName>
    <definedName name="_________________LSK1">10216765</definedName>
    <definedName name="_________________LSK2">97598247</definedName>
    <definedName name="_________________LSK4">-75746217</definedName>
    <definedName name="_________________LSM1">-289783200</definedName>
    <definedName name="_________________LSM2">-23132787</definedName>
    <definedName name="_________________LSP1">-426407</definedName>
    <definedName name="_________________LSP2">-619666</definedName>
    <definedName name="_________________LSP3">-115995</definedName>
    <definedName name="_________________LSP4">-513016</definedName>
    <definedName name="_________________LST1">277494370</definedName>
    <definedName name="_________________MAC2">#REF!</definedName>
    <definedName name="_________________MAC3">#REF!</definedName>
    <definedName name="_________________MAC4">#REF!</definedName>
    <definedName name="________________cap104">#REF!</definedName>
    <definedName name="________________LSC1">1439078</definedName>
    <definedName name="________________LSC2">611287</definedName>
    <definedName name="________________LSC3">302107</definedName>
    <definedName name="________________LSE1">201298</definedName>
    <definedName name="________________LSE2">24644</definedName>
    <definedName name="________________LSE3">399493</definedName>
    <definedName name="________________LSE4">802332</definedName>
    <definedName name="________________LSE9">604106</definedName>
    <definedName name="________________LSF1">255134</definedName>
    <definedName name="________________LSF2">90236</definedName>
    <definedName name="________________LSG1">15916</definedName>
    <definedName name="________________LSK1">10216765</definedName>
    <definedName name="________________LSK2">97598247</definedName>
    <definedName name="________________LSK4">-75746217</definedName>
    <definedName name="________________LSM1">-289783200</definedName>
    <definedName name="________________LSM2">-23132787</definedName>
    <definedName name="________________LSP1">-426407</definedName>
    <definedName name="________________LSP2">-619666</definedName>
    <definedName name="________________LSP3">-115995</definedName>
    <definedName name="________________LSP4">-513016</definedName>
    <definedName name="________________LST1">277494370</definedName>
    <definedName name="________________MAC2">#REF!</definedName>
    <definedName name="________________MAC3">#REF!</definedName>
    <definedName name="________________MAC4">#REF!</definedName>
    <definedName name="_______________cap104">#REF!</definedName>
    <definedName name="_______________LSC1">1439078</definedName>
    <definedName name="_______________LSC2">611287</definedName>
    <definedName name="_______________LSC3">302107</definedName>
    <definedName name="_______________LSE1">201298</definedName>
    <definedName name="_______________LSE2">24644</definedName>
    <definedName name="_______________LSE3">399493</definedName>
    <definedName name="_______________LSE4">802332</definedName>
    <definedName name="_______________LSE9">604106</definedName>
    <definedName name="_______________LSF1">255134</definedName>
    <definedName name="_______________LSF2">90236</definedName>
    <definedName name="_______________LSG1">15916</definedName>
    <definedName name="_______________LSK1">10216765</definedName>
    <definedName name="_______________LSK2">97598247</definedName>
    <definedName name="_______________LSK4">-75746217</definedName>
    <definedName name="_______________LSM1">-289783200</definedName>
    <definedName name="_______________LSM2">-23132787</definedName>
    <definedName name="_______________LSP1">-426407</definedName>
    <definedName name="_______________LSP2">-619666</definedName>
    <definedName name="_______________LSP3">-115995</definedName>
    <definedName name="_______________LSP4">-513016</definedName>
    <definedName name="_______________LST1">277494370</definedName>
    <definedName name="_______________MAC2">#REF!</definedName>
    <definedName name="_______________MAC3">#REF!</definedName>
    <definedName name="_______________MAC4">#REF!</definedName>
    <definedName name="______________cap104">#REF!</definedName>
    <definedName name="______________LSC1">1439078</definedName>
    <definedName name="______________LSC2">611287</definedName>
    <definedName name="______________LSC3">302107</definedName>
    <definedName name="______________LSE1">201298</definedName>
    <definedName name="______________LSE2">24644</definedName>
    <definedName name="______________LSE3">399493</definedName>
    <definedName name="______________LSE4">802332</definedName>
    <definedName name="______________LSE9">604106</definedName>
    <definedName name="______________LSF1">255134</definedName>
    <definedName name="______________LSF2">90236</definedName>
    <definedName name="______________LSG1">15916</definedName>
    <definedName name="______________LSK1">10216765</definedName>
    <definedName name="______________LSK2">97598247</definedName>
    <definedName name="______________LSK4">-75746217</definedName>
    <definedName name="______________LSM1">-289783200</definedName>
    <definedName name="______________LSM2">-23132787</definedName>
    <definedName name="______________LSP1">-426407</definedName>
    <definedName name="______________LSP2">-619666</definedName>
    <definedName name="______________LSP3">-115995</definedName>
    <definedName name="______________LSP4">-513016</definedName>
    <definedName name="______________LST1">277494370</definedName>
    <definedName name="______________MAC2">#REF!</definedName>
    <definedName name="______________MAC3">#REF!</definedName>
    <definedName name="______________MAC4">#REF!</definedName>
    <definedName name="_____________cap104">#REF!</definedName>
    <definedName name="_____________LSC1">1439078</definedName>
    <definedName name="_____________LSC2">611287</definedName>
    <definedName name="_____________LSC3">302107</definedName>
    <definedName name="_____________LSE1">201298</definedName>
    <definedName name="_____________LSE2">24644</definedName>
    <definedName name="_____________LSE3">399493</definedName>
    <definedName name="_____________LSE4">802332</definedName>
    <definedName name="_____________LSE9">604106</definedName>
    <definedName name="_____________LSF1">255134</definedName>
    <definedName name="_____________LSF2">90236</definedName>
    <definedName name="_____________LSG1">15916</definedName>
    <definedName name="_____________LSK1">10216765</definedName>
    <definedName name="_____________LSK2">97598247</definedName>
    <definedName name="_____________LSK4">-75746217</definedName>
    <definedName name="_____________LSM1">-289783200</definedName>
    <definedName name="_____________LSM2">-23132787</definedName>
    <definedName name="_____________LSP1">-426407</definedName>
    <definedName name="_____________LSP2">-619666</definedName>
    <definedName name="_____________LSP3">-115995</definedName>
    <definedName name="_____________LSP4">-513016</definedName>
    <definedName name="_____________LST1">277494370</definedName>
    <definedName name="_____________MAC2">#REF!</definedName>
    <definedName name="_____________MAC3">#REF!</definedName>
    <definedName name="_____________MAC4">#REF!</definedName>
    <definedName name="____________cap104">#REF!</definedName>
    <definedName name="____________LSC1">1439078</definedName>
    <definedName name="____________LSC2">611287</definedName>
    <definedName name="____________LSC3">302107</definedName>
    <definedName name="____________LSE1">201298</definedName>
    <definedName name="____________LSE2">24644</definedName>
    <definedName name="____________LSE3">399493</definedName>
    <definedName name="____________LSE4">802332</definedName>
    <definedName name="____________LSE9">604106</definedName>
    <definedName name="____________LSF1">255134</definedName>
    <definedName name="____________LSF2">90236</definedName>
    <definedName name="____________LSG1">15916</definedName>
    <definedName name="____________LSK1">10216765</definedName>
    <definedName name="____________LSK2">97598247</definedName>
    <definedName name="____________LSK4">-75746217</definedName>
    <definedName name="____________LSM1">-289783200</definedName>
    <definedName name="____________LSM2">-23132787</definedName>
    <definedName name="____________LSP1">-426407</definedName>
    <definedName name="____________LSP2">-619666</definedName>
    <definedName name="____________LSP3">-115995</definedName>
    <definedName name="____________LSP4">-513016</definedName>
    <definedName name="____________LST1">277494370</definedName>
    <definedName name="____________MAC2">#REF!</definedName>
    <definedName name="____________MAC3">#REF!</definedName>
    <definedName name="____________MAC4">#REF!</definedName>
    <definedName name="___________cap104">#REF!</definedName>
    <definedName name="___________LSC1">1439078</definedName>
    <definedName name="___________LSC2">611287</definedName>
    <definedName name="___________LSC3">302107</definedName>
    <definedName name="___________LSE1">201298</definedName>
    <definedName name="___________LSE2">24644</definedName>
    <definedName name="___________LSE3">399493</definedName>
    <definedName name="___________LSE4">802332</definedName>
    <definedName name="___________LSE9">604106</definedName>
    <definedName name="___________LSF1">255134</definedName>
    <definedName name="___________LSF2">90236</definedName>
    <definedName name="___________LSG1">15916</definedName>
    <definedName name="___________LSK1">10216765</definedName>
    <definedName name="___________LSK2">97598247</definedName>
    <definedName name="___________LSK4">-75746217</definedName>
    <definedName name="___________LSM1">-289783200</definedName>
    <definedName name="___________LSM2">-23132787</definedName>
    <definedName name="___________LSP1">-426407</definedName>
    <definedName name="___________LSP2">-619666</definedName>
    <definedName name="___________LSP3">-115995</definedName>
    <definedName name="___________LSP4">-513016</definedName>
    <definedName name="___________LST1">277494370</definedName>
    <definedName name="___________MAC2">#REF!</definedName>
    <definedName name="___________MAC3">#REF!</definedName>
    <definedName name="___________MAC4">#REF!</definedName>
    <definedName name="__________cap104">#REF!</definedName>
    <definedName name="__________LSC1">1439078</definedName>
    <definedName name="__________LSC2">611287</definedName>
    <definedName name="__________LSC3">302107</definedName>
    <definedName name="__________LSE1">201298</definedName>
    <definedName name="__________LSE2">24644</definedName>
    <definedName name="__________LSE3">399493</definedName>
    <definedName name="__________LSE4">802332</definedName>
    <definedName name="__________LSE9">604106</definedName>
    <definedName name="__________LSF1">255134</definedName>
    <definedName name="__________LSF2">90236</definedName>
    <definedName name="__________LSG1">15916</definedName>
    <definedName name="__________LSK1">10216765</definedName>
    <definedName name="__________LSK2">97598247</definedName>
    <definedName name="__________LSK4">-75746217</definedName>
    <definedName name="__________LSM1">-289783200</definedName>
    <definedName name="__________LSM2">-23132787</definedName>
    <definedName name="__________LSP1">-426407</definedName>
    <definedName name="__________LSP2">-619666</definedName>
    <definedName name="__________LSP3">-115995</definedName>
    <definedName name="__________LSP4">-513016</definedName>
    <definedName name="__________LST1">277494370</definedName>
    <definedName name="__________MAC2">#REF!</definedName>
    <definedName name="__________MAC3">#REF!</definedName>
    <definedName name="__________MAC4">#REF!</definedName>
    <definedName name="_________cap104">#REF!</definedName>
    <definedName name="_________LSC1">1439078</definedName>
    <definedName name="_________LSC2">611287</definedName>
    <definedName name="_________LSC3">302107</definedName>
    <definedName name="_________LSE1">201298</definedName>
    <definedName name="_________LSE2">24644</definedName>
    <definedName name="_________LSE3">399493</definedName>
    <definedName name="_________LSE4">802332</definedName>
    <definedName name="_________LSE9">604106</definedName>
    <definedName name="_________LSF1">255134</definedName>
    <definedName name="_________LSF2">90236</definedName>
    <definedName name="_________LSG1">15916</definedName>
    <definedName name="_________LSK1">10216765</definedName>
    <definedName name="_________LSK2">97598247</definedName>
    <definedName name="_________LSK4">-75746217</definedName>
    <definedName name="_________LSM1">-289783200</definedName>
    <definedName name="_________LSM2">-23132787</definedName>
    <definedName name="_________LSP1">-426407</definedName>
    <definedName name="_________LSP2">-619666</definedName>
    <definedName name="_________LSP3">-115995</definedName>
    <definedName name="_________LSP4">-513016</definedName>
    <definedName name="_________LST1">277494370</definedName>
    <definedName name="_________MAC2">#REF!</definedName>
    <definedName name="_________MAC3">#REF!</definedName>
    <definedName name="_________MAC4">#REF!</definedName>
    <definedName name="________cap104">#REF!</definedName>
    <definedName name="________LSC1">1439078</definedName>
    <definedName name="________LSC2">611287</definedName>
    <definedName name="________LSC3">302107</definedName>
    <definedName name="________LSE1">201298</definedName>
    <definedName name="________LSE2">24644</definedName>
    <definedName name="________LSE3">399493</definedName>
    <definedName name="________LSE4">802332</definedName>
    <definedName name="________LSE9">604106</definedName>
    <definedName name="________LSF1">255134</definedName>
    <definedName name="________LSF2">90236</definedName>
    <definedName name="________LSG1">15916</definedName>
    <definedName name="________LSK1">10216765</definedName>
    <definedName name="________LSK2">97598247</definedName>
    <definedName name="________LSK4">-75746217</definedName>
    <definedName name="________LSM1">-289783200</definedName>
    <definedName name="________LSM2">-23132787</definedName>
    <definedName name="________LSP1">-426407</definedName>
    <definedName name="________LSP2">-619666</definedName>
    <definedName name="________LSP3">-115995</definedName>
    <definedName name="________LSP4">-513016</definedName>
    <definedName name="________LST1">277494370</definedName>
    <definedName name="________MAC2">#REF!</definedName>
    <definedName name="________MAC3">#REF!</definedName>
    <definedName name="________MAC4">#REF!</definedName>
    <definedName name="_______cap104">#REF!</definedName>
    <definedName name="_______LSC1">1439078</definedName>
    <definedName name="_______LSC2">611287</definedName>
    <definedName name="_______LSC3">302107</definedName>
    <definedName name="_______LSE1">201298</definedName>
    <definedName name="_______LSE2">24644</definedName>
    <definedName name="_______LSE3">399493</definedName>
    <definedName name="_______LSE4">802332</definedName>
    <definedName name="_______LSE9">604106</definedName>
    <definedName name="_______LSF1">255134</definedName>
    <definedName name="_______LSF2">90236</definedName>
    <definedName name="_______LSG1">15916</definedName>
    <definedName name="_______LSK1">10216765</definedName>
    <definedName name="_______LSK2">97598247</definedName>
    <definedName name="_______LSK4">-75746217</definedName>
    <definedName name="_______LSM1">-289783200</definedName>
    <definedName name="_______LSM2">-23132787</definedName>
    <definedName name="_______LSP1">-426407</definedName>
    <definedName name="_______LSP2">-619666</definedName>
    <definedName name="_______LSP3">-115995</definedName>
    <definedName name="_______LSP4">-513016</definedName>
    <definedName name="_______LST1">277494370</definedName>
    <definedName name="_______MAC2">#REF!</definedName>
    <definedName name="_______MAC3">#REF!</definedName>
    <definedName name="_______MAC4">#REF!</definedName>
    <definedName name="______cap104">#REF!</definedName>
    <definedName name="______LSC1">1439078</definedName>
    <definedName name="______LSC2">611287</definedName>
    <definedName name="______LSC3">302107</definedName>
    <definedName name="______LSE1">201298</definedName>
    <definedName name="______LSE2">24644</definedName>
    <definedName name="______LSE3">399493</definedName>
    <definedName name="______LSE4">802332</definedName>
    <definedName name="______LSE9">604106</definedName>
    <definedName name="______LSF1">255134</definedName>
    <definedName name="______LSF2">90236</definedName>
    <definedName name="______LSG1">15916</definedName>
    <definedName name="______LSK1">10216765</definedName>
    <definedName name="______LSK2">97598247</definedName>
    <definedName name="______LSK4">-75746217</definedName>
    <definedName name="______LSM1">-289783200</definedName>
    <definedName name="______LSM2">-23132787</definedName>
    <definedName name="______LSP1">-426407</definedName>
    <definedName name="______LSP2">-619666</definedName>
    <definedName name="______LSP3">-115995</definedName>
    <definedName name="______LSP4">-513016</definedName>
    <definedName name="______LST1">277494370</definedName>
    <definedName name="______MAC2">#REF!</definedName>
    <definedName name="______MAC3">#REF!</definedName>
    <definedName name="______MAC4">#REF!</definedName>
    <definedName name="_____cap104">#REF!</definedName>
    <definedName name="_____LSC1">1439078</definedName>
    <definedName name="_____LSC2">611287</definedName>
    <definedName name="_____LSC3">302107</definedName>
    <definedName name="_____LSE1">201298</definedName>
    <definedName name="_____LSE2">24644</definedName>
    <definedName name="_____LSE3">399493</definedName>
    <definedName name="_____LSE4">802332</definedName>
    <definedName name="_____LSE9">604106</definedName>
    <definedName name="_____LSF1">255134</definedName>
    <definedName name="_____LSF2">90236</definedName>
    <definedName name="_____LSG1">15916</definedName>
    <definedName name="_____LSK1">10216765</definedName>
    <definedName name="_____LSK2">97598247</definedName>
    <definedName name="_____LSK4">-75746217</definedName>
    <definedName name="_____LSM1">-289783200</definedName>
    <definedName name="_____LSM2">-23132787</definedName>
    <definedName name="_____LSP1">-426407</definedName>
    <definedName name="_____LSP2">-619666</definedName>
    <definedName name="_____LSP3">-115995</definedName>
    <definedName name="_____LSP4">-513016</definedName>
    <definedName name="_____LST1">277494370</definedName>
    <definedName name="_____MAC2">#REF!</definedName>
    <definedName name="_____MAC3">#REF!</definedName>
    <definedName name="_____MAC4">#REF!</definedName>
    <definedName name="____cap104">#REF!</definedName>
    <definedName name="____LSC1">1439078</definedName>
    <definedName name="____LSC2">611287</definedName>
    <definedName name="____LSC3">302107</definedName>
    <definedName name="____LSE1">201298</definedName>
    <definedName name="____LSE2">24644</definedName>
    <definedName name="____LSE3">399493</definedName>
    <definedName name="____LSE4">802332</definedName>
    <definedName name="____LSE9">604106</definedName>
    <definedName name="____LSF1">255134</definedName>
    <definedName name="____LSF2">90236</definedName>
    <definedName name="____LSG1">15916</definedName>
    <definedName name="____LSK1">10216765</definedName>
    <definedName name="____LSK2">97598247</definedName>
    <definedName name="____LSK4">-75746217</definedName>
    <definedName name="____LSM1">-289783200</definedName>
    <definedName name="____LSM2">-23132787</definedName>
    <definedName name="____LSP1">-426407</definedName>
    <definedName name="____LSP2">-619666</definedName>
    <definedName name="____LSP3">-115995</definedName>
    <definedName name="____LSP4">-513016</definedName>
    <definedName name="____LST1">277494370</definedName>
    <definedName name="____MAC2">#REF!</definedName>
    <definedName name="____MAC3">#REF!</definedName>
    <definedName name="____MAC4">#REF!</definedName>
    <definedName name="___INDEX_SHEET___ASAP_Utilities">#REF!</definedName>
    <definedName name="___key1" hidden="1">'[2]Inc &amp; Exp Assump (1)'!#REF!</definedName>
    <definedName name="___key2" hidden="1">'[2]Inc &amp; Exp Assump (1)'!#REF!</definedName>
    <definedName name="___LSC1">1439078</definedName>
    <definedName name="___LSC2">611287</definedName>
    <definedName name="___LSC3">302107</definedName>
    <definedName name="___LSE1">201298</definedName>
    <definedName name="___LSE2">24644</definedName>
    <definedName name="___LSE3">399493</definedName>
    <definedName name="___LSE4">802332</definedName>
    <definedName name="___LSE9">604106</definedName>
    <definedName name="___LSF1">255134</definedName>
    <definedName name="___LSF2">90236</definedName>
    <definedName name="___LSG1">15916</definedName>
    <definedName name="___LSK1">10216765</definedName>
    <definedName name="___LSK2">97598247</definedName>
    <definedName name="___LSK4">-75746217</definedName>
    <definedName name="___LSM1">-289783200</definedName>
    <definedName name="___LSM2">-23132787</definedName>
    <definedName name="___LSP1">-426407</definedName>
    <definedName name="___LSP2">-619666</definedName>
    <definedName name="___LSP3">-115995</definedName>
    <definedName name="___LSP4">-513016</definedName>
    <definedName name="___LST1">277494370</definedName>
    <definedName name="___MAC2">#REF!</definedName>
    <definedName name="___MAC3">#REF!</definedName>
    <definedName name="___MAC4">#REF!</definedName>
    <definedName name="__a1" hidden="1">{"Assump",#N/A,TRUE,"Proforma";"first",#N/A,TRUE,"Proforma";"second",#N/A,TRUE,"Proforma";"lease1",#N/A,TRUE,"Proforma";"lease2",#N/A,TRUE,"Proforma"}</definedName>
    <definedName name="__cap104" localSheetId="6">#REF!</definedName>
    <definedName name="__cap104">#REF!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key1" hidden="1">'[2]Inc &amp; Exp Assump (1)'!#REF!</definedName>
    <definedName name="__key2" hidden="1">'[2]Inc &amp; Exp Assump (1)'!#REF!</definedName>
    <definedName name="__LSC1">1439078</definedName>
    <definedName name="__LSC2">611287</definedName>
    <definedName name="__LSC3">302107</definedName>
    <definedName name="__LSE1">201298</definedName>
    <definedName name="__LSE2">24644</definedName>
    <definedName name="__LSE3">399493</definedName>
    <definedName name="__LSE4">802332</definedName>
    <definedName name="__LSE9">604106</definedName>
    <definedName name="__LSF1">255134</definedName>
    <definedName name="__LSF2">90236</definedName>
    <definedName name="__LSG1">15916</definedName>
    <definedName name="__LSK1">10216765</definedName>
    <definedName name="__LSK2">97598247</definedName>
    <definedName name="__LSK4">-75746217</definedName>
    <definedName name="__LSM1">-289783200</definedName>
    <definedName name="__LSM2">-23132787</definedName>
    <definedName name="__LSP1">-426407</definedName>
    <definedName name="__LSP2">-619666</definedName>
    <definedName name="__LSP3">-115995</definedName>
    <definedName name="__LSP4">-513016</definedName>
    <definedName name="__LST1">277494370</definedName>
    <definedName name="__MAC2">#REF!</definedName>
    <definedName name="__MAC3">#REF!</definedName>
    <definedName name="__MAC4">#REF!</definedName>
    <definedName name="_1">#REF!</definedName>
    <definedName name="_1_21">#REF!</definedName>
    <definedName name="_10__123Graph_XCHART_1" hidden="1">#REF!</definedName>
    <definedName name="_10555_NORTHWEST_FREEWAY">#REF!</definedName>
    <definedName name="_1330">#REF!</definedName>
    <definedName name="_1INC_VAR">#REF!</definedName>
    <definedName name="_2">#REF!</definedName>
    <definedName name="_2__123Graph_ACHART_1" hidden="1">#REF!</definedName>
    <definedName name="_3">#REF!</definedName>
    <definedName name="_4__123Graph_ACHART_3I" hidden="1">#REF!</definedName>
    <definedName name="_6__123Graph_LBL_ACHART_1" hidden="1">#REF!</definedName>
    <definedName name="_8__123Graph_LBL_ACHART_3I" hidden="1">#REF!</definedName>
    <definedName name="_ADS1">#REF!</definedName>
    <definedName name="_cap104">#REF!</definedName>
    <definedName name="_con1">#REF!</definedName>
    <definedName name="_con10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8">#REF!</definedName>
    <definedName name="_con9">#REF!</definedName>
    <definedName name="_DPU95">[3]model!#REF!</definedName>
    <definedName name="_EPU01">#REF!</definedName>
    <definedName name="_EPU02">#REF!</definedName>
    <definedName name="_EPU03">#REF!</definedName>
    <definedName name="_EPU04">#REF!</definedName>
    <definedName name="_EPU96">#REF!</definedName>
    <definedName name="_EPU97">#REF!</definedName>
    <definedName name="_EPU98">#REF!</definedName>
    <definedName name="_EPU99">#REF!</definedName>
    <definedName name="_EXP1">#REF!</definedName>
    <definedName name="_Fill" hidden="1">#REF!</definedName>
    <definedName name="_INC01">[3]model!#REF!</definedName>
    <definedName name="_INC02">[3]model!#REF!</definedName>
    <definedName name="_INC03">[3]model!#REF!</definedName>
    <definedName name="_INC04">[3]model!#REF!</definedName>
    <definedName name="_INC05">[3]model!#REF!</definedName>
    <definedName name="_INC95">[3]model!#REF!</definedName>
    <definedName name="_INC96">[3]model!#REF!</definedName>
    <definedName name="_INC97">[3]model!#REF!</definedName>
    <definedName name="_INC98">[3]model!#REF!</definedName>
    <definedName name="_INC99">[3]model!#REF!</definedName>
    <definedName name="_INT1">#REF!</definedName>
    <definedName name="_INT2">#REF!</definedName>
    <definedName name="_key02" hidden="1">#N/A</definedName>
    <definedName name="_Key1" localSheetId="6" hidden="1">#REF!</definedName>
    <definedName name="_Key1" hidden="1">#REF!</definedName>
    <definedName name="_Key2" localSheetId="6" hidden="1">'[4]Provider Numbers'!#REF!</definedName>
    <definedName name="_Key2" hidden="1">'[5]Inc &amp; Exp Assump (1)'!#REF!</definedName>
    <definedName name="_LSC1">1439078</definedName>
    <definedName name="_LSC2">611287</definedName>
    <definedName name="_LSC3">302107</definedName>
    <definedName name="_LSE1">201298</definedName>
    <definedName name="_LSE2">24644</definedName>
    <definedName name="_LSE3">399493</definedName>
    <definedName name="_LSE4">802332</definedName>
    <definedName name="_LSE9">604106</definedName>
    <definedName name="_LSF1">255134</definedName>
    <definedName name="_LSF2">90236</definedName>
    <definedName name="_LSG1">15916</definedName>
    <definedName name="_LSK1">10216765</definedName>
    <definedName name="_LSK2">97598247</definedName>
    <definedName name="_LSK4">-75746217</definedName>
    <definedName name="_LSM1">-289783200</definedName>
    <definedName name="_LSM2">-23132787</definedName>
    <definedName name="_LSP1">-426407</definedName>
    <definedName name="_LSP2">-619666</definedName>
    <definedName name="_LSP3">-115995</definedName>
    <definedName name="_LSP4">-513016</definedName>
    <definedName name="_LST1">277494370</definedName>
    <definedName name="_MAC2">#REF!</definedName>
    <definedName name="_MAC3">#REF!</definedName>
    <definedName name="_MAC4">#REF!</definedName>
    <definedName name="_MCR2">#REF!</definedName>
    <definedName name="_MGF197">[3]model!#REF!</definedName>
    <definedName name="_MGF198">[3]model!#REF!</definedName>
    <definedName name="_MGF199">[3]model!#REF!</definedName>
    <definedName name="_MGF297">[3]model!#REF!</definedName>
    <definedName name="_MGF298">[3]model!#REF!</definedName>
    <definedName name="_MGF299">[3]model!#REF!</definedName>
    <definedName name="_MI101">[6]OccData!$I$8</definedName>
    <definedName name="_MI102">[6]OccData!$I$9</definedName>
    <definedName name="_MI103">[6]OccData!$I$10</definedName>
    <definedName name="_MI104">[6]OccData!$I$11</definedName>
    <definedName name="_MI105">[6]OccData!$I$12</definedName>
    <definedName name="_MI106">[6]OccData!$I$13</definedName>
    <definedName name="_MI107">[6]OccData!$I$14</definedName>
    <definedName name="_MI108">[6]OccData!$I$15</definedName>
    <definedName name="_MI109">[6]OccData!$I$16</definedName>
    <definedName name="_MI110">[6]OccData!$I$17</definedName>
    <definedName name="_MI111">[6]OccData!$I$18</definedName>
    <definedName name="_MI112">[6]OccData!$I$19</definedName>
    <definedName name="_Mkt101">[6]MktRent!$D$108</definedName>
    <definedName name="_Mkt102">[6]MktRent!$E$108</definedName>
    <definedName name="_Mkt103">[6]MktRent!$F$108</definedName>
    <definedName name="_Mkt104">[6]MktRent!$G$108</definedName>
    <definedName name="_Mkt105">[6]MktRent!$H$108</definedName>
    <definedName name="_Mkt106">[6]MktRent!$I$108</definedName>
    <definedName name="_Mkt107">[6]MktRent!$J$108</definedName>
    <definedName name="_Mkt108">[6]MktRent!$K$108</definedName>
    <definedName name="_MKt109">[6]MktRent!$L$108</definedName>
    <definedName name="_Mkt110">[6]MktRent!$M$108</definedName>
    <definedName name="_MKt111">[6]MktRent!$N$108</definedName>
    <definedName name="_Mkt112">[6]MktRent!$O$108</definedName>
    <definedName name="_MO101">[6]OccData!$H$8</definedName>
    <definedName name="_MO102">[6]OccData!$H$9</definedName>
    <definedName name="_MO103">[6]OccData!$H$10</definedName>
    <definedName name="_MO104">[6]OccData!$H$11</definedName>
    <definedName name="_MO105">[6]OccData!$H$12</definedName>
    <definedName name="_MO106">[6]OccData!$H$13</definedName>
    <definedName name="_MO107">[6]OccData!$H$14</definedName>
    <definedName name="_MO108">[6]OccData!$H$15</definedName>
    <definedName name="_MO109">[6]OccData!$H$16</definedName>
    <definedName name="_MO110">[6]OccData!$H$17</definedName>
    <definedName name="_MO111">[6]OccData!$H$18</definedName>
    <definedName name="_MO112">[6]OccData!$H$19</definedName>
    <definedName name="_NTA01">[3]model!#REF!</definedName>
    <definedName name="_NTA02">[3]model!#REF!</definedName>
    <definedName name="_NTA03">[3]model!#REF!</definedName>
    <definedName name="_NTA04">[3]model!#REF!</definedName>
    <definedName name="_NTA05">[3]model!#REF!</definedName>
    <definedName name="_NTA95">[3]model!#REF!</definedName>
    <definedName name="_NTA98">[3]model!#REF!</definedName>
    <definedName name="_NTA99">[3]model!#REF!</definedName>
    <definedName name="_Order1" hidden="1">255</definedName>
    <definedName name="_Order2" hidden="1">255</definedName>
    <definedName name="_PJB1">#REF!</definedName>
    <definedName name="_PJB2">#REF!</definedName>
    <definedName name="_pr1">SUM(#REF!)</definedName>
    <definedName name="_pr10">SUM(#REF!)</definedName>
    <definedName name="_pr11">SUM(#REF!)</definedName>
    <definedName name="_pr12">SUM(#REF!)</definedName>
    <definedName name="_pr13">SUM(#REF!)</definedName>
    <definedName name="_pr14">SUM(#REF!)</definedName>
    <definedName name="_pr15">SUM(#REF!)</definedName>
    <definedName name="_pr16">SUM(#REF!)</definedName>
    <definedName name="_pr17">SUM(#REF!)</definedName>
    <definedName name="_pr18">SUM(#REF!)</definedName>
    <definedName name="_pr19">SUM(#REF!)</definedName>
    <definedName name="_pr2">SUM(#REF!)</definedName>
    <definedName name="_pr20">SUM(#REF!)</definedName>
    <definedName name="_pr21">SUM(#REF!)</definedName>
    <definedName name="_pr3">SUM(#REF!)</definedName>
    <definedName name="_pr4">SUM(#REF!)</definedName>
    <definedName name="_pr5">SUM(#REF!)</definedName>
    <definedName name="_pr6">SUM(#REF!)</definedName>
    <definedName name="_pr7">SUM(#REF!)</definedName>
    <definedName name="_pr8">SUM(#REF!)</definedName>
    <definedName name="_pr9">SUM(#REF!)</definedName>
    <definedName name="_rec1">#REF!</definedName>
    <definedName name="_RN101">[6]OccData!$F$8</definedName>
    <definedName name="_RN102">[6]OccData!$F$9</definedName>
    <definedName name="_RN103">[6]OccData!$F$10</definedName>
    <definedName name="_RN104">[6]OccData!$F$11</definedName>
    <definedName name="_RN105">[6]OccData!$F$12</definedName>
    <definedName name="_RN106">[6]OccData!$F$13</definedName>
    <definedName name="_RN107">[6]OccData!$F$14</definedName>
    <definedName name="_RN108">[6]OccData!$F$15</definedName>
    <definedName name="_RN109">[6]OccData!$F$16</definedName>
    <definedName name="_RN110">[6]OccData!$F$17</definedName>
    <definedName name="_RN111">[6]OccData!$F$18</definedName>
    <definedName name="_RN112">[6]OccData!$F$19</definedName>
    <definedName name="_SCH1" localSheetId="6">#REF!</definedName>
    <definedName name="_SCH1">#REF!</definedName>
    <definedName name="_Sort" localSheetId="6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localSheetId="6" hidden="1">#REF!</definedName>
    <definedName name="_Table2_In2" hidden="1">[7]Input!#REF!</definedName>
    <definedName name="_Table2_Out" hidden="1">#REF!</definedName>
    <definedName name="_wrn1" localSheetId="6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2" hidden="1">{#N/A,#N/A,FALSE,"Aging Summary";#N/A,#N/A,FALSE,"Ratio Analysis";#N/A,#N/A,FALSE,"Test 120 Day Accts";#N/A,#N/A,FALSE,"Tickmarks"}</definedName>
    <definedName name="_X">#REF!</definedName>
    <definedName name="a" localSheetId="6">#REF!</definedName>
    <definedName name="a">#REF!</definedName>
    <definedName name="a_Key1" localSheetId="6" hidden="1">'[8]A Inc &amp; Exp'!#REF!</definedName>
    <definedName name="a_Key1" hidden="1">'[8]A Inc &amp; Exp'!#REF!</definedName>
    <definedName name="a_Key2" localSheetId="6" hidden="1">'[8]A Inc &amp; Exp'!#REF!</definedName>
    <definedName name="a_Key2" hidden="1">'[8]A Inc &amp; Exp'!#REF!</definedName>
    <definedName name="aaa" localSheetId="6">#REF!</definedName>
    <definedName name="aaa">#REF!</definedName>
    <definedName name="aaaaaaa" localSheetId="6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sdfa" localSheetId="6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c">[9]M1!#REF!</definedName>
    <definedName name="AccessDatabase">"C:\My Documents\SPREADSHEETS\ROLLING MEADOWS 1997 PROJECTIONS.mdb"</definedName>
    <definedName name="AccountsReceivable">[10]Parameters!$C$56:$E$57</definedName>
    <definedName name="ACCPAY2" localSheetId="6">#REF!</definedName>
    <definedName name="ACCPAY2">#REF!</definedName>
    <definedName name="acct">[9]M1!#REF!</definedName>
    <definedName name="acct7029.11">#REF!</definedName>
    <definedName name="acct7029.12">#REF!</definedName>
    <definedName name="acct7029.13">#REF!</definedName>
    <definedName name="acct7029.14">#REF!</definedName>
    <definedName name="acct7029.15">#REF!</definedName>
    <definedName name="acct7029.2">#REF!</definedName>
    <definedName name="acct7029.3">#REF!</definedName>
    <definedName name="acct7029.4">#REF!</definedName>
    <definedName name="acct7029.5">#REF!</definedName>
    <definedName name="acct7029.6">#REF!</definedName>
    <definedName name="acct7029.7">#REF!</definedName>
    <definedName name="acct7029.8">#REF!</definedName>
    <definedName name="acct7029.9">#REF!</definedName>
    <definedName name="acct7040">#REF!</definedName>
    <definedName name="acct7063">#REF!</definedName>
    <definedName name="acct7063.1">#REF!</definedName>
    <definedName name="acct7063.2">#REF!</definedName>
    <definedName name="acct7063.3">#REF!</definedName>
    <definedName name="acct7063.4">#REF!</definedName>
    <definedName name="acct7063.5">#REF!</definedName>
    <definedName name="acct7072">#REF!</definedName>
    <definedName name="acct7120.1">#REF!</definedName>
    <definedName name="acct7120.2">#REF!</definedName>
    <definedName name="acct7219.1">#REF!</definedName>
    <definedName name="acct7219.2">#REF!</definedName>
    <definedName name="acct7219.3">#REF!</definedName>
    <definedName name="acct7219.4">#REF!</definedName>
    <definedName name="acct7219.5">#REF!</definedName>
    <definedName name="acct7220.1">#REF!</definedName>
    <definedName name="acct7220.2">#REF!</definedName>
    <definedName name="acct7220.3">#REF!</definedName>
    <definedName name="acct7220.4">#REF!</definedName>
    <definedName name="acct7220.5">#REF!</definedName>
    <definedName name="acct7220.6">#REF!</definedName>
    <definedName name="acct7220.7">#REF!</definedName>
    <definedName name="acct7225.1">#REF!</definedName>
    <definedName name="acct7225.2">#REF!</definedName>
    <definedName name="acct7250">#REF!</definedName>
    <definedName name="acct7250.1">#REF!</definedName>
    <definedName name="acct7250.2">#REF!</definedName>
    <definedName name="acct7250.3">#REF!</definedName>
    <definedName name="acct7330">#REF!</definedName>
    <definedName name="acct7338.1">#REF!</definedName>
    <definedName name="acct7338.2">#REF!</definedName>
    <definedName name="acct7339">#REF!</definedName>
    <definedName name="acct7339.1">#REF!</definedName>
    <definedName name="acct7339.2">#REF!</definedName>
    <definedName name="acct7342">#REF!</definedName>
    <definedName name="acct7342.1">#REF!</definedName>
    <definedName name="acct7342.2">#REF!</definedName>
    <definedName name="acct7342.3">#REF!</definedName>
    <definedName name="acct8003">#REF!</definedName>
    <definedName name="acct8004">#REF!</definedName>
    <definedName name="acct8111.1">#REF!</definedName>
    <definedName name="acct8111.2">#REF!</definedName>
    <definedName name="acct8125">#REF!</definedName>
    <definedName name="accta">[9]M1!#REF!</definedName>
    <definedName name="acctdesc">#REF!</definedName>
    <definedName name="AcctNodeCount">#REF!</definedName>
    <definedName name="acctt">[9]M1!#REF!</definedName>
    <definedName name="Acq.CAP" localSheetId="6">#REF!</definedName>
    <definedName name="Acq.CAP">#REF!</definedName>
    <definedName name="AcqCPU" localSheetId="6">#REF!</definedName>
    <definedName name="AcqCPU">#REF!</definedName>
    <definedName name="AcqFee" localSheetId="6">#REF!</definedName>
    <definedName name="AcqFee">#REF!</definedName>
    <definedName name="AcqFeePercent">#REF!</definedName>
    <definedName name="Acquisition_Fee">[11]Assumptions!#REF!</definedName>
    <definedName name="Acquisition_Fee_Fund">[11]Assumptions!#REF!</definedName>
    <definedName name="AcquisitionFee">#REF!</definedName>
    <definedName name="act_bud">#REF!</definedName>
    <definedName name="ActivateControl">[12]!ActivateControl</definedName>
    <definedName name="actturns">#REF!</definedName>
    <definedName name="additionalcomp">#REF!</definedName>
    <definedName name="ADMINISTRATIVE">#REF!</definedName>
    <definedName name="AGING">#REF!</definedName>
    <definedName name="AGING1">#REF!</definedName>
    <definedName name="AIS">'[13]tenreimb-CASH'!#REF!</definedName>
    <definedName name="AL_Cost">[14]Exp_Assump!$L$263</definedName>
    <definedName name="alf">[15]BU_PER!$B$15:$F$31</definedName>
    <definedName name="All_contracts">#REF!</definedName>
    <definedName name="All_Divisions">#REF!</definedName>
    <definedName name="allcash">[16]financials!#REF!</definedName>
    <definedName name="AllUnits">#REF!</definedName>
    <definedName name="AM_mthly">'[17]CF Assptns'!$L$82</definedName>
    <definedName name="amo" localSheetId="6">#REF!</definedName>
    <definedName name="amo">#REF!</definedName>
    <definedName name="Amo_Print" localSheetId="6">#REF!</definedName>
    <definedName name="Amo_Print">#REF!</definedName>
    <definedName name="AMORT" localSheetId="6">#REF!</definedName>
    <definedName name="AMORT">#REF!</definedName>
    <definedName name="AMORT_PER">#REF!</definedName>
    <definedName name="AmortFixed">#REF!</definedName>
    <definedName name="Amortizing?" localSheetId="6">[18]Assumptions!#REF!</definedName>
    <definedName name="Amortizing?">[18]Assumptions!#REF!</definedName>
    <definedName name="amount">#REF!</definedName>
    <definedName name="AMP_SUMMARY" localSheetId="6">#REF!</definedName>
    <definedName name="AMP_SUMMARY">#REF!</definedName>
    <definedName name="AMSched">#REF!</definedName>
    <definedName name="AMTBILLED" localSheetId="6">'[19]Colgate2-15'!#REF!</definedName>
    <definedName name="AMTBILLED">'[19]Colgate2-15'!#REF!</definedName>
    <definedName name="ANALYSIS">#REF!</definedName>
    <definedName name="AncExp">#REF!</definedName>
    <definedName name="and" localSheetId="6">#REF!</definedName>
    <definedName name="and">#REF!</definedName>
    <definedName name="andd" localSheetId="6">#REF!</definedName>
    <definedName name="andd">#REF!</definedName>
    <definedName name="anddd" localSheetId="6">#REF!</definedName>
    <definedName name="anddd">#REF!</definedName>
    <definedName name="andddd">#REF!</definedName>
    <definedName name="annresincesc">'[20]BLC OS'!#REF!</definedName>
    <definedName name="Annual_Amort_Table">'[21]Amort Table'!$H$13:$L$38</definedName>
    <definedName name="ANNUAL_INT_RATE">#REF!</definedName>
    <definedName name="Annual_interest_rate" localSheetId="6">#REF!</definedName>
    <definedName name="Annual_interest_rate">#REF!</definedName>
    <definedName name="anoigrowth" localSheetId="6">#REF!</definedName>
    <definedName name="anoigrowth">#REF!</definedName>
    <definedName name="anscount" hidden="1">2</definedName>
    <definedName name="APRIL" localSheetId="6">#REF!</definedName>
    <definedName name="APRIL">#REF!</definedName>
    <definedName name="aq">#REF!</definedName>
    <definedName name="Aq_Costs">'[17]Aq Assptns'!$E$8</definedName>
    <definedName name="Aq_Date">'[17]Aq Assptns'!$E$7</definedName>
    <definedName name="Aq_Sale_Date">'[17]Aq Assptns'!$E$42</definedName>
    <definedName name="Aq_Sale_Val">'[17]Aq Assptns'!$E$47</definedName>
    <definedName name="aqq">#REF!</definedName>
    <definedName name="ARDDate">#REF!</definedName>
    <definedName name="Area">[22]main!$T$4</definedName>
    <definedName name="Area1_Ledger">#REF!</definedName>
    <definedName name="Area1_nPlosion">#REF!</definedName>
    <definedName name="Area1_TimeSpan">#REF!</definedName>
    <definedName name="Area2A_Ledger">#REF!</definedName>
    <definedName name="Area2A_nPlosion">#REF!</definedName>
    <definedName name="Area2A_TimeSpan">#REF!</definedName>
    <definedName name="Area2B_Ledger">#REF!</definedName>
    <definedName name="Area2B_nPlosion">#REF!</definedName>
    <definedName name="Area2B_TimeSpan">#REF!</definedName>
    <definedName name="Area3A_Ledger">#REF!</definedName>
    <definedName name="Area3A_nPlosion">#REF!</definedName>
    <definedName name="Area3A_TimeSpan">#REF!</definedName>
    <definedName name="Area3B_Ledger">#REF!</definedName>
    <definedName name="Area3B_nPlosion">#REF!</definedName>
    <definedName name="Area3B_TimeSpan">#REF!</definedName>
    <definedName name="as" localSheetId="6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d" localSheetId="6" hidden="1">#REF!</definedName>
    <definedName name="asd" hidden="1">#REF!</definedName>
    <definedName name="asdas" hidden="1">{#N/A,#N/A,FALSE,"Aging Summary";#N/A,#N/A,FALSE,"Ratio Analysis";#N/A,#N/A,FALSE,"Test 120 Day Accts";#N/A,#N/A,FALSE,"Tickmarks"}</definedName>
    <definedName name="asdasd" hidden="1">{#N/A,#N/A,FALSE,"Aging Summary";#N/A,#N/A,FALSE,"Ratio Analysis";#N/A,#N/A,FALSE,"Test 120 Day Accts";#N/A,#N/A,FALSE,"Tickmarks"}</definedName>
    <definedName name="asdf" hidden="1">#REF!</definedName>
    <definedName name="asdfas" localSheetId="6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6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6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gn.CompanyName">'[23]Input 1'!$D$15</definedName>
    <definedName name="Ashpalt">#REF!</definedName>
    <definedName name="ASIS" localSheetId="6">#REF!</definedName>
    <definedName name="ASIS">#REF!</definedName>
    <definedName name="AslanEquity" localSheetId="6">#REF!</definedName>
    <definedName name="AslanEquity">#REF!</definedName>
    <definedName name="AslanProfit" localSheetId="6">#REF!</definedName>
    <definedName name="AslanProfit">#REF!</definedName>
    <definedName name="AslanYield">#REF!</definedName>
    <definedName name="ass" localSheetId="6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etFee">#REF!</definedName>
    <definedName name="AssetFee1">#REF!</definedName>
    <definedName name="AssetFee11">#REF!</definedName>
    <definedName name="AssetPercentage">#REF!</definedName>
    <definedName name="ASSIGN">'[24]Attachment #1'!#REF!</definedName>
    <definedName name="ASSISTED_LIVING">#REF!</definedName>
    <definedName name="asss" localSheetId="6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UME">#REF!</definedName>
    <definedName name="assumpt">#REF!</definedName>
    <definedName name="ASSUMPTIONS">#REF!</definedName>
    <definedName name="atlanta">[25]GTR!#REF!</definedName>
    <definedName name="ATRIUM_AT_WESTCHASE" localSheetId="6">#REF!</definedName>
    <definedName name="ATRIUM_AT_WESTCHASE">#REF!</definedName>
    <definedName name="att" localSheetId="6">#REF!</definedName>
    <definedName name="att">#REF!</definedName>
    <definedName name="Attribute" localSheetId="6">#REF!</definedName>
    <definedName name="Attribute">#REF!</definedName>
    <definedName name="AUGUST">#REF!</definedName>
    <definedName name="AVG_EF">'[26]Avg. Entry Fee'!$C$3</definedName>
    <definedName name="Avg_MSF">'[27]ILU Avg Monthly Fee'!#REF!</definedName>
    <definedName name="b" localSheetId="6" hidden="1">{"One",#N/A,FALSE,"CClub";"Two",#N/A,FALSE,"CClub";"Three",#N/A,FALSE,"CClub";"Four",#N/A,FALSE,"CClub";"Five",#N/A,FALSE,"CClub"}</definedName>
    <definedName name="b" hidden="1">{"One",#N/A,FALSE,"CClub";"Two",#N/A,FALSE,"CClub";"Three",#N/A,FALSE,"CClub";"Four",#N/A,FALSE,"CClub";"Five",#N/A,FALSE,"CClub"}</definedName>
    <definedName name="b_Key1" hidden="1">'[8]B Inc &amp; Exp'!#REF!</definedName>
    <definedName name="b_Key2" hidden="1">'[8]B Inc &amp; Exp'!#REF!</definedName>
    <definedName name="B_S_Assumptions">#REF!</definedName>
    <definedName name="BAL_SHT">'[28]#10q IS-Gallatin'!#REF!</definedName>
    <definedName name="balance">[29]M1!#REF!</definedName>
    <definedName name="Balance_Sheet">#REF!</definedName>
    <definedName name="BalDepreciation">[10]Parameters!$C$66:$E$67</definedName>
    <definedName name="Balsht_Print">[30]!Balsht_Print</definedName>
    <definedName name="Balsht_Retreive">[30]!Balsht_Retreive</definedName>
    <definedName name="Base">#REF!</definedName>
    <definedName name="Base_Rental_Revenue" localSheetId="6">#REF!</definedName>
    <definedName name="Base_Rental_Revenue">#REF!</definedName>
    <definedName name="BASERENT1" localSheetId="6">#REF!</definedName>
    <definedName name="BASERENT1">#REF!</definedName>
    <definedName name="beds">#REF!</definedName>
    <definedName name="beds2">[31]Wildflower!$B$2</definedName>
    <definedName name="Beds3">#REF!</definedName>
    <definedName name="BEG_DATE">#REF!</definedName>
    <definedName name="BEGIN" localSheetId="6">'[32]DECLIST from Reynolds'!#REF!</definedName>
    <definedName name="BEGIN">'[32]DECLIST from Reynolds'!#REF!</definedName>
    <definedName name="Benefit_Per">'[17]CF Assptns'!$L$20</definedName>
    <definedName name="bens">'[33]detail pf exp'!$F$15</definedName>
    <definedName name="BETA" localSheetId="6">[3]model!#REF!</definedName>
    <definedName name="BETA">[3]model!#REF!</definedName>
    <definedName name="BevAllow">[34]Beverage!$D$21:$O$21</definedName>
    <definedName name="bi" localSheetId="6">#REF!</definedName>
    <definedName name="bi">#REF!</definedName>
    <definedName name="BILLCODELOOKUP">[35]BillCodeLookup!$A$1:$A$502</definedName>
    <definedName name="bIsCircular">#REF!</definedName>
    <definedName name="Bison_Spot">[36]Inputs!$AA$14</definedName>
    <definedName name="blc" localSheetId="6">#REF!</definedName>
    <definedName name="blc">#REF!</definedName>
    <definedName name="BLDGIMPROV" localSheetId="6">#REF!</definedName>
    <definedName name="BLDGIMPROV">#REF!</definedName>
    <definedName name="boc" localSheetId="6">#REF!</definedName>
    <definedName name="boc">#REF!</definedName>
    <definedName name="Body" localSheetId="6">[37]Template!#REF!</definedName>
    <definedName name="Body">[37]Template!#REF!</definedName>
    <definedName name="BONDRATE" localSheetId="6">[3]model!#REF!</definedName>
    <definedName name="BONDRATE">[3]model!#REF!</definedName>
    <definedName name="BORDER1V">'[24]Attachment #1'!#REF!</definedName>
    <definedName name="BORDER2V">'[24]Attachment #1'!#REF!</definedName>
    <definedName name="BORDER3V">'[24]Attachment #1'!#REF!</definedName>
    <definedName name="branch" localSheetId="6">#REF!</definedName>
    <definedName name="branch">#REF!</definedName>
    <definedName name="BSpb">#REF!</definedName>
    <definedName name="bsquarters">#REF!</definedName>
    <definedName name="bsrquarters">#REF!</definedName>
    <definedName name="bu">#REF!</definedName>
    <definedName name="bubba" hidden="1">{#N/A,#N/A,FALSE,"Cover";#N/A,#N/A,FALSE,"Cover2";#N/A,#N/A,FALSE,"Contents";#N/A,#N/A,FALSE,"Participant_Profile";#N/A,#N/A,FALSE,"Exp Sum";#N/A,#N/A,FALSE,"Dept Sum";#N/A,#N/A,FALSE,"Employee Sum";#N/A,#N/A,FALSE,"G&amp;A";#N/A,#N/A,FALSE,"Marketing, Development";#N/A,#N/A,FALSE,"Dietary";#N/A,#N/A,FALSE,"Activities";#N/A,#N/A,FALSE,"Housekeeping, Laundry";#N/A,#N/A,FALSE,"Maint,Grounds, Sec";#N/A,#N/A,FALSE,"Healthcare";#N/A,#N/A,FALSE,"Other";#N/A,#N/A,FALSE,"Employee"}</definedName>
    <definedName name="BUDGET">#REF!</definedName>
    <definedName name="budgets" localSheetId="6">#REF!</definedName>
    <definedName name="budgets">#REF!</definedName>
    <definedName name="BudVarHide">#REF!</definedName>
    <definedName name="bug" localSheetId="6">#REF!</definedName>
    <definedName name="bug">#REF!</definedName>
    <definedName name="BUILDING" localSheetId="6">#REF!</definedName>
    <definedName name="BUILDING">#REF!</definedName>
    <definedName name="BUnodeCount">#REF!</definedName>
    <definedName name="c.LTMYear" hidden="1">#REF!</definedName>
    <definedName name="Caissons">#REF!</definedName>
    <definedName name="cal">#REF!</definedName>
    <definedName name="CAL_AMORT_PER">#REF!</definedName>
    <definedName name="cal_big">#REF!</definedName>
    <definedName name="CAL_INT_RATE">#REF!</definedName>
    <definedName name="CAL_PER_PMT">#REF!</definedName>
    <definedName name="CalIndex">#REF!</definedName>
    <definedName name="CAM">#REF!</definedName>
    <definedName name="CAM_COLL">#N/A</definedName>
    <definedName name="CAM_CRIT">#N/A</definedName>
    <definedName name="CAM_OUT">#N/A</definedName>
    <definedName name="CAM_PPD_APPL">#N/A</definedName>
    <definedName name="CAM_PPD_COLL">#N/A</definedName>
    <definedName name="cap">#REF!</definedName>
    <definedName name="Cap_1">'[17]CF Assptns'!$L$78</definedName>
    <definedName name="Cap_1_mth">'[17]CF Assptns'!$K$78</definedName>
    <definedName name="Cap_2">'[17]CF Assptns'!$L$79</definedName>
    <definedName name="Cap_2_mth">'[17]CF Assptns'!$K$79</definedName>
    <definedName name="Cap_3">'[17]CF Assptns'!#REF!</definedName>
    <definedName name="Cap_3_mth">'[17]CF Assptns'!#REF!</definedName>
    <definedName name="cap_rate">#REF!</definedName>
    <definedName name="Cap_Stable">'[17]CF Assptns'!$L$80</definedName>
    <definedName name="Cap_Structure">#REF!</definedName>
    <definedName name="CapDetailConsultants">'[38]Cap Detail'!$B$280</definedName>
    <definedName name="CapDetailContingency">'[38]Cap Detail'!$B$371</definedName>
    <definedName name="CapDetailDesignFees">'[38]Cap Detail'!$B$132</definedName>
    <definedName name="CapDetailFilingandImpactFees">'[38]Cap Detail'!$B$315</definedName>
    <definedName name="CapDetailFinCost">'[38]Cap Detail'!$B$175</definedName>
    <definedName name="CapDetailGeneralCosts">'[38]Cap Detail'!$B$336</definedName>
    <definedName name="CapDetailInteriorDesign">'[38]Cap Detail'!$B$152</definedName>
    <definedName name="CapDetailLand">'[38]Cap Detail'!$B$28</definedName>
    <definedName name="CapDetailLegal">'[39]Cap Detail'!#REF!</definedName>
    <definedName name="CapDetailTravel">'[38]Cap Detail'!$B$261</definedName>
    <definedName name="capgains">#REF!</definedName>
    <definedName name="capital">#REF!</definedName>
    <definedName name="Capitalpb">#REF!</definedName>
    <definedName name="CapitalStructure">#REF!</definedName>
    <definedName name="caprate">[3]model!#REF!</definedName>
    <definedName name="Carpentry">#REF!</definedName>
    <definedName name="Carpet">#REF!</definedName>
    <definedName name="CASE">#REF!</definedName>
    <definedName name="CASH">#REF!</definedName>
    <definedName name="CASH_APPLICATION_TEST">#REF!</definedName>
    <definedName name="Cash_Application_Test1">#REF!</definedName>
    <definedName name="CASH_FLOW">'[28]#10q IS-Gallatin'!#REF!</definedName>
    <definedName name="Cash_Flow_Averages">#REF!</definedName>
    <definedName name="CASH198">[3]model!#REF!</definedName>
    <definedName name="CASH297">[3]model!#REF!</definedName>
    <definedName name="cashflow">#REF!</definedName>
    <definedName name="CASHFLOW2">#REF!</definedName>
    <definedName name="CASHFLOW3">#REF!</definedName>
    <definedName name="cashflowdist">#REF!</definedName>
    <definedName name="cashoncash">#REF!</definedName>
    <definedName name="Cashpb">#REF!</definedName>
    <definedName name="cat">#REF!</definedName>
    <definedName name="cd" localSheetId="6" hidden="1">{"annual",#N/A,FALSE,"Pro Forma";#N/A,#N/A,FALSE,"Golf Operations"}</definedName>
    <definedName name="cd" hidden="1">{"annual",#N/A,FALSE,"Pro Forma";#N/A,#N/A,FALSE,"Golf Operations"}</definedName>
    <definedName name="CDNEXPRATIO">'[24]Attachment #1'!#REF!</definedName>
    <definedName name="CDNNAMES">'[24]Attachment #1'!#REF!</definedName>
    <definedName name="CDNNOI">'[24]Attachment #1'!#REF!</definedName>
    <definedName name="CDNNOIB4DEP">'[24]Attachment #1'!#REF!</definedName>
    <definedName name="CDNOCCUNITS">'[24]Attachment #1'!#REF!</definedName>
    <definedName name="cencur">#REF!</definedName>
    <definedName name="cenytd">#REF!</definedName>
    <definedName name="ceprint">#REF!</definedName>
    <definedName name="Ceramics">#REF!</definedName>
    <definedName name="CF">#REF!</definedName>
    <definedName name="CF_Splt_Eq">'[17]Aq Assptns'!$E$23</definedName>
    <definedName name="CF_Splt_Pre">'[17]Aq Assptns'!$E$24</definedName>
    <definedName name="CF_Start">'[17]CF Assptns'!$E$9</definedName>
    <definedName name="cfgBadDebtInclude">'[40]Oly Model Configuration'!#REF!</definedName>
    <definedName name="cfgBadDebtPercent">'[40]Oly Model Configuration'!#REF!</definedName>
    <definedName name="CfgBuilding">'[40]Oly Model Configuration'!#REF!</definedName>
    <definedName name="CfgFeeMinimum">'[40]Oly Model Configuration'!#REF!</definedName>
    <definedName name="CfgFeePercent">'[40]Oly Model Configuration'!#REF!</definedName>
    <definedName name="CfgFeeRecoverable">'[40]Oly Model Configuration'!#REF!</definedName>
    <definedName name="cfgMFAIPPercent">'[40]Oly Model Configuration'!#REF!</definedName>
    <definedName name="cfgMFAIPRecoverable">'[40]Oly Model Configuration'!#REF!</definedName>
    <definedName name="CfgPurpose">'[40]Oly Model Configuration'!#REF!</definedName>
    <definedName name="CfgSquareFeet">'[40]Oly Model Configuration'!#REF!</definedName>
    <definedName name="cfin100">[3]model!#REF!</definedName>
    <definedName name="cfin101">[3]model!#REF!</definedName>
    <definedName name="cfin102">[3]model!#REF!</definedName>
    <definedName name="cfin103">[3]model!#REF!</definedName>
    <definedName name="cfin104">[3]model!#REF!</definedName>
    <definedName name="cfin105">[3]model!#REF!</definedName>
    <definedName name="cfin106">[3]model!#REF!</definedName>
    <definedName name="cfin107">[3]model!#REF!</definedName>
    <definedName name="CFIN196">[3]model!#REF!</definedName>
    <definedName name="cfin197">[3]model!#REF!</definedName>
    <definedName name="cfin198">[3]model!#REF!</definedName>
    <definedName name="cfin199">[3]model!#REF!</definedName>
    <definedName name="cfin200">[3]model!#REF!</definedName>
    <definedName name="cfin201">[3]model!#REF!</definedName>
    <definedName name="cfin202">[3]model!#REF!</definedName>
    <definedName name="cfin203">[3]model!#REF!</definedName>
    <definedName name="cfin204">[3]model!#REF!</definedName>
    <definedName name="cfin205">[3]model!#REF!</definedName>
    <definedName name="cfin206">[3]model!#REF!</definedName>
    <definedName name="cfin207">[3]model!#REF!</definedName>
    <definedName name="CFIN295">[3]model!#REF!</definedName>
    <definedName name="CFIN296">[3]model!#REF!</definedName>
    <definedName name="cfin297">[3]model!#REF!</definedName>
    <definedName name="cfin298">[3]model!#REF!</definedName>
    <definedName name="cfin299">[3]model!#REF!</definedName>
    <definedName name="cfl">#REF!</definedName>
    <definedName name="Change_in_Cash">#REF!</definedName>
    <definedName name="Check_to_Cash">#REF!</definedName>
    <definedName name="Checklist">#REF!</definedName>
    <definedName name="Choices_Wrapper">#N/A</definedName>
    <definedName name="CITATION">#REF!</definedName>
    <definedName name="CITBORDER">#REF!</definedName>
    <definedName name="Civil_Engineer">'[41]Const. Budget'!#REF!</definedName>
    <definedName name="CJ">[42]CJ!$A$22:$E$64</definedName>
    <definedName name="CLEAR">#REF!</definedName>
    <definedName name="CloseDate">[43]Summary!$B$5</definedName>
    <definedName name="ClosePrint">#N/A</definedName>
    <definedName name="CLOSING" localSheetId="6">#REF!</definedName>
    <definedName name="CLOSING">#REF!</definedName>
    <definedName name="Closing_Costs">'[44]S &amp; U'!#REF!</definedName>
    <definedName name="CMNOTES" localSheetId="9">#REF!</definedName>
    <definedName name="CMNOTES" localSheetId="6">#REF!</definedName>
    <definedName name="CMNOTES">#REF!</definedName>
    <definedName name="CNINCOME">'[24]Attachment #1'!#REF!</definedName>
    <definedName name="CNSTATS">'[24]Attachment #1'!#REF!</definedName>
    <definedName name="code" localSheetId="6">[9]M1!#REF!</definedName>
    <definedName name="code">[9]M1!#REF!</definedName>
    <definedName name="col">#REF!</definedName>
    <definedName name="coll" localSheetId="6" hidden="1">{#N/A,#N/A,FALSE,"A"}</definedName>
    <definedName name="coll" hidden="1">{#N/A,#N/A,FALSE,"A"}</definedName>
    <definedName name="columns">#REF!</definedName>
    <definedName name="Com_Fee">'[17]CF Assptns'!$E$78</definedName>
    <definedName name="Com_Fee_Sta">'[17]CF Assptns'!$E$79</definedName>
    <definedName name="Com_Fee_TO">'[17]CF Assptns'!$E$80</definedName>
    <definedName name="COMM_BLEND">#REF!</definedName>
    <definedName name="Comm_Fee_T3">'[17]CF Assptns'!#REF!</definedName>
    <definedName name="Comm_Fee_T4">'[17]CF Assptns'!#REF!</definedName>
    <definedName name="Comm_Fee_T5">'[17]CF Assptns'!#REF!</definedName>
    <definedName name="COMM_NEW">#REF!</definedName>
    <definedName name="COMM_RENEWAL">#REF!</definedName>
    <definedName name="COMMENTS">#REF!</definedName>
    <definedName name="Common_Overhead">[45]Overhead!$C$44</definedName>
    <definedName name="COMMON_STMT.">#REF!</definedName>
    <definedName name="COMPANY_SUMMARY">#REF!</definedName>
    <definedName name="COMPOUNDED">#REF!</definedName>
    <definedName name="CON">#REF!</definedName>
    <definedName name="Concessions">#REF!</definedName>
    <definedName name="ConcreteSOG">#REF!</definedName>
    <definedName name="ConcreteStructure">#REF!</definedName>
    <definedName name="ConDraw">#REF!</definedName>
    <definedName name="CONPJB">#REF!</definedName>
    <definedName name="CONPJB3">#REF!</definedName>
    <definedName name="CONS">#REF!</definedName>
    <definedName name="Cons_Ln_Rate">'[17]Dev Assptns'!$J$15</definedName>
    <definedName name="consolbud">#REF!</definedName>
    <definedName name="consolpf">#REF!</definedName>
    <definedName name="constant">#REF!</definedName>
    <definedName name="ConstFee">'[46]Variables &amp; Global Instructions'!$B$18</definedName>
    <definedName name="Constr_Period">[26]Assumptions!$E$8</definedName>
    <definedName name="ConstructionFee" localSheetId="6">#REF!</definedName>
    <definedName name="ConstructionFee">#REF!</definedName>
    <definedName name="ConstructionMgmtFee" localSheetId="6">#REF!</definedName>
    <definedName name="ConstructionMgmtFee">#REF!</definedName>
    <definedName name="CONT1">#REF!</definedName>
    <definedName name="CONT2">#REF!</definedName>
    <definedName name="CONT3">#REF!</definedName>
    <definedName name="CONT4">#REF!</definedName>
    <definedName name="ContDistDates" localSheetId="6">#REF!</definedName>
    <definedName name="ContDistDates">#REF!</definedName>
    <definedName name="CONTRA">#REF!</definedName>
    <definedName name="converter">#REF!</definedName>
    <definedName name="COPY_PT">'[24]Attachment #1'!#REF!</definedName>
    <definedName name="COPY_PT_ORIG">'[24]Attachment #1'!#REF!</definedName>
    <definedName name="COST">#REF!</definedName>
    <definedName name="COSTINP">#REF!</definedName>
    <definedName name="COUNTER">#REF!</definedName>
    <definedName name="COUNTER1">#REF!</definedName>
    <definedName name="COUNTER2">#REF!</definedName>
    <definedName name="Coupon">#REF!</definedName>
    <definedName name="Cover">#REF!</definedName>
    <definedName name="CPage82">#REF!</definedName>
    <definedName name="CPage9">#REF!</definedName>
    <definedName name="CPF_14">#REF!</definedName>
    <definedName name="CPF_15">#REF!</definedName>
    <definedName name="CPF_16">#REF!</definedName>
    <definedName name="CPF_17">#REF!</definedName>
    <definedName name="CPF_18">#REF!</definedName>
    <definedName name="CPF_19">#REF!</definedName>
    <definedName name="CPF_22">#REF!</definedName>
    <definedName name="CPIR">#REF!</definedName>
    <definedName name="CreditStats">#REF!</definedName>
    <definedName name="critBeds1">#REF!</definedName>
    <definedName name="critBeds2">#REF!</definedName>
    <definedName name="critBeds3">#REF!</definedName>
    <definedName name="CritBUN">#REF!</definedName>
    <definedName name="critEBIT">#REF!</definedName>
    <definedName name="critEBITDAR">#REF!</definedName>
    <definedName name="critEBITDARM">#REF!</definedName>
    <definedName name="_xlnm.Criteria">#REF!</definedName>
    <definedName name="Criteria_Ledger">#REF!</definedName>
    <definedName name="Criteria_MI">#REF!</definedName>
    <definedName name="Criteria_nPlosion">#REF!</definedName>
    <definedName name="Criteria_TimeSpan">#REF!</definedName>
    <definedName name="critOtherWages">#REF!</definedName>
    <definedName name="critRevDays">#REF!</definedName>
    <definedName name="CritTotExp">#REF!</definedName>
    <definedName name="CRJ">#REF!</definedName>
    <definedName name="CSF">[47]Budget!#REF!</definedName>
    <definedName name="Cum_Pref">#REF!</definedName>
    <definedName name="cur_bens">[48]Admin!#REF!</definedName>
    <definedName name="Curbs">#REF!</definedName>
    <definedName name="CURR_DATA">#REF!</definedName>
    <definedName name="CURR_HEAD">#REF!</definedName>
    <definedName name="CURR_INPUT1">#REF!</definedName>
    <definedName name="CURR_INPUT10">#REF!</definedName>
    <definedName name="CURR_INPUT11">#REF!</definedName>
    <definedName name="CURR_INPUT12">#REF!</definedName>
    <definedName name="CURR_INPUT2">#REF!</definedName>
    <definedName name="CURR_INPUT3">#REF!</definedName>
    <definedName name="CURR_INPUT4">#REF!</definedName>
    <definedName name="CURR_INPUT5">#REF!</definedName>
    <definedName name="CURR_INPUT6">#REF!</definedName>
    <definedName name="CURR_INPUT7">#REF!</definedName>
    <definedName name="CURR_INPUT8">#REF!</definedName>
    <definedName name="CURR_INPUT9">#REF!</definedName>
    <definedName name="CURR_SPOT">#REF!</definedName>
    <definedName name="CURR_TOP">#REF!</definedName>
    <definedName name="CURR_YEAR">#REF!</definedName>
    <definedName name="CURRENT">#REF!</definedName>
    <definedName name="CURRENT_YEAR">#REF!</definedName>
    <definedName name="CurrentLiabilities">[10]Parameters!$C$71:$E$72</definedName>
    <definedName name="CURRENTYEAR">'[49]CONTROL PANEL'!$B$2</definedName>
    <definedName name="CurrMonthIndex">#REF!</definedName>
    <definedName name="Cutoff">#REF!</definedName>
    <definedName name="CY_92">'[50]Tax History'!$M$34</definedName>
    <definedName name="CY_94">'[50]Tax History'!$M$40</definedName>
    <definedName name="CY_95">'[50]Tax History'!$M$43</definedName>
    <definedName name="CY_96">'[50]Tax History'!$M$46</definedName>
    <definedName name="CY_97">'[50]Tax History'!$M$49</definedName>
    <definedName name="CY_98">'[50]Tax History'!$M$52</definedName>
    <definedName name="d" localSheetId="6">#REF!</definedName>
    <definedName name="d">#REF!</definedName>
    <definedName name="d.s.coverage">#REF!</definedName>
    <definedName name="D_L_Service">'[51]Total Debt-Lease Service'!$A$1:$N$65536</definedName>
    <definedName name="dafjlsdfklj25" localSheetId="6">ROW()-[0]!Header_Row</definedName>
    <definedName name="dafjlsdfklj25">ROW()-[0]!Header_Row</definedName>
    <definedName name="DAIRY_ASHFORD_PLAZA" localSheetId="6">#REF!</definedName>
    <definedName name="DAIRY_ASHFORD_PLAZA">#REF!</definedName>
    <definedName name="dasfkjsdfklj" localSheetId="6">-PMT(Interest_Rate/12,Number_of_Payments,Loan_Amount)</definedName>
    <definedName name="dasfkjsdfklj">-PMT(Interest_Rate/12,Number_of_Payments,Loan_Amount)</definedName>
    <definedName name="DATA" localSheetId="6">#REF!</definedName>
    <definedName name="DATA">#REF!</definedName>
    <definedName name="dataa">#REF!</definedName>
    <definedName name="datab">#REF!</definedName>
    <definedName name="_xlnm.Database" localSheetId="6">#REF!</definedName>
    <definedName name="_xlnm.Database">#REF!</definedName>
    <definedName name="Database_MI" localSheetId="6">#REF!</definedName>
    <definedName name="Database_MI">#REF!</definedName>
    <definedName name="datac">#REF!</definedName>
    <definedName name="DataTable">#REF!</definedName>
    <definedName name="DATE">#REF!</definedName>
    <definedName name="Date_Exp_Stable">'[17]CF Assptns'!$L$12</definedName>
    <definedName name="DateCrit">#REF!</definedName>
    <definedName name="DAYCARE">'[52]Project Control'!$E$23</definedName>
    <definedName name="days">#REF!</definedName>
    <definedName name="DAYS_MO">#REF!</definedName>
    <definedName name="DAYS_YTD">#REF!</definedName>
    <definedName name="Dbl_Fee">'[17]CF Assptns'!$E$93</definedName>
    <definedName name="Dbl_Perc">'[17]CF Assptns'!$E$94</definedName>
    <definedName name="DBTLU">#REF!</definedName>
    <definedName name="DCF">#REF!</definedName>
    <definedName name="dd" hidden="1">{"CF",#N/A,FALSE,"Cash Flow";"RET",#N/A,FALSE,"Returns";"NPV",#N/A,FALSE,"Values";"ASMPT",#N/A,FALSE,"Assumptions"}</definedName>
    <definedName name="deal.closer">'[53]Deal Info'!$D$24</definedName>
    <definedName name="deal.dealName">'[53]Deal Info'!$D$3</definedName>
    <definedName name="deal.initialFunding">'[53]Deal Info'!$D$13</definedName>
    <definedName name="Deal_Sheet">#REF!</definedName>
    <definedName name="Deal_Type">'[17]CF Assptns'!$E$5</definedName>
    <definedName name="Dealpb">#REF!</definedName>
    <definedName name="debt">'[54]Cap Structure'!$O$37</definedName>
    <definedName name="Debt_1st">#REF!</definedName>
    <definedName name="debt_2">#REF!</definedName>
    <definedName name="debt2">'[54]Cap Structure'!$O$36</definedName>
    <definedName name="debtamort">#REF!</definedName>
    <definedName name="DEBTB">#REF!</definedName>
    <definedName name="DEBTC">#REF!</definedName>
    <definedName name="DEBTCONSTANT_1ST" localSheetId="6">#REF!</definedName>
    <definedName name="DEBTCONSTANT_1ST">#REF!</definedName>
    <definedName name="debtpage">[55]Debt!$A$1:$Q$71</definedName>
    <definedName name="DebtReserve">[47]Budget!#REF!</definedName>
    <definedName name="DECEMBER" localSheetId="6">#REF!</definedName>
    <definedName name="DECEMBER">#REF!</definedName>
    <definedName name="Deck">#REF!</definedName>
    <definedName name="DEFERREDRENTALI" localSheetId="6">#REF!</definedName>
    <definedName name="DEFERREDRENTALI">#REF!</definedName>
    <definedName name="DEFFINCOSTS" localSheetId="6">#REF!</definedName>
    <definedName name="DEFFINCOSTS">#REF!</definedName>
    <definedName name="Deficit_To_Cover">'[26]Mthly CF'!$O$115:$IT$115</definedName>
    <definedName name="delinq2" localSheetId="6">'[56]tenreimb-CASH'!#REF!</definedName>
    <definedName name="delinq2">'[56]tenreimb-CASH'!#REF!</definedName>
    <definedName name="dep.amt.non.commitFee">'[53]Deposit Download'!$L$4</definedName>
    <definedName name="dep.amt.ref.commitFee">'[53]Deposit Download'!$I$4</definedName>
    <definedName name="depr" localSheetId="6">#REF!</definedName>
    <definedName name="depr">#REF!</definedName>
    <definedName name="Depreciation">#REF!</definedName>
    <definedName name="DepreciationPB">#REF!</definedName>
    <definedName name="dept">#REF!</definedName>
    <definedName name="dept1500">'[57]P&amp;L - 270 Fac 12-01'!#REF!</definedName>
    <definedName name="dept1510">'[57]P&amp;L - 270 Fac 12-01'!#REF!</definedName>
    <definedName name="dept1520">'[57]P&amp;L - 270 Fac 12-01'!#REF!</definedName>
    <definedName name="dept1530">'[57]P&amp;L - 270 Fac 12-01'!#REF!</definedName>
    <definedName name="dept2200otin">'[57]P&amp;L - 270 Fac 12-01'!#REF!</definedName>
    <definedName name="dept2300otin">'[57]P&amp;L - 270 Fac 12-01'!#REF!</definedName>
    <definedName name="dept2400otin">'[57]P&amp;L - 270 Fac 12-01'!#REF!</definedName>
    <definedName name="dept7000otin">'[57]P&amp;L - 270 Fac 12-01'!#REF!</definedName>
    <definedName name="dept7010otin">'[57]P&amp;L - 270 Fac 12-01'!#REF!</definedName>
    <definedName name="dept8000otin">'[57]P&amp;L - 270 Fac 12-01'!#REF!</definedName>
    <definedName name="dept8010otin">'[57]P&amp;L - 270 Fac 12-01'!#REF!</definedName>
    <definedName name="dept8020otin">'[57]P&amp;L - 270 Fac 12-01'!#REF!</definedName>
    <definedName name="dept8030otin">'[57]P&amp;L - 270 Fac 12-01'!#REF!</definedName>
    <definedName name="dept8150otin">'[57]P&amp;L - 270 Fac 12-01'!#REF!</definedName>
    <definedName name="dept8210otin">'[57]P&amp;L - 270 Fac 12-01'!#REF!</definedName>
    <definedName name="deptEBITexp">#REF!</definedName>
    <definedName name="deptNIEXP">#REF!</definedName>
    <definedName name="DeptNodeCount">#REF!</definedName>
    <definedName name="deptothinc">#REF!</definedName>
    <definedName name="Descr_Ledger">#REF!</definedName>
    <definedName name="Descr_nPlosion">#REF!</definedName>
    <definedName name="Descr_TimeSpan">#REF!</definedName>
    <definedName name="description">[29]M1!#REF!</definedName>
    <definedName name="det" localSheetId="6">#REF!</definedName>
    <definedName name="det">#REF!</definedName>
    <definedName name="Detail" localSheetId="6">#REF!</definedName>
    <definedName name="Detail">#REF!</definedName>
    <definedName name="Dev_CF_Splt_Eq">'[17]Dev Assptns'!$E$15</definedName>
    <definedName name="Dev_CF_Splt_Pre">'[17]Dev Assptns'!$E$16</definedName>
    <definedName name="Dev_Close">'[17]Dev Assptns'!$E$6</definedName>
    <definedName name="Dev_Eq_Accr">'[17]Dev Assptns'!$E$14</definedName>
    <definedName name="Dev_Eq_Rtn">'[17]Dev Assptns'!$E$13</definedName>
    <definedName name="Dev_Fee">'[17]Dev Assptns'!#REF!</definedName>
    <definedName name="Dev_GSF">'[17]Dev Assptns'!$E$45</definedName>
    <definedName name="Dev_LTD_Amort">'[17]Dev Assptns'!$J$23</definedName>
    <definedName name="Dev_LTD_Amt">'[17]Dev Assptns'!$J$18</definedName>
    <definedName name="Dev_LTD_IO">'[17]Dev Assptns'!$J$22</definedName>
    <definedName name="Dev_LTD_Rate">'[17]Dev Assptns'!$J$21</definedName>
    <definedName name="Dev_LTD_St_Period">'[17]Dev Assptns'!$J$20</definedName>
    <definedName name="Dev_LTD_Start">'[17]Dev Assptns'!$J$19</definedName>
    <definedName name="Dev_Pre_EQ">'[17]Dev Assptns'!$J$13</definedName>
    <definedName name="Dev_Pre_Per">'[17]Dev Assptns'!$I$13</definedName>
    <definedName name="Dev_Ptnr_Eq">'[17]Dev Assptns'!$J$12</definedName>
    <definedName name="Dev_Ptnr_Per">'[17]Dev Assptns'!$I$12</definedName>
    <definedName name="Dev_Sale_Date">'[17]Dev Assptns'!$E$37</definedName>
    <definedName name="Dev_Sale_Val">'[17]Dev Assptns'!$E$42</definedName>
    <definedName name="Dev_T1_Cap_Splt_Eq">'[17]Dev Assptns'!$D$24</definedName>
    <definedName name="Dev_T1_Cap_Splt_Pre">'[17]Dev Assptns'!$D$25</definedName>
    <definedName name="Dev_T2_Cap_Splt_Eq">'[17]Dev Assptns'!$D$28</definedName>
    <definedName name="Dev_T2_Cap_Splt_Pre">'[17]Dev Assptns'!$D$29</definedName>
    <definedName name="Dev_T3_Cap_Splt_Eq">'[17]Dev Assptns'!$D$32</definedName>
    <definedName name="Dev_T3_Cap_Splt_Pre">'[17]Dev Assptns'!$D$33</definedName>
    <definedName name="Dev_Tier1_IRR">'[17]Dev Assptns'!$E$23</definedName>
    <definedName name="Dev_Tier2_IRR">'[17]Dev Assptns'!$E$27</definedName>
    <definedName name="Dev_Tier3_IRR">'[17]Dev Assptns'!$E$31</definedName>
    <definedName name="Dev_Total_EQ">'[17]Dev Assptns'!$J$11</definedName>
    <definedName name="df" hidden="1">{#N/A,#N/A,FALSE,"Aging Summary";#N/A,#N/A,FALSE,"Ratio Analysis";#N/A,#N/A,FALSE,"Test 120 Day Accts";#N/A,#N/A,FALSE,"Tickmarks"}</definedName>
    <definedName name="dfed" localSheetId="6">ROW()-[0]!Header_Row</definedName>
    <definedName name="dfed">ROW()-[0]!Header_Row</definedName>
    <definedName name="dfg" localSheetId="6">[58]Parking!#REF!</definedName>
    <definedName name="dfg">[58]Parking!#REF!</definedName>
    <definedName name="dfgljdfglkjerityueiryu" localSheetId="6">IF([0]!wrt*[0]!ertdf*[0]!qwetp*[0]!retdf&gt;0,1,0)</definedName>
    <definedName name="dfgljdfglkjerityueiryu">IF([0]!wrt*[0]!ertdf*[0]!qwetp*[0]!retdf&gt;0,1,0)</definedName>
    <definedName name="dflkjsdflkj4w5" localSheetId="6">IF(Loan_Amount*Interest_Rate*Loan_Years*Loan_Start&gt;0,1,0)</definedName>
    <definedName name="dflkjsdflkj4w5">IF(Loan_Amount*Interest_Rate*Loan_Years*Loan_Start&gt;0,1,0)</definedName>
    <definedName name="DIETARY">#REF!</definedName>
    <definedName name="disc" localSheetId="6">[3]model!#REF!</definedName>
    <definedName name="disc">[3]model!#REF!</definedName>
    <definedName name="DISCOUNTED_CASH_FLOW_ANALYSIS">'[59]Accretion Analysis'!#REF!</definedName>
    <definedName name="discrate">#REF!</definedName>
    <definedName name="dispo">[60]WSIB_Asset!$K$32</definedName>
    <definedName name="dist00">[3]model!#REF!</definedName>
    <definedName name="dist01">[3]model!#REF!</definedName>
    <definedName name="dist02">[3]model!#REF!</definedName>
    <definedName name="dist03">[3]model!#REF!</definedName>
    <definedName name="dist04">[3]model!#REF!</definedName>
    <definedName name="dist05">[3]model!#REF!</definedName>
    <definedName name="dist06">[3]model!#REF!</definedName>
    <definedName name="dist07">[3]model!#REF!</definedName>
    <definedName name="dist97">[3]model!#REF!</definedName>
    <definedName name="dist98">[3]model!#REF!</definedName>
    <definedName name="dist99">[3]model!#REF!</definedName>
    <definedName name="distribution">#REF!</definedName>
    <definedName name="Div">#REF!</definedName>
    <definedName name="Div_Inc_pb">#REF!</definedName>
    <definedName name="DivApb">#REF!</definedName>
    <definedName name="DivBpb">#REF!</definedName>
    <definedName name="DivCpb">#REF!</definedName>
    <definedName name="DivDpb">#REF!</definedName>
    <definedName name="DivEpb">#REF!</definedName>
    <definedName name="DivFpb">#REF!</definedName>
    <definedName name="DivGpb">#REF!</definedName>
    <definedName name="DivHpb">#REF!</definedName>
    <definedName name="Division_A">#REF!</definedName>
    <definedName name="Division_B">#REF!</definedName>
    <definedName name="Division_C">#REF!</definedName>
    <definedName name="Division_D">#REF!</definedName>
    <definedName name="Division_E">#REF!</definedName>
    <definedName name="Division_F">#REF!</definedName>
    <definedName name="Division_G">#REF!</definedName>
    <definedName name="Division_H">#REF!</definedName>
    <definedName name="Divisional_Toggle">#REF!</definedName>
    <definedName name="DockEquipment">#REF!</definedName>
    <definedName name="DontShowAgain">#REF!</definedName>
    <definedName name="doo">#REF!</definedName>
    <definedName name="Doors">#REF!</definedName>
    <definedName name="DOWN">#REF!</definedName>
    <definedName name="DRAW">#REF!</definedName>
    <definedName name="Draw_2001">#REF!</definedName>
    <definedName name="Draw_2002">#REF!</definedName>
    <definedName name="Draw_Sum">#REF!</definedName>
    <definedName name="DRAW1">#REF!</definedName>
    <definedName name="DRAW2">#REF!</definedName>
    <definedName name="DRAW3">#REF!</definedName>
    <definedName name="DRM_EntityName">"Fillmore Property"</definedName>
    <definedName name="Drywall">#REF!</definedName>
    <definedName name="DS">#REF!</definedName>
    <definedName name="DS1_">#REF!</definedName>
    <definedName name="dsafkjsdfklj345" localSheetId="6">-PMT(Interest_Rate/12,Number_of_Payments,Loan_Amount)</definedName>
    <definedName name="dsafkjsdfklj345">-PMT(Interest_Rate/12,Number_of_Payments,Loan_Amount)</definedName>
    <definedName name="dsclfjdfk3" localSheetId="6">ROW()-[0]!ipl</definedName>
    <definedName name="dsclfjdfk3">ROW()-[0]!ipl</definedName>
    <definedName name="DTBL">#REF!</definedName>
    <definedName name="DueDiligence" localSheetId="6">#REF!</definedName>
    <definedName name="DueDiligence">#REF!</definedName>
    <definedName name="DVLPBDG">#REF!</definedName>
    <definedName name="DWNLOAD">#REF!</definedName>
    <definedName name="DZ.IndSpec_Left">#REF!</definedName>
    <definedName name="DZ.IndSpec_Right">#REF!</definedName>
    <definedName name="DZ.LTM">#REF!</definedName>
    <definedName name="DZ.LTMPlus">#REF!</definedName>
    <definedName name="DZ.Main">#REF!</definedName>
    <definedName name="ebitdamargin">#REF!</definedName>
    <definedName name="EF_RECVD">#REF!</definedName>
    <definedName name="EF_REFUND">#REF!</definedName>
    <definedName name="EIGHT">#REF!</definedName>
    <definedName name="EIGHTEEN">#N/A</definedName>
    <definedName name="Electrical">#REF!</definedName>
    <definedName name="ELEVEN" localSheetId="6">[61]Sample!#REF!</definedName>
    <definedName name="ELEVEN">[61]Sample!#REF!</definedName>
    <definedName name="ELIGIBLE_ASSETS" localSheetId="6">#REF!</definedName>
    <definedName name="ELIGIBLE_ASSETS">#REF!</definedName>
    <definedName name="EmployeeCafe">'[34]Misc Input'!$E$6</definedName>
    <definedName name="EMPMEALCREDIT">'[34]Misc Input'!$E$8</definedName>
    <definedName name="encum" localSheetId="6">#REF!</definedName>
    <definedName name="encum">#REF!</definedName>
    <definedName name="END" localSheetId="6">'[32]DECLIST from Reynolds'!#REF!</definedName>
    <definedName name="END">'[32]DECLIST from Reynolds'!#REF!</definedName>
    <definedName name="Enter_date_here">#REF!</definedName>
    <definedName name="ENTER_YEAR" localSheetId="6">#REF!</definedName>
    <definedName name="ENTER_YEAR">#REF!</definedName>
    <definedName name="Epoxy">#REF!</definedName>
    <definedName name="EPU00" localSheetId="6">#REF!</definedName>
    <definedName name="EPU00">#REF!</definedName>
    <definedName name="Eq_Accr">'[17]Aq Assptns'!$E$22</definedName>
    <definedName name="Eq_Rtn">'[17]Aq Assptns'!$E$21</definedName>
    <definedName name="equity" localSheetId="6">#REF!</definedName>
    <definedName name="equity">#REF!</definedName>
    <definedName name="Equity_Fund">[11]Assumptions!#REF!</definedName>
    <definedName name="Equity_Non_SCM">[11]Assumptions!#REF!</definedName>
    <definedName name="Equity_SCM">[11]Assumptions!#REF!</definedName>
    <definedName name="Equity_Talent_Partner">[11]Assumptions!#REF!</definedName>
    <definedName name="EquityAmort">'[62]Mezz calculations'!#REF!</definedName>
    <definedName name="equityear">#REF!</definedName>
    <definedName name="EquityFee">#REF!</definedName>
    <definedName name="equityinv">#REF!</definedName>
    <definedName name="EquityInvest">#REF!</definedName>
    <definedName name="ertdf">[63]Sheet1!$E$6</definedName>
    <definedName name="Esb_Data_Combined" localSheetId="6">#REF!</definedName>
    <definedName name="Esb_Data_Combined">#REF!</definedName>
    <definedName name="Esb_Data_East" localSheetId="6">#REF!</definedName>
    <definedName name="Esb_Data_East">#REF!</definedName>
    <definedName name="Esb_Data_West" localSheetId="6">#REF!</definedName>
    <definedName name="Esb_Data_West">#REF!</definedName>
    <definedName name="ESC_COLL">#REF!</definedName>
    <definedName name="ESC_CRIT">#REF!</definedName>
    <definedName name="ESC_OUT">#REF!</definedName>
    <definedName name="ESC_PPD_APPL">#REF!</definedName>
    <definedName name="ESC_PPD_COLL">#REF!</definedName>
    <definedName name="ev.Calculation">-4135</definedName>
    <definedName name="ev.Initialized">FALSE</definedName>
    <definedName name="EVICTION">[64]TB!#REF!</definedName>
    <definedName name="Excavation">#REF!</definedName>
    <definedName name="exec">[65]GTR!#REF!</definedName>
    <definedName name="execgplp">[65]GTR!#REF!</definedName>
    <definedName name="Executive_Summary">#REF!</definedName>
    <definedName name="Executivepb">#REF!</definedName>
    <definedName name="exhange">[16]financials!#REF!</definedName>
    <definedName name="exist_bens">#REF!</definedName>
    <definedName name="EXIT_YEAR">[48]Proforma!#REF!</definedName>
    <definedName name="ExitCAPRate" localSheetId="6">#REF!</definedName>
    <definedName name="ExitCAPRate">#REF!</definedName>
    <definedName name="ExitCPU" localSheetId="6">#REF!</definedName>
    <definedName name="ExitCPU">#REF!</definedName>
    <definedName name="ExitSalePrice" localSheetId="6">#REF!</definedName>
    <definedName name="ExitSalePrice">#REF!</definedName>
    <definedName name="exp.amt.reimb.3rdPartyUW">'[53]Expense Download'!$F$4</definedName>
    <definedName name="exp.amt.reimb.aerialsPhotos">'[53]Expense Download'!$O$4</definedName>
    <definedName name="exp.amt.reimb.appraisal">'[53]Expense Download'!$Y$4</definedName>
    <definedName name="exp.amt.reimb.audit">'[53]Expense Download'!$AJ$4</definedName>
    <definedName name="exp.amt.reimb.confCalls">'[53]Expense Download'!$AT$4</definedName>
    <definedName name="exp.amt.reimb.copies">'[53]Expense Download'!$BC$4</definedName>
    <definedName name="exp.amt.reimb.courier">'[53]Expense Download'!$BL$4</definedName>
    <definedName name="exp.amt.reimb.creditReports">'[53]Expense Download'!$BU$4</definedName>
    <definedName name="exp.amt.reimb.engineer">'[53]Expense Download'!$CE$4</definedName>
    <definedName name="exp.amt.reimb.envPhase1">'[53]Expense Download'!$CP$4</definedName>
    <definedName name="exp.amt.reimb.envPhase2">'[53]Expense Download'!$DA$4</definedName>
    <definedName name="exp.amt.reimb.equifax">'[53]Expense Download'!$DK$4</definedName>
    <definedName name="exp.amt.reimb.fedEx">'[53]Expense Download'!$DT$4</definedName>
    <definedName name="exp.amt.reimb.FF_E">'[53]Expense Download'!$ED$4</definedName>
    <definedName name="exp.amt.reimb.leaseReview">'[53]Expense Download'!$EN$4</definedName>
    <definedName name="exp.amt.reimb.legal">'[53]Expense Download'!$EW$4</definedName>
    <definedName name="exp.amt.reimb.loanStaffServices">'[53]Expense Download'!$FF$4</definedName>
    <definedName name="exp.amt.reimb.marketReports">'[53]Expense Download'!$FO$4</definedName>
    <definedName name="exp.amt.reimb.miscExpenses">'[53]Expense Download'!$FX$4</definedName>
    <definedName name="exp.amt.reimb.otherReport">'[53]Expense Download'!$GH$4</definedName>
    <definedName name="exp.amt.reimb.peerreview">'[53]Expense Download'!$GS$4</definedName>
    <definedName name="exp.amt.reimb.seismic">'[53]Expense Download'!$HD$4</definedName>
    <definedName name="exp.amt.reimb.t_l">'[53]Expense Download'!$HN$4</definedName>
    <definedName name="exp.amt.reimb.t_lSpecCharge">'[53]Expense Download'!$HW$4</definedName>
    <definedName name="exp.amt.reimb.valuationServices">'[53]Expense Download'!$IF$4</definedName>
    <definedName name="exp.amt.reimb.zoning">'[53]Expense Download'!$IP$4</definedName>
    <definedName name="exp.vend.reimb.3rdPartyUW">'[53]Expense Download'!$B$5</definedName>
    <definedName name="exp.vend.reimb.aerialsPhotos">'[53]Expense Download'!$K$5</definedName>
    <definedName name="exp.vend.reimb.confCalls">'[53]Expense Download'!$AP$5</definedName>
    <definedName name="exp.vend.reimb.copies">'[53]Expense Download'!$AY$5</definedName>
    <definedName name="exp.vend.reimb.courier">'[53]Expense Download'!$BH$5</definedName>
    <definedName name="exp.vend.reimb.creditReports">'[53]Expense Download'!$BQ$5</definedName>
    <definedName name="exp.vend.reimb.equifax">'[53]Expense Download'!$DG$5</definedName>
    <definedName name="exp.vend.reimb.fedEx">'[53]Expense Download'!$DP$5</definedName>
    <definedName name="exp.vend.reimb.leaseReview">'[53]Expense Download'!$EJ$5</definedName>
    <definedName name="exp.vend.reimb.legal">'[53]Expense Download'!$ES$5</definedName>
    <definedName name="exp.vend.reimb.loanStaffServices">'[53]Expense Download'!$FB$5</definedName>
    <definedName name="exp.vend.reimb.marketReports">'[53]Expense Download'!$FK$5</definedName>
    <definedName name="exp.vend.reimb.miscExpenses">'[53]Expense Download'!$FT$5</definedName>
    <definedName name="exp.vend.reimb.t_l">'[53]Expense Download'!$HJ$5</definedName>
    <definedName name="exp.vend.reimb.t_lSpecCharge">'[53]Expense Download'!$HS$5</definedName>
    <definedName name="exp.vend.reimb.valuationServices">'[53]Expense Download'!$IB$5</definedName>
    <definedName name="Exp_Base">'[17]CF Assptns'!#REF!</definedName>
    <definedName name="exp_g">#REF!</definedName>
    <definedName name="Exp_Inf">'[17]CF Assptns'!$L$9</definedName>
    <definedName name="EXPDETAIL" localSheetId="6">#REF!</definedName>
    <definedName name="EXPDETAIL">#REF!</definedName>
    <definedName name="ExpenseGrowth" localSheetId="6">#REF!</definedName>
    <definedName name="ExpenseGrowth">#REF!</definedName>
    <definedName name="Expenses">'[51]2004 Operating Expenses'!$A$1:$N$65536</definedName>
    <definedName name="expesc">'[66]BLC OS'!#REF!</definedName>
    <definedName name="expg">'[67]Monthly Summary'!#REF!</definedName>
    <definedName name="ExpGrowth">#REF!</definedName>
    <definedName name="EXPIRATION" localSheetId="6">#REF!</definedName>
    <definedName name="EXPIRATION">#REF!</definedName>
    <definedName name="expiring">#REF!</definedName>
    <definedName name="_xlnm.Extract">#REF!</definedName>
    <definedName name="Extract_MI">#REF!</definedName>
    <definedName name="EYECHART">'[68]Upside Eyechart'!#REF!</definedName>
    <definedName name="FAC">[69]Sheet1!$A$1:$B$83</definedName>
    <definedName name="facdata">#REF!</definedName>
    <definedName name="FACILITY">'[28]#10q IS-Gallatin'!$A$132:$S$159</definedName>
    <definedName name="FACINCOME">'[24]Attachment #1'!#REF!</definedName>
    <definedName name="FACL">#REF!</definedName>
    <definedName name="FACSTATS">'[24]Attachment #1'!#REF!</definedName>
    <definedName name="Fact_Sheet">#REF!</definedName>
    <definedName name="Factpb">#REF!</definedName>
    <definedName name="Factpb2">#REF!</definedName>
    <definedName name="fc">[70]REVSTMT!#REF!</definedName>
    <definedName name="FEBRUARY" localSheetId="6">#REF!</definedName>
    <definedName name="FEBRUARY">#REF!</definedName>
    <definedName name="Fee_Sub">'[17]CF Assptns'!$L$70</definedName>
    <definedName name="FFE" localSheetId="6">#REF!</definedName>
    <definedName name="FFE">#REF!</definedName>
    <definedName name="fff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ffoaccretionanalysis100debt" localSheetId="6">#REF!</definedName>
    <definedName name="ffoaccretionanalysis100debt">#REF!</definedName>
    <definedName name="ffoaccretionanalysisdebtandequity" localSheetId="6">#REF!</definedName>
    <definedName name="ffoaccretionanalysisdebtandequity">#REF!</definedName>
    <definedName name="ffoaccretionanalysisdevelopandsell" localSheetId="6">#REF!</definedName>
    <definedName name="ffoaccretionanalysisdevelopandsell">#REF!</definedName>
    <definedName name="fhcpbeds">#REF!</definedName>
    <definedName name="FICA">'[34]Misc Input'!$E$27</definedName>
    <definedName name="Fidelity">[42]Fidelity!$A$22:$E$64</definedName>
    <definedName name="FIFTEEN">#N/A</definedName>
    <definedName name="FILE_busplan.xls">#REF!</definedName>
    <definedName name="FILES">'[24]Attachment #1'!#REF!</definedName>
    <definedName name="FILL">#REF!</definedName>
    <definedName name="Financialpb">#REF!</definedName>
    <definedName name="Financialpb2">#REF!</definedName>
    <definedName name="FINANCIALS">#REF!</definedName>
    <definedName name="FINPrint">[30]!FINPrint</definedName>
    <definedName name="Fireproofing">#REF!</definedName>
    <definedName name="First_payment_due" localSheetId="6">#REF!</definedName>
    <definedName name="First_payment_due">#REF!</definedName>
    <definedName name="First_Pref">#REF!</definedName>
    <definedName name="Firstcell">[9]M1!#REF!</definedName>
    <definedName name="FirstTD" localSheetId="6">#REF!</definedName>
    <definedName name="FirstTD">#REF!</definedName>
    <definedName name="FirstTDRate" localSheetId="6">#REF!</definedName>
    <definedName name="FirstTDRate">#REF!</definedName>
    <definedName name="FISCAL">#REF!</definedName>
    <definedName name="FIVE" localSheetId="6">[61]Sample!#REF!</definedName>
    <definedName name="FIVE">[61]Sample!#REF!</definedName>
    <definedName name="fiveirr">#REF!</definedName>
    <definedName name="Fix_Act_Ini">'[17]CF Assptns'!$L$35</definedName>
    <definedName name="Fix_Act_Stable">'[17]CF Assptns'!$L$36</definedName>
    <definedName name="Fix_Diet_Ini">'[17]CF Assptns'!$L$29</definedName>
    <definedName name="Fix_Diet_Stable">'[17]CF Assptns'!$L$30</definedName>
    <definedName name="Fix_GA_Ini">'[17]CF Assptns'!$L$23</definedName>
    <definedName name="Fix_GA_Stable">'[17]CF Assptns'!$L$24</definedName>
    <definedName name="Fix_HKP_Ini">'[17]CF Assptns'!$L$41</definedName>
    <definedName name="Fix_HKP_Stable">'[17]CF Assptns'!$L$42</definedName>
    <definedName name="Fix_Ins_Ini">'[17]CF Assptns'!$L$53</definedName>
    <definedName name="Fix_Ins_Stable">'[17]CF Assptns'!$L$54</definedName>
    <definedName name="Fix_Mkt_Ini">'[17]CF Assptns'!$L$47</definedName>
    <definedName name="Fix_Mkt_Stable">'[17]CF Assptns'!$L$48</definedName>
    <definedName name="Fix_Per_Ini">'[17]CF Assptns'!$L$15</definedName>
    <definedName name="Fix_Per_Stable">'[17]CF Assptns'!$L$16</definedName>
    <definedName name="Fix_Uti_Ini">'[17]CF Assptns'!$L$59</definedName>
    <definedName name="Fix_Uti_Stable">'[17]CF Assptns'!$L$60</definedName>
    <definedName name="FixedAssets">[10]Parameters!$C$64:$E$65</definedName>
    <definedName name="foiu3458u45" localSheetId="6">-PMT(Interest_Rate/12,Number_of_Payments,Loan_Amount)</definedName>
    <definedName name="foiu3458u45">-PMT(Interest_Rate/12,Number_of_Payments,Loan_Amount)</definedName>
    <definedName name="FORM">#REF!</definedName>
    <definedName name="Formwork">#REF!</definedName>
    <definedName name="FOUR" localSheetId="6">[61]Sample!#REF!</definedName>
    <definedName name="FOUR">[61]Sample!#REF!</definedName>
    <definedName name="FOURTEEN">#N/A</definedName>
    <definedName name="FP_B.S.">#REF!</definedName>
    <definedName name="FP_C.F.">#REF!</definedName>
    <definedName name="FP_Fins">#REF!</definedName>
    <definedName name="FP_I.S.">#REF!</definedName>
    <definedName name="FP_IRR">[71]IRR!#REF!</definedName>
    <definedName name="FRANCISE" localSheetId="6">#REF!</definedName>
    <definedName name="FRANCISE">#REF!</definedName>
    <definedName name="FRPT" localSheetId="6">#REF!</definedName>
    <definedName name="FRPT">#REF!</definedName>
    <definedName name="FSflag">#REF!</definedName>
    <definedName name="Fund_Asset_Management_Fee">[11]Assumptions!#REF!</definedName>
    <definedName name="Fund_Average_Cash_On_Cash">#REF!</definedName>
    <definedName name="Fund_Average_Return_Row">#REF!</definedName>
    <definedName name="Fund_Cumulative_Return_Row">#REF!</definedName>
    <definedName name="Fund_IRR_Row">#REF!</definedName>
    <definedName name="Fund_Priority_Sale_Distribution">[11]Assumptions!#REF!</definedName>
    <definedName name="funding">#REF!</definedName>
    <definedName name="FUTA">'[34]Misc Input'!$E$28</definedName>
    <definedName name="FY">#REF!</definedName>
    <definedName name="FY_94">'[50]Tax History'!$H$39</definedName>
    <definedName name="FY_95">'[50]Tax History'!$H$42</definedName>
    <definedName name="FY_97">'[50]Tax History'!$H$48</definedName>
    <definedName name="FY_98">'[50]Tax History'!$H$51</definedName>
    <definedName name="FY_99">'[50]Tax History'!$H$54</definedName>
    <definedName name="FYEcrit">#REF!</definedName>
    <definedName name="FYEflag">#REF!</definedName>
    <definedName name="FYElabel">#REF!</definedName>
    <definedName name="FYEmonth">#REF!</definedName>
    <definedName name="FYEtable">'[57]P&amp;L - 270 Fac 12-01'!#REF!</definedName>
    <definedName name="FYEtag">'[57]P&amp;L - 270 Fac 12-01'!#REF!</definedName>
    <definedName name="FYMO">#REF!</definedName>
    <definedName name="FYtable">#REF!</definedName>
    <definedName name="FYtble2">#REF!</definedName>
    <definedName name="g">'[13]tenreimb-CASH'!#REF!</definedName>
    <definedName name="G_KAMLUH">'[24]Attachment #1'!#REF!</definedName>
    <definedName name="G_MISSIO">'[24]Attachment #1'!#REF!</definedName>
    <definedName name="G_POCASI">'[24]Attachment #1'!#REF!</definedName>
    <definedName name="gain" localSheetId="6">#REF!</definedName>
    <definedName name="gain">#REF!</definedName>
    <definedName name="general">[25]GTR!#REF!</definedName>
    <definedName name="george">[25]GTR!#REF!</definedName>
    <definedName name="gf" localSheetId="6" hidden="1">{#N/A,#N/A,FALSE,"ACQ";#N/A,#N/A,FALSE,"ASSUMP";#N/A,#N/A,FALSE,"CASH FLOW";#N/A,#N/A,FALSE,"SALE";#N/A,#N/A,FALSE,"TIS";#N/A,#N/A,FALSE,"RENT ROLL"}</definedName>
    <definedName name="gf" hidden="1">{#N/A,#N/A,FALSE,"ACQ";#N/A,#N/A,FALSE,"ASSUMP";#N/A,#N/A,FALSE,"CASH FLOW";#N/A,#N/A,FALSE,"SALE";#N/A,#N/A,FALSE,"TIS";#N/A,#N/A,FALSE,"RENT ROLL"}</definedName>
    <definedName name="GL">'[72]G-L'!$A$8:$D$176</definedName>
    <definedName name="Glass">#REF!</definedName>
    <definedName name="GLflag">#REF!</definedName>
    <definedName name="GLNo">'[73]GL#'!$A$2:$A$1329</definedName>
    <definedName name="GLp">'[74]G-L'!$A$8:$D$594</definedName>
    <definedName name="GOLDMAN_MODEL">#REF!</definedName>
    <definedName name="gr" localSheetId="6" hidden="1">{"three",#N/A,FALSE,"Capital";"four",#N/A,FALSE,"Capital"}</definedName>
    <definedName name="gr" hidden="1">{"three",#N/A,FALSE,"Capital";"four",#N/A,FALSE,"Capital"}</definedName>
    <definedName name="Granular">#REF!</definedName>
    <definedName name="GREENSPOINT_PARK_I_II_III">#REF!</definedName>
    <definedName name="Gross_Sched">'[22]Unit Mix'!$F$23</definedName>
    <definedName name="GROUP">#REF!</definedName>
    <definedName name="Group1">'[75]IS Trend'!$D$2</definedName>
    <definedName name="Group2">'[75]IS Trend'!$D$88</definedName>
    <definedName name="GroupMarketRent">#REF!</definedName>
    <definedName name="grs" localSheetId="6" hidden="1">{"Output-3Column",#N/A,FALSE,"Output"}</definedName>
    <definedName name="grs" hidden="1">{"Output-3Column",#N/A,FALSE,"Output"}</definedName>
    <definedName name="gsf">[26]Assumptions!$E$11</definedName>
    <definedName name="gwamort">#REF!</definedName>
    <definedName name="gwdeduct">#REF!</definedName>
    <definedName name="h">#REF!</definedName>
    <definedName name="Hardees" hidden="1">{#N/A,#N/A,FALSE,"Aging Summary";#N/A,#N/A,FALSE,"Ratio Analysis";#N/A,#N/A,FALSE,"Test 120 Day Accts";#N/A,#N/A,FALSE,"Tickmarks"}</definedName>
    <definedName name="Hardware">#REF!</definedName>
    <definedName name="HC_Spread">[26]Variables!$B$4:$B$5</definedName>
    <definedName name="HEADER">#REF!</definedName>
    <definedName name="HEADER1">#REF!</definedName>
    <definedName name="HEADING" localSheetId="6">#REF!</definedName>
    <definedName name="HEADING">#REF!</definedName>
    <definedName name="heading_2">[76]Profile!$A$2</definedName>
    <definedName name="HealthDollar">'[34]Misc Input'!$K$34</definedName>
    <definedName name="HealthPercent">'[34]Misc Input'!$D$34</definedName>
    <definedName name="HELLER">#REF!</definedName>
    <definedName name="HHH" localSheetId="6">#REF!</definedName>
    <definedName name="HHH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ModelVersion">1</definedName>
    <definedName name="hn.NoUpload">0</definedName>
    <definedName name="hn.PrivateLTMYear" hidden="1">#REF!</definedName>
    <definedName name="hold" localSheetId="6">#REF!</definedName>
    <definedName name="hold">#REF!</definedName>
    <definedName name="HoldingPeriod" localSheetId="6">#REF!</definedName>
    <definedName name="HoldingPeriod">#REF!</definedName>
    <definedName name="Hook_Check">#REF!</definedName>
    <definedName name="Horizon_Group_Properties">#REF!</definedName>
    <definedName name="hslfkhl">'[77]Tab 2'!$A$1:$B$29</definedName>
    <definedName name="HURDLE" localSheetId="6">#REF!</definedName>
    <definedName name="HURDLE">#REF!</definedName>
    <definedName name="Hurdle_2" localSheetId="6">#REF!</definedName>
    <definedName name="Hurdle_2">#REF!</definedName>
    <definedName name="HVAC">#REF!</definedName>
    <definedName name="HYG" localSheetId="6">'[78]tenreimb-CASH'!#REF!</definedName>
    <definedName name="HYG">'[78]tenreimb-CASH'!#REF!</definedName>
    <definedName name="i">#REF!</definedName>
    <definedName name="I_Balance_Preferred">[45]Assumptions!$D$84</definedName>
    <definedName name="I_Ex_Factor">[45]Assumptions!$D$13</definedName>
    <definedName name="I_Fee_Recipient">[45]Assumptions!$D$57</definedName>
    <definedName name="I_Fee_Recipient_toGE">[45]Assumptions!$D$58</definedName>
    <definedName name="I_GE_Ownership">[45]Assumptions!$D$32</definedName>
    <definedName name="I_GE_Pref_Ownership">[45]Assumptions!$D$83</definedName>
    <definedName name="I_Leverage">[45]Assumptions!$D$300</definedName>
    <definedName name="I_Project_Name">[45]Assumptions!$D$11</definedName>
    <definedName name="I_Scenario_Name">[45]Assumptions!$D$7</definedName>
    <definedName name="I_Tax_Rate">[45]Assumptions!$D$17</definedName>
    <definedName name="ignore" hidden="1">{#N/A,#N/A,FALSE,"Cover";#N/A,#N/A,FALSE,"Cover2";#N/A,#N/A,FALSE,"Contents";#N/A,#N/A,FALSE,"Participant_Profile";#N/A,#N/A,FALSE,"Exp Sum";#N/A,#N/A,FALSE,"Dept Sum";#N/A,#N/A,FALSE,"Employee Sum";#N/A,#N/A,FALSE,"G&amp;A";#N/A,#N/A,FALSE,"Marketing, Development";#N/A,#N/A,FALSE,"Dietary";#N/A,#N/A,FALSE,"Activities";#N/A,#N/A,FALSE,"Housekeeping, Laundry";#N/A,#N/A,FALSE,"Maint,Grounds, Sec";#N/A,#N/A,FALSE,"Healthcare";#N/A,#N/A,FALSE,"Other";#N/A,#N/A,FALSE,"Employee"}</definedName>
    <definedName name="IL_Cost">[14]Exp_Assump!$K$263</definedName>
    <definedName name="IL_Occupancy">#REF!</definedName>
    <definedName name="ilavgrent">[66]Assumptions!$E$37</definedName>
    <definedName name="ilmktrent">[66]Assumptions!$E$36</definedName>
    <definedName name="inc" localSheetId="6">#REF!</definedName>
    <definedName name="inc">#REF!</definedName>
    <definedName name="INC_STAT">'[28]#10q IS-Gallatin'!$A$1:$U$35</definedName>
    <definedName name="INC00" localSheetId="6">[3]model!#REF!</definedName>
    <definedName name="INC00">[3]model!#REF!</definedName>
    <definedName name="Incentive" localSheetId="6">#REF!</definedName>
    <definedName name="Incentive">#REF!</definedName>
    <definedName name="IncentiveDisposition" localSheetId="6">#REF!</definedName>
    <definedName name="IncentiveDisposition">#REF!</definedName>
    <definedName name="IncentiveFee">#REF!</definedName>
    <definedName name="IncentiveFee1">#REF!</definedName>
    <definedName name="IncentiveFee11">#REF!</definedName>
    <definedName name="IncludeSweepInInterest">#REF!</definedName>
    <definedName name="INCOME">#REF!</definedName>
    <definedName name="Income_Statement">#REF!</definedName>
    <definedName name="Income_Stmt_Assumptions">#REF!</definedName>
    <definedName name="Incomepb">#REF!</definedName>
    <definedName name="IncomeSummary">#REF!</definedName>
    <definedName name="INCSUM">'[24]Attachment #1'!#REF!</definedName>
    <definedName name="info">#REF!</definedName>
    <definedName name="Ini_Occ_T1">'[17]CF Assptns'!$E$16</definedName>
    <definedName name="Ini_Occ_T2">'[17]CF Assptns'!$E$25</definedName>
    <definedName name="Ini_Occ_T3">'[17]CF Assptns'!$E$34</definedName>
    <definedName name="Ini_Occ_T4">'[17]CF Assptns'!$E$43</definedName>
    <definedName name="Ini_Occ_T5">'[17]CF Assptns'!$E$52</definedName>
    <definedName name="Ini_Occ_T6">'[17]CF Assptns'!$E$61</definedName>
    <definedName name="Ini_Occ_T7">'[17]CF Assptns'!$E$70</definedName>
    <definedName name="Initial_CC_Escal_Mo">[79]INPUTS!#REF!</definedName>
    <definedName name="Initial_CC_Escalation_Year">[79]INPUTS!#REF!</definedName>
    <definedName name="Initial_Reg_Escal_Mo">[79]INPUTS!#REF!</definedName>
    <definedName name="Initial_Reg_Escalation_Yr">[79]INPUTS!#REF!</definedName>
    <definedName name="INPUT" localSheetId="6">#REF!</definedName>
    <definedName name="INPUT">#REF!</definedName>
    <definedName name="INPUT_2">#REF!</definedName>
    <definedName name="INPUT_3">#REF!</definedName>
    <definedName name="INPUT_4">#REF!</definedName>
    <definedName name="Input1">#REF!</definedName>
    <definedName name="input2">#REF!</definedName>
    <definedName name="input3">#REF!</definedName>
    <definedName name="inputpage" localSheetId="6">#REF!</definedName>
    <definedName name="inputpage">#REF!</definedName>
    <definedName name="INS_COLL" localSheetId="6">#REF!</definedName>
    <definedName name="INS_COLL">#REF!</definedName>
    <definedName name="INS_CRIT">#REF!</definedName>
    <definedName name="INS_OUT">#REF!</definedName>
    <definedName name="INS_PPD_APPL">#REF!</definedName>
    <definedName name="INS_PPD_COLL">#REF!</definedName>
    <definedName name="INSTRUCTIONS">'[24]Attachment #1'!#REF!</definedName>
    <definedName name="Insur">#REF!</definedName>
    <definedName name="Insurance">'[44]S &amp; U'!#REF!</definedName>
    <definedName name="INT">[9]M1!#REF!</definedName>
    <definedName name="INTEREST">#REF!</definedName>
    <definedName name="Interest_Cost_Worksheet">#REF!</definedName>
    <definedName name="INTEREST1" localSheetId="6">#REF!</definedName>
    <definedName name="INTEREST1">#REF!</definedName>
    <definedName name="INTEREST2" localSheetId="6">#REF!</definedName>
    <definedName name="INTEREST2">#REF!</definedName>
    <definedName name="INTEREST3" localSheetId="6">#REF!</definedName>
    <definedName name="INTEREST3">#REF!</definedName>
    <definedName name="Inventories">[10]Parameters!$C$60:$E$61</definedName>
    <definedName name="InvestorEquity">#REF!</definedName>
    <definedName name="InvestorProfit">#REF!</definedName>
    <definedName name="InvestorYield">#REF!</definedName>
    <definedName name="InvInelsClientType">#REF!</definedName>
    <definedName name="ipl">ROW([63]Sheet1!$A$18:$IV$18)</definedName>
    <definedName name="IPO_spot">[36]Inputs!$Y$14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>"c12802"</definedName>
    <definedName name="IQ_ABS_FFIEC">"c12788"</definedName>
    <definedName name="IQ_ABS_INVEST_SECURITIES_FFIEC">"c13461"</definedName>
    <definedName name="IQ_ACCOUNT_CHANGE" hidden="1">"c1449"</definedName>
    <definedName name="IQ_ACCOUNTING_FFIEC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ENCY" hidden="1">"c8960"</definedName>
    <definedName name="IQ_AGENCY_INVEST_SECURITIES_FFIEC">"c13458"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RROWED_MONEY_QUARTERLY_AVG_FFIEC">"c13091"</definedName>
    <definedName name="IQ_BORROWINGS_LESS_1YR_ASSETS_TOT_FFIEC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MBS_ISSUED_AVAIL_SALE_FFIEC">"c12800"</definedName>
    <definedName name="IQ_CMBS_ISSUED_FFIEC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 hidden="1">"c176"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RECOV_FFIEC">"c13200"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>"c13087"</definedName>
    <definedName name="IQ_CONST_LAND_DEVELOP_OTHER_DOM_CHARGE_OFFS_FFIEC">"c13628"</definedName>
    <definedName name="IQ_CONST_LAND_DEVELOP_OTHER_DOM_RECOV_FFIEC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RISK_BASED_FFIEC">"c13422"</definedName>
    <definedName name="IQ_CONSULTING_FFIEC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>"c13490"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 hidden="1">"c10038"</definedName>
    <definedName name="IQ_CREDIT_EXPOSURE_FFIEC">"c13062"</definedName>
    <definedName name="IQ_CREDIT_LOSS_CF" hidden="1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ES" hidden="1">"c1356"</definedName>
    <definedName name="IQ_DEMAND_DEP" hidden="1">"c320"</definedName>
    <definedName name="IQ_DEMAND_DEPOSITS_COMMERCIAL_BANK_SUBS_FFIEC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 hidden="1">"c9960"</definedName>
    <definedName name="IQ_DIVIDENDS_PAID_DECLARED_PERIOD_GROUP" hidden="1">"c9946"</definedName>
    <definedName name="IQ_DNB_OTHER_EXP_INC_TAX_US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>"c13032"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>"EBIT_10K"</definedName>
    <definedName name="IQ_EBIT_10Q">"EBIT_10Q"</definedName>
    <definedName name="IQ_EBIT_10Q1">"EBIT_10Q1"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>"EBITDA_10K"</definedName>
    <definedName name="IQ_EBITDA_10Q">"EBITDA_10Q"</definedName>
    <definedName name="IQ_EBITDA_10Q1">"EBITDA_10Q1"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K">"EPS_10K"</definedName>
    <definedName name="IQ_EPS_10Q">"EPS_10Q"</definedName>
    <definedName name="IQ_EPS_10Q1">"EPS_10Q1"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>"c12026"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BOTTOM_UP_CIQ">"c12028"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BOTTOM_UP_CIQ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WITHOUT_FAIR_VALUES_FFIEC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T_ACT_EBITDA">"c1664"</definedName>
    <definedName name="IQ_EST_ACT_EBITDA_CIQ">"c3667"</definedName>
    <definedName name="IQ_EST_ACT_EPS" hidden="1">"c1648"</definedName>
    <definedName name="IQ_EST_ACT_EPS_CIQ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REV">"c2113"</definedName>
    <definedName name="IQ_EST_ACT_REV_CIQ">"c3666"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BITDA_DIFF">"c1867"</definedName>
    <definedName name="IQ_EST_EBITDA_DIFF_CIQ">"c3719"</definedName>
    <definedName name="IQ_EST_EBITDA_SURPRISE_PERCENT">"c1868"</definedName>
    <definedName name="IQ_EST_EBITDA_SURPRISE_PERCENT_CIQ">"c3720"</definedName>
    <definedName name="IQ_EST_EPS_DIFF" hidden="1">"c1864"</definedName>
    <definedName name="IQ_EST_EPS_DIFF_CIQ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BOTTOM_UP_CIQ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URPRISE_PERCENT">"c1635"</definedName>
    <definedName name="IQ_EST_EPS_SURPRISE_PERCENT_CIQ">"c5000"</definedName>
    <definedName name="IQ_EST_FAIR_VALUE_MORT_SERVICING_ASSETS_FFIEC">"c12956"</definedName>
    <definedName name="IQ_EST_FOOTNOTE" hidden="1">"c4540"</definedName>
    <definedName name="IQ_EST_FOOTNOTE_CIQ" hidden="1">"c12022"</definedName>
    <definedName name="IQ_EST_REV_DIFF">"c1865"</definedName>
    <definedName name="IQ_EST_REV_DIFF_CIQ">"c3717"</definedName>
    <definedName name="IQ_EST_REV_SURPRISE_PERCENT">"c1866"</definedName>
    <definedName name="IQ_EST_REV_SURPRISE_PERCENT_CIQ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ORDINARY_GAINS_FDIC" hidden="1">"c6586"</definedName>
    <definedName name="IQ_EXTRAORDINARY_ITEMS_FFIEC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FUNDS_SOLD" hidden="1">"c2256"</definedName>
    <definedName name="IQ_FEES_COMMISSIONS_BROKERAGE_FFIEC">"c13005"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>"c12892"</definedName>
    <definedName name="IQ_FOREIGN_LOANS" hidden="1">"c448"</definedName>
    <definedName name="IQ_FOREIGN_LOANS_LEASES_FOREIGN_FFIEC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>"c13493"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 hidden="1">1000</definedName>
    <definedName name="IQ_FY_DATE">"FY_DATE"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>"c13455"</definedName>
    <definedName name="IQ_HTM_SECURITIES_TIER_1_FFIEC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ES_FDIC" hidden="1">"c6582"</definedName>
    <definedName name="IQ_INCOME_TAXES_FFIEC">"c13030"</definedName>
    <definedName name="IQ_INCREASE_INT_INCOME_FFIEC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 hidden="1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SECURED_RE_DOM_FFIEC">"c12977"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ANGIBLES_NET" hidden="1">"c1407"</definedName>
    <definedName name="IQ_INTEREST_BEARING_BALANCES_FDIC" hidden="1">"c6371"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>"INTEREST_INC_10K"</definedName>
    <definedName name="IQ_INTEREST_INC_10Q">"INTEREST_INC_10Q"</definedName>
    <definedName name="IQ_INTEREST_INC_10Q1">"INTEREST_INC_10Q1"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>"50"</definedName>
    <definedName name="IQ_LATESTQ" hidden="1">500</definedName>
    <definedName name="IQ_LATESTQFR">"100"</definedName>
    <definedName name="IQ_LEAD_UNDERWRITER" hidden="1">"c8957"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>"c13483"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>"c12847"</definedName>
    <definedName name="IQ_LIFOR" hidden="1">"c655"</definedName>
    <definedName name="IQ_LIQUID_ASSETS_ASSETS_TOT_FFIEC">"c13439"</definedName>
    <definedName name="IQ_LIQUID_ASSETS_NONCORE_FUNDING_FFIEC">"c13339"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>"c13350"</definedName>
    <definedName name="IQ_LOAN_LOSSES_FDIC" hidden="1">"c6580"</definedName>
    <definedName name="IQ_LOAN_SERVICE_REV" hidden="1">"c658"</definedName>
    <definedName name="IQ_LOANS_AGRICULTURAL_PROD_LL_REC_FFIEC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>"LTM_DATE"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ULTI_RES_PROPERTIES_TRADING_DOM_FFIEC">"c12930"</definedName>
    <definedName name="IQ_MULTIFAMILY_LOANS_GROSS_LOANS_FFIEC">"c13404"</definedName>
    <definedName name="IQ_MULTIFAMILY_LOANS_RISK_BASED_FFIEC">"c13425"</definedName>
    <definedName name="IQ_MULTIFAMILY_RESIDENTIAL_LOANS_FDIC" hidden="1">"c6311"</definedName>
    <definedName name="IQ_MUNICIPAL_INVEST_SECURITIES_FFIEC">"c13459"</definedName>
    <definedName name="IQ_NAMES_REVISION_DATE_" hidden="1">40655.6148611111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GATIVE_FAIR_VALUE_DERIVATIVES_BENEFICIARY_FFIEC">"c13124"</definedName>
    <definedName name="IQ_NEGATIVE_FAIR_VALUE_DERIVATIVES_GUARANTOR_FFIEC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>"c13448"</definedName>
    <definedName name="IQ_NET_INC" hidden="1">"c1394"</definedName>
    <definedName name="IQ_NET_INC_10K">"NET_INC_10K"</definedName>
    <definedName name="IQ_NET_INC_10Q">"NET_INC_10Q"</definedName>
    <definedName name="IQ_NET_INC_10Q1">"NET_INC_10Q1"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>"c13110"</definedName>
    <definedName name="IQ_NET_INCOME_PC_FFIEC">"c13103"</definedName>
    <definedName name="IQ_NET_INCOME_SHE_FFIEC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>"c13034"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"c800"</definedName>
    <definedName name="IQ_NON_INT_BEARING_DEPOSITS" hidden="1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>"c13382"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 hidden="1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>"c13372"</definedName>
    <definedName name="IQ_OCCUPANCY_EXP_OPERATING_INC_FFIEC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UST_GROSS_LOANS" hidden="1">"c859"</definedName>
    <definedName name="IQ_OTHER_ADJUSTMENTS_COVERED" hidden="1">"c9961"</definedName>
    <definedName name="IQ_OTHER_ADJUSTMENTS_FFIEC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>"c12862"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DUCTIONS_LEVERAGE_RATIO_FFIEC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RIVATIVES_BENEFICIARY_FFIEC">"c13122"</definedName>
    <definedName name="IQ_OTHER_DERIVATIVES_GUARANTOR_FFIEC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 hidden="1">"c6578"</definedName>
    <definedName name="IQ_OTHER_NON_INT_EXP_FFIEC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OFF_BS_ITEMS_FFIEC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>"c12826"</definedName>
    <definedName name="IQ_OTHER_TRADING_ASSETS_TOTAL_FFIEC">"c12937"</definedName>
    <definedName name="IQ_OTHER_TRADING_LIABILITIES_FFIEC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>"c13254"</definedName>
    <definedName name="IQ_PARTNERSHIP_INC_RE" hidden="1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>"c13646"</definedName>
    <definedName name="IQ_PERIODDATE_FFIEC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10K">"PRETAX_INC_10K"</definedName>
    <definedName name="IQ_PRETAX_INC_10Q">"PRETAX_INC_10Q"</definedName>
    <definedName name="IQ_PRETAX_INC_10Q1">"PRETAX_INC_10Q1"</definedName>
    <definedName name="IQ_PRETAX_OPERATING_INC_AVG_ASSETS_FFIEC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>"c12023"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>"c13019"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>"c12966"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DEPR_AMORT" hidden="1">"c8750"</definedName>
    <definedName name="IQ_RE_FARMLAND_GROSS_LOANS_FFIEC">"c13408"</definedName>
    <definedName name="IQ_RE_FARMLAND_RISK_BASED_FFIEC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>"c13479"</definedName>
    <definedName name="IQ_RE_GAIN_LOSS_SALE_ASSETS" hidden="1">"c8751"</definedName>
    <definedName name="IQ_RE_INVEST_FDIC" hidden="1">"c6331"</definedName>
    <definedName name="IQ_RE_LOANS_1_4_GROSS_LOANS_FFIEC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OTHER_INC_FROM_OREO_FFIEC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>"c13044"</definedName>
    <definedName name="IQ_RENTAL_REV" hidden="1">"c1101"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>"REVENUE_10K"</definedName>
    <definedName name="IQ_REVENUE_10Q">"REVENUE_10Q"</definedName>
    <definedName name="IQ_REVENUE_10Q1">"REVENUE_10Q1"</definedName>
    <definedName name="IQ_REVENUE_ACT_OR_EST">"c2214"</definedName>
    <definedName name="IQ_REVENUE_ACT_OR_EST_CIQ" hidden="1">"c5059"</definedName>
    <definedName name="IQ_REVENUE_BEFORE_LL_FFIEC">"c13018"</definedName>
    <definedName name="IQ_REVENUE_EST" hidden="1">"c1126"</definedName>
    <definedName name="IQ_REVENUE_EST_BOTTOM_UP_CIQ">"c12025"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39748.721875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>"c13023"</definedName>
    <definedName name="IQ_SALARY" hidden="1">"c1130"</definedName>
    <definedName name="IQ_SALARY_FDIC" hidden="1">"c6576"</definedName>
    <definedName name="IQ_SALE_COMMON_GROSS_FFIEC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>"c13077"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RECOV_FFIEC">"c13194"</definedName>
    <definedName name="IQ_SEC_PURCHASED_RESELL" hidden="1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>"c12867"</definedName>
    <definedName name="IQ_SUB_NOTES_PAYABLE_UNCONSOLIDATED_TRUSTS_FFIEC">"c12868"</definedName>
    <definedName name="IQ_SUPPLIES_FFIEC">"c13050"</definedName>
    <definedName name="IQ_SURPLUS_FDIC" hidden="1">"c6351"</definedName>
    <definedName name="IQ_SURPLUS_FFIEC">"c12877"</definedName>
    <definedName name="IQ_SVA" hidden="1">"c1214"</definedName>
    <definedName name="IQ_TANGIBLE_EQUITY_ASSETS_FFIEC">"c13346"</definedName>
    <definedName name="IQ_TANGIBLE_TIER_1_LEVERAGE_FFIEC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>"c13516"</definedName>
    <definedName name="IQ_TBV_SHARE" hidden="1">"c1217"</definedName>
    <definedName name="IQ_TELECOM_FFIEC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>"c12953"</definedName>
    <definedName name="IQ_TIME_DEPOSITS_LESS_THAN_100K_FDIC" hidden="1">"c6465"</definedName>
    <definedName name="IQ_TIME_DEPOSITS_MORE_100K_OTHER_INSTITUTIONS_FFIEC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>"c13644"</definedName>
    <definedName name="IQ_TOTAL_ASSETS_FDIC" hidden="1">"c6339"</definedName>
    <definedName name="IQ_TOTAL_ASSETS_FFIEC">"c12849"</definedName>
    <definedName name="IQ_TOTAL_ASSETS_LH_FFIEC">"c13106"</definedName>
    <definedName name="IQ_TOTAL_ASSETS_PC_FFIEC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LH_FFIEC">"c13109"</definedName>
    <definedName name="IQ_TOTAL_EQUITY_PC_FFIEC">"c13102"</definedName>
    <definedName name="IQ_TOTAL_EQUITY_SUBTOTAL_AP" hidden="1">"c8989"</definedName>
    <definedName name="IQ_TOTAL_INT_EXPENSE_FFIEC">"c13000"</definedName>
    <definedName name="IQ_TOTAL_INT_INCOME_FFIEC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DIC" hidden="1">"c6348"</definedName>
    <definedName name="IQ_TOTAL_LIABILITIES_FFIEC">"c12873"</definedName>
    <definedName name="IQ_TOTAL_LL_REC_DOM_FFIEC">"c12917"</definedName>
    <definedName name="IQ_TOTAL_LL_REC_FFIEC">"c12898"</definedName>
    <definedName name="IQ_TOTAL_LOANS" hidden="1">"c5653"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RECOV_FFIEC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>"c13020"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>"c13638"</definedName>
    <definedName name="IQ_TR_BUY_TERM_FEE_PCT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>"c2298"</definedName>
    <definedName name="IQ_TR_SELL_TERM_FEE_PCT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 hidden="1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OPERATING_INC_FFIEC">"c13385"</definedName>
    <definedName name="IQ_TRADING_REVENUE_FFIEC">"c13004"</definedName>
    <definedName name="IQ_TRANSACTION_ACCOUNTS_FDIC" hidden="1">"c6544"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>"c13487"</definedName>
    <definedName name="IQ_YIELD_TRADING_ASSETS_FFIEC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RRdetail" localSheetId="6">#REF!</definedName>
    <definedName name="IRRdetail">#REF!</definedName>
    <definedName name="IRRsummary" localSheetId="6">#REF!</definedName>
    <definedName name="IRRsummary">#REF!</definedName>
    <definedName name="isquarters">#REF!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sSimpleTaxes">#REF!</definedName>
    <definedName name="isyears">#REF!</definedName>
    <definedName name="JANUARY" localSheetId="6">#REF!</definedName>
    <definedName name="JANUARY">#REF!</definedName>
    <definedName name="JE" localSheetId="6" hidden="1">{#N/A,#N/A,FALSE,"A"}</definedName>
    <definedName name="JE" hidden="1">{#N/A,#N/A,FALSE,"A"}</definedName>
    <definedName name="jeunee">#REF!</definedName>
    <definedName name="jnue">#REF!</definedName>
    <definedName name="JR_PAGE_ANCHOR_0_1">#REF!</definedName>
    <definedName name="Juan">#REF!</definedName>
    <definedName name="juenn">#REF!</definedName>
    <definedName name="jul">#REF!</definedName>
    <definedName name="JULY">#REF!</definedName>
    <definedName name="july614amt">#REF!</definedName>
    <definedName name="jun">#REF!</definedName>
    <definedName name="jun99ar">'[80]AR-Rollforward'!#REF!</definedName>
    <definedName name="jun99ar1">'[81]AR-Rollforward'!#REF!</definedName>
    <definedName name="JUN99AR2">'[80]AR-Rollforward'!#REF!</definedName>
    <definedName name="JUNE">#REF!</definedName>
    <definedName name="june14amt">#REF!</definedName>
    <definedName name="june7380">#REF!</definedName>
    <definedName name="june7381">#REF!</definedName>
    <definedName name="june814amt">#REF!</definedName>
    <definedName name="june8810">#REF!</definedName>
    <definedName name="june8825">#REF!</definedName>
    <definedName name="june8826">#REF!</definedName>
    <definedName name="junee">#REF!</definedName>
    <definedName name="juneeee">#REF!</definedName>
    <definedName name="justin">#REF!</definedName>
    <definedName name="JV_PORTFOLIO">#REF!</definedName>
    <definedName name="jvterm">[36]Inputs!$C$8</definedName>
    <definedName name="KAMLUH">'[24]Attachment #1'!#REF!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jdfsljfff" localSheetId="6">ROW()-[0]!Header_Row</definedName>
    <definedName name="kjdfsljfff">ROW()-[0]!Header_Row</definedName>
    <definedName name="kjhkjh" localSheetId="6">#REF!</definedName>
    <definedName name="kjhkjh">#REF!</definedName>
    <definedName name="kjkjk">'[77]Tab 2'!$A$1:$B$29</definedName>
    <definedName name="kldiorior" localSheetId="6">IF([0]!Loan_Amount*[0]!Interest_Rate*[0]!Loan_Years*[0]!Loan_Start&gt;0,1,0)</definedName>
    <definedName name="kldiorior">IF([0]!Loan_Amount*[0]!Interest_Rate*[0]!Loan_Years*[0]!Loan_Start&gt;0,1,0)</definedName>
    <definedName name="L" localSheetId="6">[82]Sample!#REF!</definedName>
    <definedName name="L">[82]Sample!#REF!</definedName>
    <definedName name="land" localSheetId="6">[25]GTR!#REF!</definedName>
    <definedName name="land">[25]GTR!#REF!</definedName>
    <definedName name="Landscape">#REF!</definedName>
    <definedName name="LARRY">#REF!</definedName>
    <definedName name="Last_updated">'[46]Variables &amp; Global Instructions'!$B$27</definedName>
    <definedName name="Laundry">'[34]Misc Input'!$E$13</definedName>
    <definedName name="lc" localSheetId="6">#REF!</definedName>
    <definedName name="lc">#REF!</definedName>
    <definedName name="lease_g">#REF!</definedName>
    <definedName name="leased_unit_count">'[83]Unit Mix Inputs'!$I$36:$I$1035</definedName>
    <definedName name="leased_unit_rent">'[83]Unit Mix Inputs'!$M$36:$M$1035</definedName>
    <definedName name="leased_unit_size">'[83]Unit Mix Inputs'!$L$36:$L$1035</definedName>
    <definedName name="leased_unit_type">'[83]Unit Mix Inputs'!$K$36:$K$1035</definedName>
    <definedName name="LEASEDATABASE">[35]LeaseLookup!$A$1:$B$500</definedName>
    <definedName name="LEASELOOKUP">[35]LeaseLookup!$A$1:$A$500</definedName>
    <definedName name="LEASINGCOMM." localSheetId="6">#REF!</definedName>
    <definedName name="LEASINGCOMM.">#REF!</definedName>
    <definedName name="Left_Header">#REF!</definedName>
    <definedName name="LEFTBORD">[84]CAM:MACROS!$B$22:$J$139</definedName>
    <definedName name="Legal_JV">'[41]Const. Budget'!#REF!</definedName>
    <definedName name="Level3IL">'[85]T-Detail'!#REF!</definedName>
    <definedName name="LEVERAGED">#REF!</definedName>
    <definedName name="LICENSES">#REF!</definedName>
    <definedName name="limcount" hidden="1">3</definedName>
    <definedName name="lincoln">[18]Assumptions!$F$28</definedName>
    <definedName name="LINCSPLIT" localSheetId="6">#REF!</definedName>
    <definedName name="LINCSPLIT">#REF!</definedName>
    <definedName name="LinkCheck">#REF!</definedName>
    <definedName name="LIST">'[86]7.03_11.03 Actuals'!#REF!</definedName>
    <definedName name="LK">[82]Sample!#REF!</definedName>
    <definedName name="LOAN" localSheetId="6">#REF!</definedName>
    <definedName name="LOAN">#REF!</definedName>
    <definedName name="LoanAmort">[47]Budget!#REF!</definedName>
    <definedName name="LoanAmount">#REF!</definedName>
    <definedName name="LoanRate">[47]Budget!#REF!</definedName>
    <definedName name="LOC_1_Fee">'[17]CF Assptns'!$E$84</definedName>
    <definedName name="LOC_1_Perc">'[17]CF Assptns'!$E$85</definedName>
    <definedName name="LOC_2_Fee">'[17]CF Assptns'!$E$86</definedName>
    <definedName name="LOC_2_Perc">'[17]CF Assptns'!$E$87</definedName>
    <definedName name="LOC_3_Fee">'[17]CF Assptns'!$E$88</definedName>
    <definedName name="LOC_3_Perc">'[17]CF Assptns'!$E$89</definedName>
    <definedName name="Local">'[87]Exhibit A'!$V$3</definedName>
    <definedName name="Location">[88]Variables!$B$5</definedName>
    <definedName name="LOG" localSheetId="6">#REF!</definedName>
    <definedName name="LOG">#REF!</definedName>
    <definedName name="LongTermLiabilities">[10]Parameters!$C$77:$E$78</definedName>
    <definedName name="lookback" localSheetId="6">#REF!</definedName>
    <definedName name="lookback">#REF!</definedName>
    <definedName name="lookdayhmo">'[57]P&amp;L - 270 Fac 12-01'!#REF!</definedName>
    <definedName name="lookdayins">#REF!</definedName>
    <definedName name="lookdaymcd">#REF!</definedName>
    <definedName name="lookdaymcr">#REF!</definedName>
    <definedName name="lookdayoth">#REF!</definedName>
    <definedName name="lookdaypvt">#REF!</definedName>
    <definedName name="lost" localSheetId="6">#REF!</definedName>
    <definedName name="lost">#REF!</definedName>
    <definedName name="LowModUnits">#REF!</definedName>
    <definedName name="LSc">0</definedName>
    <definedName name="LSF">[47]Budget!#REF!</definedName>
    <definedName name="LSG">1549775</definedName>
    <definedName name="LSN">-59323</definedName>
    <definedName name="LSP">-71146</definedName>
    <definedName name="LSU1A">-19398478</definedName>
    <definedName name="LSU1A1">-119983</definedName>
    <definedName name="LSU1B">-1238077</definedName>
    <definedName name="LSU1BB">-438894</definedName>
    <definedName name="LSU2A">8627412</definedName>
    <definedName name="LSU2A2">81734</definedName>
    <definedName name="LSU2B">21975</definedName>
    <definedName name="LSU2C">604187</definedName>
    <definedName name="LSU2D">1365272</definedName>
    <definedName name="LSU2E">3548154</definedName>
    <definedName name="LSU2F">5332989</definedName>
    <definedName name="LSU2G">693</definedName>
    <definedName name="LSU2H">1270671</definedName>
    <definedName name="LSU2I">300</definedName>
    <definedName name="LSU2J">34512482</definedName>
    <definedName name="LSU2Ka">81</definedName>
    <definedName name="LSU2Kc">1695</definedName>
    <definedName name="LSU2L">68</definedName>
    <definedName name="LSU3B">5126</definedName>
    <definedName name="LSU3D">90276</definedName>
    <definedName name="LSU3E">-437529</definedName>
    <definedName name="LSU3G">-12613</definedName>
    <definedName name="LSUZ">1233099</definedName>
    <definedName name="LT_Debt">'[17]Aq Assptns'!$E$11</definedName>
    <definedName name="LTC">#REF!</definedName>
    <definedName name="LTD_Amort">'[17]Aq Assptns'!$L$10</definedName>
    <definedName name="LTD_Balance">'[51]2004 LTD Balance'!$A$1:$N$65536</definedName>
    <definedName name="LTD_IO">'[17]Aq Assptns'!$L$9</definedName>
    <definedName name="LTD_Rate">'[17]Aq Assptns'!$L$8</definedName>
    <definedName name="LTM_BalanceSheet">#REF!</definedName>
    <definedName name="LTM_IncomeStatement">#REF!</definedName>
    <definedName name="m">#REF!</definedName>
    <definedName name="MACRO">#REF!</definedName>
    <definedName name="Maint_1">'[17]CF Assptns'!$L$65</definedName>
    <definedName name="Maint_1_mth">'[17]CF Assptns'!$K$65</definedName>
    <definedName name="Maint_2">'[17]CF Assptns'!$L$66</definedName>
    <definedName name="Maint_2_mth">'[17]CF Assptns'!$K$66</definedName>
    <definedName name="Maint_3">'[17]CF Assptns'!#REF!</definedName>
    <definedName name="Maint_3_month">'[17]CF Assptns'!#REF!</definedName>
    <definedName name="Maint_Stable">'[17]CF Assptns'!$L$67</definedName>
    <definedName name="MANAGE">#N/A</definedName>
    <definedName name="ManagementFee">#REF!</definedName>
    <definedName name="MARCH">#REF!</definedName>
    <definedName name="market">[89]tenremb!#REF!</definedName>
    <definedName name="marketing">[90]Sample!#REF!</definedName>
    <definedName name="Masonry">#REF!</definedName>
    <definedName name="Maumelle">#REF!</definedName>
    <definedName name="MAY" localSheetId="6">#REF!</definedName>
    <definedName name="MAY">#REF!</definedName>
    <definedName name="MCareAncExp">#REF!</definedName>
    <definedName name="mcdt" localSheetId="6">ROW()-[0]!ipl</definedName>
    <definedName name="mcdt">ROW()-[0]!ipl</definedName>
    <definedName name="MCR">'[91]PGN - Jul'!#REF!</definedName>
    <definedName name="Medicaid">"V2001-02-28"</definedName>
    <definedName name="MetalSiding">#REF!</definedName>
    <definedName name="Mezz_debt_paydown" localSheetId="6">[18]Assumptions!#REF!</definedName>
    <definedName name="Mezz_debt_paydown">[18]Assumptions!#REF!</definedName>
    <definedName name="Mezzanine_Financing_Proceeds" localSheetId="6">[18]Assumptions!#REF!</definedName>
    <definedName name="Mezzanine_Financing_Proceeds">[18]Assumptions!#REF!</definedName>
    <definedName name="mezzanine_rate" localSheetId="6">[18]Assumptions!#REF!</definedName>
    <definedName name="mezzanine_rate">[18]Assumptions!#REF!</definedName>
    <definedName name="Mgmt_Fee">'[17]CF Assptns'!$L$69</definedName>
    <definedName name="MGMTPERCENT" localSheetId="6">#REF!</definedName>
    <definedName name="MGMTPERCENT">#REF!</definedName>
    <definedName name="Mill_Rate">'[44]S &amp; U'!$A$57</definedName>
    <definedName name="MINNIE" localSheetId="6">[82]Sample!#REF!</definedName>
    <definedName name="MINNIE">[82]Sample!#REF!</definedName>
    <definedName name="MISC.NON_RECOV" localSheetId="6">#REF!</definedName>
    <definedName name="MISC.NON_RECOV">#REF!</definedName>
    <definedName name="MiscMetal">#REF!</definedName>
    <definedName name="MISSIO">'[24]Attachment #1'!#REF!</definedName>
    <definedName name="mkt" localSheetId="6">[90]Sample!#REF!</definedName>
    <definedName name="mkt">[90]Sample!#REF!</definedName>
    <definedName name="mktg" localSheetId="6">[90]Sample!#REF!</definedName>
    <definedName name="mktg">[90]Sample!#REF!</definedName>
    <definedName name="mktrevesc">#REF!</definedName>
    <definedName name="mnh" localSheetId="6" hidden="1">{"One",#N/A,FALSE,"CClub";"Two",#N/A,FALSE,"CClub";"Three",#N/A,FALSE,"CClub";"Four",#N/A,FALSE,"CClub";"Five",#N/A,FALSE,"CClub"}</definedName>
    <definedName name="mnh" hidden="1">{"One",#N/A,FALSE,"CClub";"Two",#N/A,FALSE,"CClub";"Three",#N/A,FALSE,"CClub";"Four",#N/A,FALSE,"CClub";"Five",#N/A,FALSE,"CClub"}</definedName>
    <definedName name="Model1">#REF!</definedName>
    <definedName name="Model2">#REF!</definedName>
    <definedName name="Model3">#REF!</definedName>
    <definedName name="ModelDate">[92]Proforma!#REF!</definedName>
    <definedName name="ModelTitle">[47]Budget!#REF!</definedName>
    <definedName name="MONTH">#REF!</definedName>
    <definedName name="month13">#REF!</definedName>
    <definedName name="MORT_RATE">#REF!</definedName>
    <definedName name="MOS_YTD">#REF!</definedName>
    <definedName name="mp">[90]Sample!#REF!</definedName>
    <definedName name="MSF_Rev">'[27]ILU Revenues'!#REF!</definedName>
    <definedName name="Mth_Exp_Stable">'[17]CF Assptns'!$L$11</definedName>
    <definedName name="Mth_Stable_T1">'[17]CF Assptns'!$E$18</definedName>
    <definedName name="Mth_Stable_T2">'[17]CF Assptns'!$E$27</definedName>
    <definedName name="Mth_Stable_T3">'[17]CF Assptns'!$E$36</definedName>
    <definedName name="Mth_Stable_T4">'[17]CF Assptns'!$E$45</definedName>
    <definedName name="Mth_Stable_T5">'[17]CF Assptns'!$E$54</definedName>
    <definedName name="Mth_Stable_T6">'[17]CF Assptns'!$E$63</definedName>
    <definedName name="Mth_Stable_T7">'[17]CF Assptns'!$E$72</definedName>
    <definedName name="Mthly_Fee_T1">'[17]CF Assptns'!$E$20</definedName>
    <definedName name="Mthly_Fee_T2">'[17]CF Assptns'!$E$29</definedName>
    <definedName name="Mthly_Fee_T3">'[17]CF Assptns'!$E$38</definedName>
    <definedName name="Mthly_Fee_T4">'[17]CF Assptns'!$E$47</definedName>
    <definedName name="Mthly_Fee_T5">'[17]CF Assptns'!$E$56</definedName>
    <definedName name="Mthly_Fee_T6">'[17]CF Assptns'!$E$65</definedName>
    <definedName name="Mthly_Fee_T7">'[17]CF Assptns'!$E$74</definedName>
    <definedName name="my" localSheetId="6">#REF!</definedName>
    <definedName name="my">#REF!</definedName>
    <definedName name="MyAttribute" localSheetId="6">#REF!</definedName>
    <definedName name="MyAttribute">#REF!</definedName>
    <definedName name="mybug" localSheetId="6">#REF!</definedName>
    <definedName name="mybug">#REF!</definedName>
    <definedName name="MyDate">#REF!</definedName>
    <definedName name="MyQuarter">#REF!</definedName>
    <definedName name="MyRange">'[85]T-Detail'!#REF!</definedName>
    <definedName name="MyRateIncrease" localSheetId="6">#REF!</definedName>
    <definedName name="MyRateIncrease">#REF!</definedName>
    <definedName name="myunit" localSheetId="6">#REF!</definedName>
    <definedName name="myunit">#REF!</definedName>
    <definedName name="MyUnitTransferDecrease" localSheetId="6">#REF!</definedName>
    <definedName name="MyUnitTransferDecrease">#REF!</definedName>
    <definedName name="MyUnitTransIncrease">#REF!</definedName>
    <definedName name="n">#REF!</definedName>
    <definedName name="Name">'[93]Summary Annl'!$C$1</definedName>
    <definedName name="nana" localSheetId="6">#REF!</definedName>
    <definedName name="nana">#REF!</definedName>
    <definedName name="nanana" localSheetId="6">#REF!</definedName>
    <definedName name="nanana">#REF!</definedName>
    <definedName name="NAV" localSheetId="6">#REF!</definedName>
    <definedName name="NAV">#REF!</definedName>
    <definedName name="nbyuo" localSheetId="6">ROW()-[0]!Header_Row</definedName>
    <definedName name="nbyuo">ROW()-[0]!Header_Row</definedName>
    <definedName name="NCF">#REF!</definedName>
    <definedName name="net_rent00" localSheetId="6">[3]model!#REF!</definedName>
    <definedName name="net_rent00">[3]model!#REF!</definedName>
    <definedName name="net_rent01" localSheetId="6">[3]model!#REF!</definedName>
    <definedName name="net_rent01">[3]model!#REF!</definedName>
    <definedName name="net_rent02" localSheetId="6">[3]model!#REF!</definedName>
    <definedName name="net_rent02">[3]model!#REF!</definedName>
    <definedName name="net_rent03" localSheetId="6">[3]model!#REF!</definedName>
    <definedName name="net_rent03">[3]model!#REF!</definedName>
    <definedName name="net_rent04" localSheetId="6">[3]model!#REF!</definedName>
    <definedName name="net_rent04">[3]model!#REF!</definedName>
    <definedName name="net_rent05" localSheetId="6">[3]model!#REF!</definedName>
    <definedName name="net_rent05">[3]model!#REF!</definedName>
    <definedName name="net_rent06" localSheetId="6">[3]model!#REF!</definedName>
    <definedName name="net_rent06">[3]model!#REF!</definedName>
    <definedName name="net_rent07" localSheetId="6">[3]model!#REF!</definedName>
    <definedName name="net_rent07">[3]model!#REF!</definedName>
    <definedName name="net_rent97" localSheetId="6">[3]model!#REF!</definedName>
    <definedName name="net_rent97">[3]model!#REF!</definedName>
    <definedName name="net_rent98" localSheetId="6">[3]model!#REF!</definedName>
    <definedName name="net_rent98">[3]model!#REF!</definedName>
    <definedName name="net_rent99" localSheetId="6">[3]model!#REF!</definedName>
    <definedName name="net_rent99">[3]model!#REF!</definedName>
    <definedName name="NET_TAX_BASIS_IN_REAL" localSheetId="6">#REF!</definedName>
    <definedName name="NET_TAX_BASIS_IN_REAL">#REF!</definedName>
    <definedName name="NetAslanProfit" localSheetId="6">#REF!</definedName>
    <definedName name="NetAslanProfit">#REF!</definedName>
    <definedName name="netdebt1" localSheetId="6">[18]Assumptions!#REF!</definedName>
    <definedName name="netdebt1">[18]Assumptions!#REF!</definedName>
    <definedName name="NetIncome">32557513</definedName>
    <definedName name="NetIncomeAJE">0</definedName>
    <definedName name="NETLAND">#REF!</definedName>
    <definedName name="NetPurchasePrice">#REF!</definedName>
    <definedName name="netsf">#REF!</definedName>
    <definedName name="New">#REF!</definedName>
    <definedName name="newdebt">#REF!</definedName>
    <definedName name="newequity">'[94]Goldberg Portfolio Combined'!$Z$70</definedName>
    <definedName name="newgw">#REF!</definedName>
    <definedName name="newgwamort">#REF!</definedName>
    <definedName name="NewInvestor">#REF!</definedName>
    <definedName name="NewInvestorEquity">#REF!</definedName>
    <definedName name="newsummary">#REF!</definedName>
    <definedName name="newtotal">#REF!</definedName>
    <definedName name="NEXT_DATA">#REF!</definedName>
    <definedName name="NEXT_HEAD">#REF!</definedName>
    <definedName name="NEXT_INPUT1">#REF!</definedName>
    <definedName name="NEXT_INPUT2">#REF!</definedName>
    <definedName name="NEXT_INPUT3">#REF!</definedName>
    <definedName name="NEXT_SPOT">#REF!</definedName>
    <definedName name="NEXT_TOP">#REF!</definedName>
    <definedName name="NextUp">!A65536</definedName>
    <definedName name="NIDIFCM">#REF!</definedName>
    <definedName name="NIDIFYTD">#REF!</definedName>
    <definedName name="NINE">#N/A</definedName>
    <definedName name="NINTEEN">[61]Sample!#REF!</definedName>
    <definedName name="NISSAN" localSheetId="6">#REF!</definedName>
    <definedName name="NISSAN">#REF!</definedName>
    <definedName name="NOI" localSheetId="6">#REF!</definedName>
    <definedName name="NOI">#REF!</definedName>
    <definedName name="noi_table">[95]CashFlow!$B$5:$M$15</definedName>
    <definedName name="Nominal" localSheetId="6">#REF!</definedName>
    <definedName name="Nominal">#REF!</definedName>
    <definedName name="Non_SCM_Priority_Sale_Distribution">[11]Assumptions!#REF!</definedName>
    <definedName name="NormalUnits">#REF!</definedName>
    <definedName name="NotesReceivable">[10]Parameters!$C$58:$E$59</definedName>
    <definedName name="NOVEMBER" localSheetId="6">#REF!</definedName>
    <definedName name="NOVEMBER">#REF!</definedName>
    <definedName name="NPI_2" localSheetId="6">#REF!</definedName>
    <definedName name="NPI_2">#REF!</definedName>
    <definedName name="NPI_4">#REF!</definedName>
    <definedName name="NPI_5">#REF!</definedName>
    <definedName name="NPI_6">#REF!</definedName>
    <definedName name="NPI_7">#REF!</definedName>
    <definedName name="NPI_8">#REF!</definedName>
    <definedName name="NPS_Generic">'[96]Island Lake P&amp;L 2002'!#REF!</definedName>
    <definedName name="NRA">[97]Capital!#REF!</definedName>
    <definedName name="NRAsf">[98]Dashboard!$D$6</definedName>
    <definedName name="nrTotalArea">'[99]ADMIN - OVERALL'!$L$8</definedName>
    <definedName name="NTA00" localSheetId="6">[3]model!#REF!</definedName>
    <definedName name="NTA00">[3]model!#REF!</definedName>
    <definedName name="Number_of_Units">[22]main!$T$3</definedName>
    <definedName name="NvsASD">"V1998-12-17"</definedName>
    <definedName name="nvsasd1">"V2001-12-31"</definedName>
    <definedName name="NvsAutoDrillOk">"VN"</definedName>
    <definedName name="NvsElapsedTime">0.000110648143163417</definedName>
    <definedName name="nvselapsedtime1">0.00271574074577074</definedName>
    <definedName name="NvsEndTime">36164.505421875</definedName>
    <definedName name="nvsendtime1">37483.4859774306</definedName>
    <definedName name="NvsInstLang">"VENG"</definedName>
    <definedName name="NvsInstSpec">"%,FPRODUCT,TPARTNERSHIPS,NACONSOL CAP INST PRP"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Effdt">"V1990-01-01"</definedName>
    <definedName name="NvsPanelSetid">"V12"</definedName>
    <definedName name="NvsParentRef">#REF!</definedName>
    <definedName name="NvsReqBU">"V12"</definedName>
    <definedName name="NvsReqBUOnly">"VY"</definedName>
    <definedName name="NvsSheetType">"M"</definedName>
    <definedName name="NvsTransLed">"VN"</definedName>
    <definedName name="NvsTreeASD">"V1998-12-17"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GH_PAYOR">"PAYOR_TBL"</definedName>
    <definedName name="NvsValTbl.PRODUCT">"PRODUCT_TBL"</definedName>
    <definedName name="NvsValTbl.PROJECT_ID">"PROJECT"</definedName>
    <definedName name="NvsValTbl.SCENARIO">"BD_SCENARIO_TBL"</definedName>
    <definedName name="NvsValTbl.STATISTICS_CODE">"STAT_TBL"</definedName>
    <definedName name="o">#REF!</definedName>
    <definedName name="OAAbatementModifier">#REF!</definedName>
    <definedName name="OAAccountCodes">#REF!</definedName>
    <definedName name="OAApartment">#REF!</definedName>
    <definedName name="OAAreaClass">#REF!</definedName>
    <definedName name="OAAreaMeasures">#REF!</definedName>
    <definedName name="OABreakpoints">#REF!</definedName>
    <definedName name="OAConProps">#REF!</definedName>
    <definedName name="OACPIRent">#REF!</definedName>
    <definedName name="OACriteria">#REF!</definedName>
    <definedName name="OADebt">#REF!</definedName>
    <definedName name="OADefault">#REF!</definedName>
    <definedName name="OADetailedReimbursementMethods">#REF!</definedName>
    <definedName name="OADistribution">#REF!</definedName>
    <definedName name="OADIV">#REF!</definedName>
    <definedName name="OADIV2">#REF!</definedName>
    <definedName name="OAEscrow">#REF!</definedName>
    <definedName name="OAExpenseGrp">#REF!</definedName>
    <definedName name="OAFootnotes">#REF!</definedName>
    <definedName name="OAGCur">#REF!</definedName>
    <definedName name="OAGDIV">#REF!</definedName>
    <definedName name="OAGDIVC">#REF!</definedName>
    <definedName name="OAGFor">#REF!</definedName>
    <definedName name="OAGIGroups">#REF!</definedName>
    <definedName name="OAGLeaseType">#REF!</definedName>
    <definedName name="OAGLMod">#REF!</definedName>
    <definedName name="OAGLV">#REF!</definedName>
    <definedName name="OAGPLabels">#REF!</definedName>
    <definedName name="OAGPType">#REF!</definedName>
    <definedName name="OAGRepPackage">#REF!</definedName>
    <definedName name="OAGTenantCat">#REF!</definedName>
    <definedName name="OAHeadLease">#REF!</definedName>
    <definedName name="OAHotelRooms">#REF!</definedName>
    <definedName name="OAIntelligentRenewals">#REF!</definedName>
    <definedName name="OALAssoc">#REF!</definedName>
    <definedName name="OALeaseType">#REF!</definedName>
    <definedName name="OALevels">#REF!</definedName>
    <definedName name="OALGroup">#REF!</definedName>
    <definedName name="OALPart">#REF!</definedName>
    <definedName name="OAMarketLeasing">#REF!</definedName>
    <definedName name="OAMaster">#REF!</definedName>
    <definedName name="OAMasterScenario">#REF!</definedName>
    <definedName name="OAMiscellaneousRent">#REF!</definedName>
    <definedName name="OAMonthsInput">#REF!</definedName>
    <definedName name="OAMultipleScenarios">#REF!</definedName>
    <definedName name="OAMVA">#REF!</definedName>
    <definedName name="OANPV">#REF!</definedName>
    <definedName name="OAOutput">#REF!</definedName>
    <definedName name="OAPartnerGroups">#REF!</definedName>
    <definedName name="OAPayOpt">#REF!</definedName>
    <definedName name="OAPercentOfLine">#REF!</definedName>
    <definedName name="OAPeriodicity">#REF!</definedName>
    <definedName name="OAPortersWage">#REF!</definedName>
    <definedName name="OAPortfolio">#REF!</definedName>
    <definedName name="OAPropDescription">#REF!</definedName>
    <definedName name="OAProperty">#REF!</definedName>
    <definedName name="OAPropertyRange">#REF!</definedName>
    <definedName name="OAPRRColumn">#REF!</definedName>
    <definedName name="OARange">#REF!</definedName>
    <definedName name="OARefDate">#REF!</definedName>
    <definedName name="OARentRoll">#REF!</definedName>
    <definedName name="OAReportOptions">#REF!</definedName>
    <definedName name="OARepPackage">#REF!</definedName>
    <definedName name="OARevCurve">#REF!</definedName>
    <definedName name="OARevEx">#REF!</definedName>
    <definedName name="OASales">#REF!</definedName>
    <definedName name="OASalesVolume">#REF!</definedName>
    <definedName name="OAScenario">#REF!</definedName>
    <definedName name="OASCurve">#REF!</definedName>
    <definedName name="OAStatus">#REF!</definedName>
    <definedName name="OASteppedInput">#REF!</definedName>
    <definedName name="OATax">#REF!</definedName>
    <definedName name="OATenantCat">#REF!</definedName>
    <definedName name="OATenantGroups">#REF!</definedName>
    <definedName name="OATenantRange">#REF!</definedName>
    <definedName name="OAUKDAlloc">#REF!</definedName>
    <definedName name="OAUKMktRent">#REF!</definedName>
    <definedName name="OAUKPurchase">#REF!</definedName>
    <definedName name="OAUKRates">#REF!</definedName>
    <definedName name="OAUKTenAlloc">#REF!</definedName>
    <definedName name="OAUnitData">#REF!</definedName>
    <definedName name="OAYearsCategory">#REF!</definedName>
    <definedName name="OAYearsInput">#REF!</definedName>
    <definedName name="OCC">#REF!</definedName>
    <definedName name="occpercent">#REF!</definedName>
    <definedName name="Occup">[100]RRL!$A$441</definedName>
    <definedName name="OCF">'[101]Summary Pro Forma'!#REF!</definedName>
    <definedName name="OCTOBER" localSheetId="6">#REF!</definedName>
    <definedName name="OCTOBER">#REF!</definedName>
    <definedName name="oeprint">#REF!</definedName>
    <definedName name="OFFSUPPL">[64]TB!#REF!</definedName>
    <definedName name="OHDoors">#REF!</definedName>
    <definedName name="oiprint">#REF!</definedName>
    <definedName name="OLD">'[24]Attachment #1'!#REF!</definedName>
    <definedName name="olddebt">#REF!</definedName>
    <definedName name="OLDREGIONAL">#REF!</definedName>
    <definedName name="ONE" localSheetId="6">#REF!</definedName>
    <definedName name="ONE">#REF!</definedName>
    <definedName name="ONE_STERLING_PLAZA" localSheetId="6">#REF!</definedName>
    <definedName name="ONE_STERLING_PLAZA">#REF!</definedName>
    <definedName name="Opening_Balance">#REF!</definedName>
    <definedName name="Openingpb">#REF!</definedName>
    <definedName name="OperatingCashFlow" localSheetId="6">#REF!</definedName>
    <definedName name="OperatingCashFlow">#REF!</definedName>
    <definedName name="operations">#REF!</definedName>
    <definedName name="operrenov">#REF!</definedName>
    <definedName name="opie">#REF!</definedName>
    <definedName name="Option_dates">'[102]Anticipated Closings'!#REF!</definedName>
    <definedName name="Org" localSheetId="6">#REF!</definedName>
    <definedName name="Org">#REF!</definedName>
    <definedName name="ORGANCOST" localSheetId="6">#REF!</definedName>
    <definedName name="ORGANCOST">#REF!</definedName>
    <definedName name="OriginalPrice" localSheetId="6">#REF!</definedName>
    <definedName name="OriginalPrice">#REF!</definedName>
    <definedName name="oss" hidden="1">{"Monthly 1999 Stats",#N/A,FALSE,"Months";"Monthly 1999 IS",#N/A,FALSE,"Months"}</definedName>
    <definedName name="OTHER" localSheetId="6">[64]TB!#REF!</definedName>
    <definedName name="OTHER">[64]TB!#REF!</definedName>
    <definedName name="other_income">#REF!</definedName>
    <definedName name="OtherAssets">[10]Parameters!$C$68:$E$69</definedName>
    <definedName name="OtherCurrentLiabilities">[10]Parameters!$C$75:$E$76</definedName>
    <definedName name="oweitjlkksdflkjsdf" localSheetId="6">ROW()-Header_Row</definedName>
    <definedName name="oweitjlkksdflkjsdf">ROW()-Header_Row</definedName>
    <definedName name="OWNER">#REF!</definedName>
    <definedName name="ownership" localSheetId="6">#REF!</definedName>
    <definedName name="ownership">#REF!</definedName>
    <definedName name="P">#REF!</definedName>
    <definedName name="p.BS">#REF!</definedName>
    <definedName name="p.BSAssumptions">#REF!</definedName>
    <definedName name="p.CapStructure">#REF!</definedName>
    <definedName name="p.CashFlow">#REF!</definedName>
    <definedName name="p.Covenants">#REF!</definedName>
    <definedName name="p.Covenants_Titles">#REF!</definedName>
    <definedName name="p.Cover">#REF!</definedName>
    <definedName name="p.CreditStats">#REF!</definedName>
    <definedName name="p.DCF">#REF!</definedName>
    <definedName name="p.DCF_Titles">#REF!</definedName>
    <definedName name="p.Depreciation">#REF!</definedName>
    <definedName name="p.DivisionA">#REF!</definedName>
    <definedName name="p.DivisionB">#REF!</definedName>
    <definedName name="p.DivisionC">#REF!</definedName>
    <definedName name="p.DivisionD">#REF!</definedName>
    <definedName name="p.DivisionE">#REF!</definedName>
    <definedName name="p.DivisionF">#REF!</definedName>
    <definedName name="p.DivisionG">#REF!</definedName>
    <definedName name="p.DivisionH">#REF!</definedName>
    <definedName name="p.Executive">#REF!</definedName>
    <definedName name="p.FactSheet">#REF!</definedName>
    <definedName name="p.IS">#REF!</definedName>
    <definedName name="p.ISAssumptions">#REF!</definedName>
    <definedName name="p.LTM_BS">#REF!</definedName>
    <definedName name="p.LTM_IS">#REF!</definedName>
    <definedName name="p.OpeningBS">#REF!</definedName>
    <definedName name="p.SP">#REF!</definedName>
    <definedName name="p.Summary">#REF!</definedName>
    <definedName name="p.Summary_Titles">#REF!</definedName>
    <definedName name="p.TaxCalculation">#REF!</definedName>
    <definedName name="P_KAMLUH">'[24]Attachment #1'!#REF!</definedName>
    <definedName name="P_MISSIO">'[24]Attachment #1'!#REF!</definedName>
    <definedName name="Page_1">#REF!</definedName>
    <definedName name="Page_2">#REF!</definedName>
    <definedName name="Page_3">#REF!</definedName>
    <definedName name="Page_4">#REF!</definedName>
    <definedName name="PAGE1">#N/A</definedName>
    <definedName name="PAGE1A">#N/A</definedName>
    <definedName name="PAGE2">#N/A</definedName>
    <definedName name="PAGE3">#REF!</definedName>
    <definedName name="PAGE4">#REF!</definedName>
    <definedName name="Painting">#REF!</definedName>
    <definedName name="pandlcash">#REF!</definedName>
    <definedName name="parking">[103]Parking!#REF!</definedName>
    <definedName name="Parking_NOI">[18]CashFlow!#REF!</definedName>
    <definedName name="Part1Cont" localSheetId="6">#REF!</definedName>
    <definedName name="Part1Cont">#REF!</definedName>
    <definedName name="Part1Dist" localSheetId="6">#REF!</definedName>
    <definedName name="Part1Dist">#REF!</definedName>
    <definedName name="Part2Cont" localSheetId="6">#REF!</definedName>
    <definedName name="Part2Cont">#REF!</definedName>
    <definedName name="Part2Dist">#REF!</definedName>
    <definedName name="Part3Cont">#REF!</definedName>
    <definedName name="Part3Dist">#REF!</definedName>
    <definedName name="Part4Cont">#REF!</definedName>
    <definedName name="Part4Dist">#REF!</definedName>
    <definedName name="PARTIC">#REF!</definedName>
    <definedName name="particrept">#REF!</definedName>
    <definedName name="PARTICULARS">#REF!</definedName>
    <definedName name="Partner_Eq">'[17]Aq Assptns'!$E$13</definedName>
    <definedName name="Partner_Eq_Per">'[17]Aq Assptns'!$E$14</definedName>
    <definedName name="partnertier1">#REF!</definedName>
    <definedName name="partnertier2">#REF!</definedName>
    <definedName name="partnertier3">#REF!</definedName>
    <definedName name="partnertier4">#REF!</definedName>
    <definedName name="PAYMENT">#REF!</definedName>
    <definedName name="Payment_Number" localSheetId="6">ROW()-Header_Row</definedName>
    <definedName name="Payment_Number">ROW()-Header_Row</definedName>
    <definedName name="Payments_per_year" localSheetId="6">#REF!</definedName>
    <definedName name="Payments_per_year">#REF!</definedName>
    <definedName name="Payroll">[10]Parameters!$C$73:$E$74</definedName>
    <definedName name="PdayCMck">#REF!</definedName>
    <definedName name="PdayYTDCk">#REF!</definedName>
    <definedName name="peprint">#REF!</definedName>
    <definedName name="PER_PMT">#REF!</definedName>
    <definedName name="PERIOD">#REF!</definedName>
    <definedName name="personal">#REF!</definedName>
    <definedName name="PG1BORDER">#REF!</definedName>
    <definedName name="PG2BORDER">#REF!</definedName>
    <definedName name="PG3BORDER">#REF!</definedName>
    <definedName name="PG4BORDER">#REF!</definedName>
    <definedName name="Physical_Inspection">'[41]Const. Budget'!#REF!</definedName>
    <definedName name="piprint">#REF!</definedName>
    <definedName name="PJB">#REF!</definedName>
    <definedName name="PJC">[30]!PJC</definedName>
    <definedName name="PJDATA" localSheetId="6">#REF!</definedName>
    <definedName name="PJDATA">#REF!</definedName>
    <definedName name="PlaceSOG">#REF!</definedName>
    <definedName name="PLANT">'[24]Attachment #1'!#REF!</definedName>
    <definedName name="plsum">#REF!</definedName>
    <definedName name="PLUG">#REF!</definedName>
    <definedName name="Plumbing">#REF!</definedName>
    <definedName name="pmf">[104]IS!#REF!</definedName>
    <definedName name="Pmt_to_use" localSheetId="6">#REF!</definedName>
    <definedName name="Pmt_to_use">#REF!</definedName>
    <definedName name="PMTS_PER_YR">#REF!</definedName>
    <definedName name="points">#REF!</definedName>
    <definedName name="ppd">#REF!</definedName>
    <definedName name="pprice">#REF!</definedName>
    <definedName name="PR">'[105]A&amp;A'!#REF!</definedName>
    <definedName name="pre" localSheetId="6">#REF!</definedName>
    <definedName name="pre">#REF!</definedName>
    <definedName name="Pre_Eq_Per">'[17]Aq Assptns'!$E$16</definedName>
    <definedName name="Precast">#REF!</definedName>
    <definedName name="Pref" localSheetId="6">#REF!</definedName>
    <definedName name="Pref">#REF!</definedName>
    <definedName name="Pref_Overhead">[45]Overhead!$C$22</definedName>
    <definedName name="PreferredReturn" localSheetId="6">#REF!</definedName>
    <definedName name="PreferredReturn">#REF!</definedName>
    <definedName name="prep">#REF!</definedName>
    <definedName name="Prepaid">[10]Parameters!$C$62:$E$63</definedName>
    <definedName name="Prepaid3">#REF!</definedName>
    <definedName name="prepaid4">#REF!</definedName>
    <definedName name="Prev_Eq">'[17]Aq Assptns'!$E$15</definedName>
    <definedName name="PRICE">'[101]Summary Pro Forma'!#REF!</definedName>
    <definedName name="price1997">'[106]Debt schedule'!#REF!</definedName>
    <definedName name="price1998">'[106]Debt schedule'!#REF!</definedName>
    <definedName name="price1999">'[106]Debt schedule'!#REF!</definedName>
    <definedName name="price2000">'[106]Debt schedule'!#REF!</definedName>
    <definedName name="price2001">'[106]Debt schedule'!#REF!</definedName>
    <definedName name="price2002">'[106]Debt schedule'!#REF!</definedName>
    <definedName name="price2003">'[106]Debt schedule'!#REF!</definedName>
    <definedName name="price2004">'[106]Debt schedule'!#REF!</definedName>
    <definedName name="price2005">'[106]Debt schedule'!#REF!</definedName>
    <definedName name="price97">'[106]Debt schedule'!#REF!</definedName>
    <definedName name="PriceDecrease">#REF!</definedName>
    <definedName name="PRIN_AMT">#REF!</definedName>
    <definedName name="princeton">[65]GTR!#REF!</definedName>
    <definedName name="PRINCIPAL">#REF!</definedName>
    <definedName name="PRINT" localSheetId="6">#REF!</definedName>
    <definedName name="PRINT">#REF!</definedName>
    <definedName name="PRINT_ALL">#REF!</definedName>
    <definedName name="_xlnm.Print_Area" localSheetId="0">'Comm OSAR'!$C$1:$L$86</definedName>
    <definedName name="_xlnm.Print_Area" localSheetId="2">OSAR!$B$2:$J$84</definedName>
    <definedName name="_xlnm.Print_Area" localSheetId="3">QoQ!$A$1:$R$10</definedName>
    <definedName name="_xlnm.Print_Area" localSheetId="6">WALT!$B$1:$J$68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4">#REF!</definedName>
    <definedName name="Print_Area_MI" localSheetId="6">#REF!</definedName>
    <definedName name="Print_Area_MI">#REF!</definedName>
    <definedName name="print_area_mk" localSheetId="6">#REF!</definedName>
    <definedName name="print_area_mk">#REF!</definedName>
    <definedName name="print_area_sp">#REF!</definedName>
    <definedName name="PRINT_BOTH">#REF!</definedName>
    <definedName name="PRINT_CURRENT">#REF!</definedName>
    <definedName name="PRINT_LEVERAGED">#REF!</definedName>
    <definedName name="Print_Macro">#REF!</definedName>
    <definedName name="PRINT_NEXT">#REF!</definedName>
    <definedName name="PRINT_PROFORMA">#REF!</definedName>
    <definedName name="_xlnm.Print_Titles" localSheetId="7">'Aging Report'!$1:$4</definedName>
    <definedName name="_xlnm.Print_Titles">#N/A</definedName>
    <definedName name="PRINT_TITLES_MI" localSheetId="6">#REF!</definedName>
    <definedName name="PRINT_TITLES_MI">#REF!</definedName>
    <definedName name="Print1">[107]ExecSummary!#REF!</definedName>
    <definedName name="printarea" localSheetId="6">#REF!</definedName>
    <definedName name="printarea">#REF!</definedName>
    <definedName name="PRINTBUDGET" localSheetId="6">#REF!</definedName>
    <definedName name="PRINTBUDGET">#REF!</definedName>
    <definedName name="PRINTE">#REF!</definedName>
    <definedName name="PrintEnd">#REF!</definedName>
    <definedName name="PRINTPROFORMA">#REF!</definedName>
    <definedName name="PRINTPROJCOSTS">#REF!</definedName>
    <definedName name="PrintProjection">#N/A</definedName>
    <definedName name="PRINTREGION">#REF!</definedName>
    <definedName name="PRINTRENTUP">#REF!</definedName>
    <definedName name="PrintStart">#REF!</definedName>
    <definedName name="PrintStatus">[107]ExecSummary!#REF!</definedName>
    <definedName name="PRINTSUMMARY">#REF!</definedName>
    <definedName name="prmote">#REF!</definedName>
    <definedName name="PRNT_CITATION">#REF!</definedName>
    <definedName name="PRNT_REGIONAL">#REF!</definedName>
    <definedName name="PRNTRNG1">#REF!</definedName>
    <definedName name="PRNTRNG1A">#REF!</definedName>
    <definedName name="PRNTRNG2">#REF!</definedName>
    <definedName name="PRNTRNG2A">#REF!</definedName>
    <definedName name="ProdNodeCount">#REF!</definedName>
    <definedName name="PROFLACCTINGFEE">#REF!</definedName>
    <definedName name="proforma">#REF!</definedName>
    <definedName name="Proj_Draw_Post">#REF!</definedName>
    <definedName name="PROJECT">#REF!</definedName>
    <definedName name="projection">'[59]Accretion Analysis'!#REF!</definedName>
    <definedName name="ProjName">[47]Budget!#REF!</definedName>
    <definedName name="PROM">#REF!</definedName>
    <definedName name="PROM2">#REF!</definedName>
    <definedName name="PROMOTE">#REF!</definedName>
    <definedName name="promote1">[108]Assum!$E$32</definedName>
    <definedName name="prop">0</definedName>
    <definedName name="PROP_HEAD">#REF!</definedName>
    <definedName name="PROP_HEAD2">#REF!</definedName>
    <definedName name="PROP_NAME">#REF!</definedName>
    <definedName name="PROP_NAME2">#REF!</definedName>
    <definedName name="Prop_Val_Mthd">[17]Variables!$B$21:$B$22</definedName>
    <definedName name="PROPERT">#REF!</definedName>
    <definedName name="Property">[109]Variables!$B$4</definedName>
    <definedName name="property_name">[76]Profile!$A$1</definedName>
    <definedName name="propertytable" localSheetId="6">#REF!</definedName>
    <definedName name="propertytable">#REF!</definedName>
    <definedName name="propname">[9]M1!#REF!</definedName>
    <definedName name="PROPNUMBER">'[110]1'!$E$4</definedName>
    <definedName name="proptable">[55]Props!$B$1:$T$87</definedName>
    <definedName name="prospects" localSheetId="6">#REF!</definedName>
    <definedName name="prospects">#REF!</definedName>
    <definedName name="PTAX" localSheetId="6">#REF!</definedName>
    <definedName name="PTAX">#REF!</definedName>
    <definedName name="purchase">[16]financials!#REF!</definedName>
    <definedName name="PYMismatchFlag">#REF!</definedName>
    <definedName name="q" localSheetId="6">#REF!</definedName>
    <definedName name="q">#REF!</definedName>
    <definedName name="quart">#REF!</definedName>
    <definedName name="quotes">[111]captions!$D$175</definedName>
    <definedName name="qwefh" localSheetId="6">IF([0]!wrt*[0]!ertdf*[0]!qwetp*[0]!retdf&gt;0,1,0)</definedName>
    <definedName name="qwefh">IF([0]!wrt*[0]!ertdf*[0]!qwetp*[0]!retdf&gt;0,1,0)</definedName>
    <definedName name="qwetp">[63]Sheet1!$E$7</definedName>
    <definedName name="r.LTM">#REF!</definedName>
    <definedName name="range">'[85]T-Detail'!#REF!</definedName>
    <definedName name="RANGE1" localSheetId="6">#REF!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te" localSheetId="6">#REF!</definedName>
    <definedName name="rate">#REF!</definedName>
    <definedName name="RATES" localSheetId="6">#REF!</definedName>
    <definedName name="RATES">#REF!</definedName>
    <definedName name="RBU">[112]Shreveport!#REF!</definedName>
    <definedName name="re">#REF!</definedName>
    <definedName name="RE_Tax">'[17]CF Assptns'!#REF!</definedName>
    <definedName name="RE_Tax1">'[17]CF Assptns'!$L$73</definedName>
    <definedName name="RE_Tax2">'[17]CF Assptns'!$L$74</definedName>
    <definedName name="RE_Tax3">'[17]CF Assptns'!$L$75</definedName>
    <definedName name="reaeraggf4e" localSheetId="6">-PMT([0]!ertdf/12,[0]!zcvd,[0]!wrt)</definedName>
    <definedName name="reaeraggf4e">-PMT([0]!ertdf/12,[0]!zcvd,[0]!wrt)</definedName>
    <definedName name="rec">#REF!</definedName>
    <definedName name="RECEIVABLE_COLLATERAL_RECONCILIATION">#REF!</definedName>
    <definedName name="recreport">#REF!</definedName>
    <definedName name="RECREPORTHD">#REF!</definedName>
    <definedName name="Rehab">'[44]S &amp; U'!#REF!</definedName>
    <definedName name="Reinforce">#REF!</definedName>
    <definedName name="Ren" localSheetId="6">#REF!</definedName>
    <definedName name="Ren">#REF!</definedName>
    <definedName name="renewal" localSheetId="6">#REF!</definedName>
    <definedName name="renewal">#REF!</definedName>
    <definedName name="Reno\Unit" localSheetId="6">#REF!</definedName>
    <definedName name="Reno\Unit">#REF!</definedName>
    <definedName name="RENT" localSheetId="6">'[105]A&amp;A'!#REF!</definedName>
    <definedName name="RENT">'[105]A&amp;A'!#REF!</definedName>
    <definedName name="RENT_COLL">#N/A</definedName>
    <definedName name="RENT_CRIT">#N/A</definedName>
    <definedName name="RENT_OUT">#N/A</definedName>
    <definedName name="RENT_PPD_APPL">#N/A</definedName>
    <definedName name="RENT_PPD_COLL">#N/A</definedName>
    <definedName name="RENT_ROLL" localSheetId="6">#REF!</definedName>
    <definedName name="RENT_ROLL">#REF!</definedName>
    <definedName name="Rent_Start_T1">'[17]CF Assptns'!$E$14</definedName>
    <definedName name="RENT_UPDATE">#REF!</definedName>
    <definedName name="RentIncrease">#REF!</definedName>
    <definedName name="RENTSET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ROJ_CURRENT" localSheetId="6">#REF!</definedName>
    <definedName name="REPROJ_CURRENT">#REF!</definedName>
    <definedName name="REPROJ_NEXT" localSheetId="6">#REF!</definedName>
    <definedName name="REPROJ_NEXT">#REF!</definedName>
    <definedName name="reserves" localSheetId="6">#REF!</definedName>
    <definedName name="reserves">#REF!</definedName>
    <definedName name="RESPITE">'[52]Project Control'!$E$24</definedName>
    <definedName name="RESULTS" localSheetId="9">#REF!</definedName>
    <definedName name="RESULTS">#REF!</definedName>
    <definedName name="RetainedEarningsPrior">[10]Parameters!$C$83:$E$84</definedName>
    <definedName name="retdf">[63]Sheet1!$E$8</definedName>
    <definedName name="Return">#REF!</definedName>
    <definedName name="Rev_Base">'[17]CF Assptns'!#REF!</definedName>
    <definedName name="Rev_Inf">'[17]CF Assptns'!$E$11</definedName>
    <definedName name="Revenue">#REF!</definedName>
    <definedName name="reversion" localSheetId="6">#REF!</definedName>
    <definedName name="reversion">#REF!</definedName>
    <definedName name="RevGrowth">#REF!</definedName>
    <definedName name="Revision">[88]Variables!$B$10</definedName>
    <definedName name="RGNL">'[24]Attachment #1'!#REF!</definedName>
    <definedName name="riprint">#REF!</definedName>
    <definedName name="RON">[113]Assumptions!$A$6</definedName>
    <definedName name="Roofing">#REF!</definedName>
    <definedName name="RoomsOccup">#REF!</definedName>
    <definedName name="ROOMVALUE">#REF!</definedName>
    <definedName name="ROUTINE" localSheetId="6">#REF!</definedName>
    <definedName name="ROUTINE">#REF!</definedName>
    <definedName name="row">#REF!</definedName>
    <definedName name="ROW_1">#REF!</definedName>
    <definedName name="ROW_2">#REF!</definedName>
    <definedName name="Rows2Unhide">#REF!</definedName>
    <definedName name="RPTPERIOD">'[110]1'!$F$8</definedName>
    <definedName name="RSF">[113]Assumptions!$B$9</definedName>
    <definedName name="rsthfgh" localSheetId="6">ROW()-Header_Row</definedName>
    <definedName name="rsthfgh">ROW()-Header_Row</definedName>
    <definedName name="rtiuo" localSheetId="6">-PMT([0]!ertdf/12,[0]!zcvd,[0]!wrt)</definedName>
    <definedName name="rtiuo">-PMT([0]!ertdf/12,[0]!zcvd,[0]!wrt)</definedName>
    <definedName name="s" localSheetId="6">#REF!</definedName>
    <definedName name="s">#REF!</definedName>
    <definedName name="sa" localSheetId="6">#REF!</definedName>
    <definedName name="sa">#REF!</definedName>
    <definedName name="saa" localSheetId="6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adf">#REF!</definedName>
    <definedName name="sal">#REF!</definedName>
    <definedName name="Sal_Nurse_NonProd">'[96]Island Lake P&amp;L 2002'!#REF!</definedName>
    <definedName name="Sal_Nurse_OT">'[96]Island Lake P&amp;L 2002'!#REF!</definedName>
    <definedName name="Sal_Nurse_Prod">'[96]Island Lake P&amp;L 2002'!#REF!</definedName>
    <definedName name="Sale">#REF!</definedName>
    <definedName name="SALE_CAP">#REF!</definedName>
    <definedName name="SALE_YEAR">#REF!</definedName>
    <definedName name="salecosts">#REF!</definedName>
    <definedName name="SALES">'[105]A&amp;A'!#REF!</definedName>
    <definedName name="SALES_BACKLOG_REVIEW">#REF!</definedName>
    <definedName name="Sales_Commission">'[44]S &amp; U'!#REF!</definedName>
    <definedName name="Sales_Proceeds">'[44]S &amp; U'!#REF!</definedName>
    <definedName name="Sales_Proceeds_after_Debt">[18]Assumptions!#REF!</definedName>
    <definedName name="SaleSplit" localSheetId="6">#REF!</definedName>
    <definedName name="SaleSplit">#REF!</definedName>
    <definedName name="SalesPrice" localSheetId="6">#REF!</definedName>
    <definedName name="SalesPrice">#REF!</definedName>
    <definedName name="Sample1" localSheetId="6">[114]Template!#REF!</definedName>
    <definedName name="Sample1">[114]Template!#REF!</definedName>
    <definedName name="Sara">#REF!</definedName>
    <definedName name="sas" localSheetId="6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vings">#REF!</definedName>
    <definedName name="SCEN">#REF!</definedName>
    <definedName name="SCen1">#REF!</definedName>
    <definedName name="scen2">#REF!</definedName>
    <definedName name="scen3">#REF!</definedName>
    <definedName name="SCENARIO">#REF!</definedName>
    <definedName name="scenariocoverpage">#REF!</definedName>
    <definedName name="SCH.RENT">#REF!</definedName>
    <definedName name="Schedule_Worksheet">#REF!</definedName>
    <definedName name="ScheduleConstruction">#REF!</definedName>
    <definedName name="SCM_IRR_ROW">#REF!</definedName>
    <definedName name="SCM_Priorty_Sale_Distribution">[11]Assumptions!#REF!</definedName>
    <definedName name="scu">#REF!</definedName>
    <definedName name="sdadf" hidden="1">{#N/A,#N/A,FALSE,"Aging Summary";#N/A,#N/A,FALSE,"Ratio Analysis";#N/A,#N/A,FALSE,"Test 120 Day Accts";#N/A,#N/A,FALSE,"Tickmarks"}</definedName>
    <definedName name="sdafkjsdfk" localSheetId="6">ROW()-[0]!ipl</definedName>
    <definedName name="sdafkjsdfk">ROW()-[0]!ipl</definedName>
    <definedName name="sdf" localSheetId="6">[115]Sample!#REF!</definedName>
    <definedName name="sdf">[115]Sample!#REF!</definedName>
    <definedName name="sdfa" hidden="1">{#N/A,#N/A,FALSE,"Aging Summary";#N/A,#N/A,FALSE,"Ratio Analysis";#N/A,#N/A,FALSE,"Test 120 Day Accts";#N/A,#N/A,FALSE,"Tickmarks"}</definedName>
    <definedName name="sdfass" localSheetId="6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s" hidden="1">{#N/A,#N/A,FALSE,"Aging Summary";#N/A,#N/A,FALSE,"Ratio Analysis";#N/A,#N/A,FALSE,"Test 120 Day Accts";#N/A,#N/A,FALSE,"Tickmarks"}</definedName>
    <definedName name="sec">#REF!</definedName>
    <definedName name="Sec3TotalRes">#REF!</definedName>
    <definedName name="Sec4TotalRes">#REF!</definedName>
    <definedName name="Sec5TotalRes">#REF!</definedName>
    <definedName name="seccur">#REF!</definedName>
    <definedName name="second">#REF!</definedName>
    <definedName name="SecondTD">#REF!</definedName>
    <definedName name="SecondTDRate">#REF!</definedName>
    <definedName name="secprio">#REF!</definedName>
    <definedName name="secpriorat">#REF!</definedName>
    <definedName name="secpriorr">#REF!</definedName>
    <definedName name="secres">#REF!</definedName>
    <definedName name="sect">#REF!</definedName>
    <definedName name="Sect1Currtot">#REF!</definedName>
    <definedName name="Sect1PriorRate">#REF!</definedName>
    <definedName name="Sect1totResidents">#REF!</definedName>
    <definedName name="sect2currtot">#REF!</definedName>
    <definedName name="Sect2TotResident">#REF!</definedName>
    <definedName name="sect3currtot">#REF!</definedName>
    <definedName name="Sect3Priorrate">#REF!</definedName>
    <definedName name="Sect4PriorRateTot">#REF!</definedName>
    <definedName name="Sect5PriorRateTot">#REF!</definedName>
    <definedName name="Section10Title">[116]Checklist!$E$204</definedName>
    <definedName name="Section11Title">[116]Checklist!$E$215</definedName>
    <definedName name="Section12Title">[116]Checklist!$E$230</definedName>
    <definedName name="Section13Title">[116]Checklist!$E$242</definedName>
    <definedName name="Section1Title">[116]Checklist!$E$83</definedName>
    <definedName name="Section2Title">[116]Checklist!$E$96</definedName>
    <definedName name="Section3Title">[116]Checklist!$E$121</definedName>
    <definedName name="Section4Title">[116]Checklist!$E$134</definedName>
    <definedName name="Section5Title">[116]Checklist!$E$147</definedName>
    <definedName name="Section6Title">[116]Checklist!$E$154</definedName>
    <definedName name="Section7Title">[116]Checklist!$E$173</definedName>
    <definedName name="Section8Title">[116]Checklist!$E$187</definedName>
    <definedName name="Section9Title">[116]Checklist!$E$193</definedName>
    <definedName name="secto" localSheetId="6">#REF!</definedName>
    <definedName name="secto">#REF!</definedName>
    <definedName name="sectocur" localSheetId="6">#REF!</definedName>
    <definedName name="sectocur">#REF!</definedName>
    <definedName name="sectoi" localSheetId="6">#REF!</definedName>
    <definedName name="sectoi">#REF!</definedName>
    <definedName name="sectoid">#REF!</definedName>
    <definedName name="sectores">#REF!</definedName>
    <definedName name="SECURITYDEPOSIT">#REF!</definedName>
    <definedName name="SENSITIVITIES">#REF!</definedName>
    <definedName name="sensitivity">[55]Sens!$A$1:$Q$54</definedName>
    <definedName name="SEPTEMBER" localSheetId="6">#REF!</definedName>
    <definedName name="SEPTEMBER">#REF!</definedName>
    <definedName name="set">[9]M1!#REF!</definedName>
    <definedName name="SEVEN">[61]Sample!#REF!</definedName>
    <definedName name="SEVENTEEN">[61]Sample!#REF!</definedName>
    <definedName name="SF">[88]Variables!$B$12</definedName>
    <definedName name="sheet2" hidden="1">{"CF",#N/A,FALSE,"Cash Flow";"RET",#N/A,FALSE,"Returns";"NPV",#N/A,FALSE,"Values";"ASMPT",#N/A,FALSE,"Assumptions"}</definedName>
    <definedName name="ShowFakeCrit">#REF!</definedName>
    <definedName name="Siding">#REF!</definedName>
    <definedName name="signed" localSheetId="6">#REF!</definedName>
    <definedName name="signed">#REF!</definedName>
    <definedName name="site" localSheetId="6">#REF!</definedName>
    <definedName name="site">#REF!</definedName>
    <definedName name="SiteLseRate">[47]Budget!#REF!</definedName>
    <definedName name="SiteVSF">[47]Budget!#REF!</definedName>
    <definedName name="SIX">#N/A</definedName>
    <definedName name="SIXTEEN" localSheetId="6">[61]Sample!#REF!</definedName>
    <definedName name="SIXTEEN">[61]Sample!#REF!</definedName>
    <definedName name="sixteen2" localSheetId="6">[117]Sample!#REF!</definedName>
    <definedName name="sixteen2">[117]Sample!#REF!</definedName>
    <definedName name="sixty" localSheetId="6">[118]Sample!#REF!</definedName>
    <definedName name="sixty">[118]Sample!#REF!</definedName>
    <definedName name="South">#REF!</definedName>
    <definedName name="SP" localSheetId="6">[119]Sample!#REF!</definedName>
    <definedName name="SP">[119]Sample!#REF!</definedName>
    <definedName name="SplitToHurdle" localSheetId="6">#REF!</definedName>
    <definedName name="SplitToHurdle">#REF!</definedName>
    <definedName name="SplitToHurdle_2" localSheetId="6">#REF!</definedName>
    <definedName name="SplitToHurdle_2">#REF!</definedName>
    <definedName name="SponsorProfit" localSheetId="6">#REF!</definedName>
    <definedName name="SponsorProfit">#REF!</definedName>
    <definedName name="sponsortier1">#REF!</definedName>
    <definedName name="sponsortier2">#REF!</definedName>
    <definedName name="sponsortier3">#REF!</definedName>
    <definedName name="sponsortier4">#REF!</definedName>
    <definedName name="SponsorYield">#REF!</definedName>
    <definedName name="Sprinkler">#REF!</definedName>
    <definedName name="SPWS_WBID">"D102710C-7B82-423E-9070-F56E32CD0B46"</definedName>
    <definedName name="SQUARE_FEET">#REF!</definedName>
    <definedName name="SSF">[47]Budget!#REF!</definedName>
    <definedName name="STAB">#REF!</definedName>
    <definedName name="STAB_ROLL_SF">#REF!</definedName>
    <definedName name="Stable_Occ_T1">'[17]CF Assptns'!$E$17</definedName>
    <definedName name="Stable_Occ_T2">'[17]CF Assptns'!$E$26</definedName>
    <definedName name="Stable_Occ_T3">'[17]CF Assptns'!$E$35</definedName>
    <definedName name="Stable_Occ_T4">'[17]CF Assptns'!$E$44</definedName>
    <definedName name="Stable_Occ_T5">'[17]CF Assptns'!$E$53</definedName>
    <definedName name="Stable_Occ_T6">'[17]CF Assptns'!$E$62</definedName>
    <definedName name="Stable_Occ_T7">'[17]CF Assptns'!$E$71</definedName>
    <definedName name="Stack">[119]Sample!#REF!</definedName>
    <definedName name="Stacking">[119]Sample!#REF!</definedName>
    <definedName name="staffing">#REF!</definedName>
    <definedName name="start">[104]Sum!$O$27</definedName>
    <definedName name="StartCell">#REF!</definedName>
    <definedName name="StartMonth">[88]Variables!$B$7</definedName>
    <definedName name="StartYear">[88]Variables!$B$8</definedName>
    <definedName name="Statement_Date">#REF!</definedName>
    <definedName name="statename">#REF!</definedName>
    <definedName name="statename2">#REF!</definedName>
    <definedName name="states">#REF!</definedName>
    <definedName name="Statistics">#REF!</definedName>
    <definedName name="Status">#REF!</definedName>
    <definedName name="Steel">#REF!</definedName>
    <definedName name="sterten" localSheetId="6">#REF!</definedName>
    <definedName name="sterten">#REF!</definedName>
    <definedName name="STGRENT1" localSheetId="6">#REF!</definedName>
    <definedName name="STGRENT1">#REF!</definedName>
    <definedName name="STOP" localSheetId="6">#REF!</definedName>
    <definedName name="STOP">#REF!</definedName>
    <definedName name="stub">#REF!</definedName>
    <definedName name="sum">#REF!</definedName>
    <definedName name="SUMFLOW">#REF!</definedName>
    <definedName name="SUMMARY">#REF!</definedName>
    <definedName name="super">#REF!</definedName>
    <definedName name="SURE">#REF!</definedName>
    <definedName name="SUTA">'[34]Misc Input'!$E$29</definedName>
    <definedName name="SWEEP">#REF!</definedName>
    <definedName name="T1_Cap_Splt_Eq">'[17]Aq Assptns'!$D$29</definedName>
    <definedName name="T1_Cap_Splt_Pre">'[17]Aq Assptns'!$D$30</definedName>
    <definedName name="T1C">#N/A</definedName>
    <definedName name="T1D">#N/A</definedName>
    <definedName name="T1E">#N/A</definedName>
    <definedName name="T1F">#N/A</definedName>
    <definedName name="T1G">#N/A</definedName>
    <definedName name="T2_Cap_Splt_Eq">'[17]Aq Assptns'!$D$33</definedName>
    <definedName name="T2_Cap_Splt_Pre">'[17]Aq Assptns'!$D$34</definedName>
    <definedName name="T2C">#REF!</definedName>
    <definedName name="T2D">#REF!</definedName>
    <definedName name="T2E">#REF!</definedName>
    <definedName name="T2F">#REF!</definedName>
    <definedName name="T2G">#REF!</definedName>
    <definedName name="T2H">[120]tenreimb!#REF!</definedName>
    <definedName name="T2I">[120]tenreimb!#REF!</definedName>
    <definedName name="T2K">[120]tenreimb!#REF!</definedName>
    <definedName name="T3_Cap_Splt_Eq">'[17]Aq Assptns'!$D$37</definedName>
    <definedName name="T3_Cap_Splt_Pre">'[17]Aq Assptns'!$D$38</definedName>
    <definedName name="T3C" localSheetId="6">#REF!</definedName>
    <definedName name="T3C">#REF!</definedName>
    <definedName name="T3D" localSheetId="6">#REF!</definedName>
    <definedName name="T3D">#REF!</definedName>
    <definedName name="T3E" localSheetId="6">#REF!</definedName>
    <definedName name="T3E">#REF!</definedName>
    <definedName name="T3F">#REF!</definedName>
    <definedName name="T3G">#REF!</definedName>
    <definedName name="T4C">#REF!</definedName>
    <definedName name="T4D">#REF!</definedName>
    <definedName name="T4E">#REF!</definedName>
    <definedName name="T4F">#REF!</definedName>
    <definedName name="T4G">#REF!</definedName>
    <definedName name="T4P">#REF!</definedName>
    <definedName name="table">#REF!</definedName>
    <definedName name="Table1">#REF!</definedName>
    <definedName name="TABLE2">#REF!</definedName>
    <definedName name="Table55">#REF!</definedName>
    <definedName name="Table77">#REF!</definedName>
    <definedName name="Table90">'[121]Rolling 12-Month'!$Q$1:$W$65536</definedName>
    <definedName name="TableBB" localSheetId="6">#REF!</definedName>
    <definedName name="TableBB">#REF!</definedName>
    <definedName name="TableNames">[122]A!$A$3,[122]A!$A$17</definedName>
    <definedName name="tableofcontents" localSheetId="6">#REF!</definedName>
    <definedName name="tableofcontents">#REF!</definedName>
    <definedName name="TableTypes">[122]A!$B$3,[122]A!$B$17</definedName>
    <definedName name="Talent_Partner_Priority_Sale_Distribution">[11]Assumptions!#REF!</definedName>
    <definedName name="TAX" localSheetId="6">'[123]Tenant List'!#REF!</definedName>
    <definedName name="TAX">'[123]Tenant List'!#REF!</definedName>
    <definedName name="Tax_Calculation">#REF!</definedName>
    <definedName name="TAX_COLL" localSheetId="6">#REF!</definedName>
    <definedName name="TAX_COLL">#REF!</definedName>
    <definedName name="TAX_CRIT" localSheetId="6">#REF!</definedName>
    <definedName name="TAX_CRIT">#REF!</definedName>
    <definedName name="TAX_OUT" localSheetId="6">#REF!</definedName>
    <definedName name="TAX_OUT">#REF!</definedName>
    <definedName name="TAX_PPD_APPL">#REF!</definedName>
    <definedName name="TAX_PPD_COLL">#REF!</definedName>
    <definedName name="Taxes">#REF!</definedName>
    <definedName name="TAXFEES">#REF!</definedName>
    <definedName name="Taxpb">#REF!</definedName>
    <definedName name="TaxTable">#REF!</definedName>
    <definedName name="tbDataBeg1">#REF!</definedName>
    <definedName name="tbDataEnd1">#REF!</definedName>
    <definedName name="tbFoot1">#REF!</definedName>
    <definedName name="tbHdr1">#REF!</definedName>
    <definedName name="tblChart">[124]Chart!$A$7:$B$1979</definedName>
    <definedName name="tbName1">#REF!</definedName>
    <definedName name="tbTitle1">#REF!</definedName>
    <definedName name="tcost">'[94]Goldberg Portfolio Combined'!$Z$60</definedName>
    <definedName name="temp" hidden="1">{#N/A,#N/A,FALSE,"Aging Summary";#N/A,#N/A,FALSE,"Ratio Analysis";#N/A,#N/A,FALSE,"Test 120 Day Accts";#N/A,#N/A,FALSE,"Tickmarks"}</definedName>
    <definedName name="temp2" hidden="1">{#N/A,#N/A,FALSE,"Aging Summary";#N/A,#N/A,FALSE,"Ratio Analysis";#N/A,#N/A,FALSE,"Test 120 Day Accts";#N/A,#N/A,FALSE,"Tickmarks"}</definedName>
    <definedName name="TEN" localSheetId="6">[61]Sample!#REF!</definedName>
    <definedName name="TEN">[61]Sample!#REF!</definedName>
    <definedName name="TENANTIMPROV" localSheetId="6">#REF!</definedName>
    <definedName name="TENANTIMPROV">#REF!</definedName>
    <definedName name="TenYearCapital">#REF!</definedName>
    <definedName name="term">#REF!</definedName>
    <definedName name="Term_in_years" localSheetId="6">#REF!</definedName>
    <definedName name="Term_in_years">#REF!</definedName>
    <definedName name="Test" localSheetId="6">#REF!</definedName>
    <definedName name="Test">#REF!</definedName>
    <definedName name="TEST1500">'[57]P&amp;L - 270 Fac 12-01'!#REF!</definedName>
    <definedName name="TEST1510">'[57]P&amp;L - 270 Fac 12-01'!#REF!</definedName>
    <definedName name="TEST1520">'[57]P&amp;L - 270 Fac 12-01'!#REF!</definedName>
    <definedName name="TEST1530">'[57]P&amp;L - 270 Fac 12-01'!#REF!</definedName>
    <definedName name="test2200otin">'[57]P&amp;L - 270 Fac 12-01'!#REF!</definedName>
    <definedName name="test2300otin">'[57]P&amp;L - 270 Fac 12-01'!#REF!</definedName>
    <definedName name="test2400otin">'[57]P&amp;L - 270 Fac 12-01'!#REF!</definedName>
    <definedName name="test7000otin">'[57]P&amp;L - 270 Fac 12-01'!#REF!</definedName>
    <definedName name="test7010otin">'[57]P&amp;L - 270 Fac 12-01'!#REF!</definedName>
    <definedName name="test8000otin">'[57]P&amp;L - 270 Fac 12-01'!#REF!</definedName>
    <definedName name="test8010otin">'[57]P&amp;L - 270 Fac 12-01'!#REF!</definedName>
    <definedName name="test8020otin">'[57]P&amp;L - 270 Fac 12-01'!#REF!</definedName>
    <definedName name="test8030otin">'[57]P&amp;L - 270 Fac 12-01'!#REF!</definedName>
    <definedName name="test8150otin">'[57]P&amp;L - 270 Fac 12-01'!#REF!</definedName>
    <definedName name="test8210otin">'[57]P&amp;L - 270 Fac 12-01'!#REF!</definedName>
    <definedName name="testEBITexp">#REF!</definedName>
    <definedName name="Testing">'[41]Const. Budget'!#REF!</definedName>
    <definedName name="testNIEXP">#REF!</definedName>
    <definedName name="TESTothinc">#REF!</definedName>
    <definedName name="TestYTDdays">#REF!</definedName>
    <definedName name="tetst" localSheetId="6">[125]Template!#REF!</definedName>
    <definedName name="tetst">[125]Template!#REF!</definedName>
    <definedName name="TherapyExp">#REF!</definedName>
    <definedName name="THIRTEEN">#N/A</definedName>
    <definedName name="THIRTY" localSheetId="6">[61]Sample!#REF!</definedName>
    <definedName name="THIRTY">[61]Sample!#REF!</definedName>
    <definedName name="THIRTYONE">#N/A</definedName>
    <definedName name="THIRTYTHREE" localSheetId="6">[61]Sample!#REF!</definedName>
    <definedName name="THIRTYTHREE">[61]Sample!#REF!</definedName>
    <definedName name="THIRTYTWO" localSheetId="6">[61]Sample!#REF!</definedName>
    <definedName name="THIRTYTWO">[61]Sample!#REF!</definedName>
    <definedName name="THREE" localSheetId="6">#REF!</definedName>
    <definedName name="THREE">#REF!</definedName>
    <definedName name="ti" localSheetId="6">#REF!</definedName>
    <definedName name="ti">#REF!</definedName>
    <definedName name="TI_BLEND" localSheetId="6">#REF!</definedName>
    <definedName name="TI_BLEND">#REF!</definedName>
    <definedName name="TI_NEW">#REF!</definedName>
    <definedName name="TI_RENEWAL">#REF!</definedName>
    <definedName name="Tier1_Catchup">'[17]Aq Assptns'!#REF!</definedName>
    <definedName name="Tier1_IRR">'[17]Aq Assptns'!$E$28</definedName>
    <definedName name="Tier1_IRR_Calc">'[17]Acq Waterfall'!$B$68</definedName>
    <definedName name="Tier2_IRR">'[17]Aq Assptns'!$E$32</definedName>
    <definedName name="Tier2_IRR_Calc">'[17]Acq Waterfall'!$B$69</definedName>
    <definedName name="Tier3_IRR">'[17]Aq Assptns'!$E$36</definedName>
    <definedName name="Tier3_IRR_Calc">'[17]Acq Waterfall'!$B$70</definedName>
    <definedName name="tiers">#REF!</definedName>
    <definedName name="tilcdebt">#REF!</definedName>
    <definedName name="TILT">#REF!</definedName>
    <definedName name="TILT1">#REF!</definedName>
    <definedName name="TILT2">#REF!</definedName>
    <definedName name="TITL5">#REF!</definedName>
    <definedName name="TITLE1">#REF!</definedName>
    <definedName name="TITLE2">#REF!</definedName>
    <definedName name="Titlepb">#REF!</definedName>
    <definedName name="togglecounter">'[57]P&amp;L - 270 Fac 12-01'!#REF!</definedName>
    <definedName name="too">'[56]tenreimb-CASH'!#REF!</definedName>
    <definedName name="tooo" localSheetId="6">#REF!</definedName>
    <definedName name="tooo">#REF!</definedName>
    <definedName name="tot" localSheetId="6">#REF!</definedName>
    <definedName name="tot">#REF!</definedName>
    <definedName name="TOTA196" localSheetId="6">[3]model!#REF!</definedName>
    <definedName name="TOTA196">[3]model!#REF!</definedName>
    <definedName name="TOTA295" localSheetId="6">[3]model!#REF!</definedName>
    <definedName name="TOTA295">[3]model!#REF!</definedName>
    <definedName name="TOTA296">[3]model!#REF!</definedName>
    <definedName name="Total_Debt">'[45]Equity Worksheet'!$C$100</definedName>
    <definedName name="Total_Eq">'[17]Aq Assptns'!$E$12</definedName>
    <definedName name="Total_Net_Purchase_Price">[18]Assumptions!#REF!</definedName>
    <definedName name="TOTAL_REVENUES">#REF!</definedName>
    <definedName name="Total_Sales_Price">[18]Assumptions!#REF!</definedName>
    <definedName name="Total_Sqft" localSheetId="6">#REF!</definedName>
    <definedName name="Total_Sqft">#REF!</definedName>
    <definedName name="TotalAslanProfit" localSheetId="6">#REF!</definedName>
    <definedName name="TotalAslanProfit">#REF!</definedName>
    <definedName name="totallunit">#REF!</definedName>
    <definedName name="totalunit">#REF!</definedName>
    <definedName name="totDecrease" localSheetId="6">#REF!</definedName>
    <definedName name="totDecrease">#REF!</definedName>
    <definedName name="totilunit">#REF!</definedName>
    <definedName name="totres">#REF!</definedName>
    <definedName name="totscunit">#REF!</definedName>
    <definedName name="TPV">[47]Budget!#REF!</definedName>
    <definedName name="Trans_Type">[17]Variables!$B$16:$B$17</definedName>
    <definedName name="try">#REF!</definedName>
    <definedName name="TSpanCaption">[111]captions!$G$179</definedName>
    <definedName name="Turnover">#REF!</definedName>
    <definedName name="TWELVE">#N/A</definedName>
    <definedName name="TWENTY">#N/A</definedName>
    <definedName name="TWENTYEIGHT">[61]Sample!#REF!</definedName>
    <definedName name="TWENTYFIVE">[61]Sample!#REF!</definedName>
    <definedName name="TWENTYFIVEA">[61]Sample!#REF!</definedName>
    <definedName name="TWENTYFOUR">[61]Sample!#REF!</definedName>
    <definedName name="TWENTYNINE">[61]Sample!#REF!</definedName>
    <definedName name="TWENTYONE">#N/A</definedName>
    <definedName name="TWENTYSEVEN">[61]Sample!#REF!</definedName>
    <definedName name="TWENTYSIX">#N/A</definedName>
    <definedName name="TWENTYTHREE">#N/A</definedName>
    <definedName name="TWENTYTWO">#N/A</definedName>
    <definedName name="TWO">#N/A</definedName>
    <definedName name="typ">#REF!</definedName>
    <definedName name="type_1">'[83]Unit Mix Inputs'!$D$26</definedName>
    <definedName name="type_1_breakpoint">'[83]Unit Mix Inputs'!$F$26</definedName>
    <definedName name="type_1_SF">'[83]Unit Mix Inputs'!$E$26</definedName>
    <definedName name="type_2">'[83]Unit Mix Inputs'!$D$27</definedName>
    <definedName name="type_2_breakpoint">'[83]Unit Mix Inputs'!$F$27</definedName>
    <definedName name="type_2_SF">'[83]Unit Mix Inputs'!$E$27</definedName>
    <definedName name="type_3">'[83]Unit Mix Inputs'!$D$28</definedName>
    <definedName name="type_3_breakpoint">'[83]Unit Mix Inputs'!$F$28</definedName>
    <definedName name="type_3_SF">'[83]Unit Mix Inputs'!$E$28</definedName>
    <definedName name="type_4">'[83]Unit Mix Inputs'!$D$29</definedName>
    <definedName name="type_4_breakpoint">'[83]Unit Mix Inputs'!$F$29</definedName>
    <definedName name="type_4_SF">'[83]Unit Mix Inputs'!$E$29</definedName>
    <definedName name="type_5">'[83]Unit Mix Inputs'!$D$30</definedName>
    <definedName name="type_5_breakpoint">'[83]Unit Mix Inputs'!$F$30</definedName>
    <definedName name="type_5_SF">'[83]Unit Mix Inputs'!$E$30</definedName>
    <definedName name="Type_Company_name_in_Cover.xls">#REF!</definedName>
    <definedName name="unit" localSheetId="6">#REF!</definedName>
    <definedName name="unit">#REF!</definedName>
    <definedName name="UNIT_MIX" localSheetId="6">#REF!</definedName>
    <definedName name="UNIT_MIX">#REF!</definedName>
    <definedName name="Unit_Type_1">'[17]CF Assptns'!$E$13</definedName>
    <definedName name="Unit_Type_2">'[17]CF Assptns'!$E$22</definedName>
    <definedName name="Unit_Type_3">'[17]CF Assptns'!$E$31</definedName>
    <definedName name="Unit_Type_4">'[17]CF Assptns'!$E$40</definedName>
    <definedName name="Unit_Type_5">'[17]CF Assptns'!$E$49</definedName>
    <definedName name="Unit_Type_6">'[17]CF Assptns'!$E$58</definedName>
    <definedName name="Unit_Type_7">'[17]CF Assptns'!$E$67</definedName>
    <definedName name="UNIT95" localSheetId="6">[3]model!#REF!</definedName>
    <definedName name="UNIT95">[3]model!#REF!</definedName>
    <definedName name="UnitMix">#REF!</definedName>
    <definedName name="Units" localSheetId="6">#REF!</definedName>
    <definedName name="Units">#REF!</definedName>
    <definedName name="Units_T1">'[17]CF Assptns'!$E$19</definedName>
    <definedName name="Units_T2">'[17]CF Assptns'!$E$28</definedName>
    <definedName name="Units_T3">'[17]CF Assptns'!$E$37</definedName>
    <definedName name="Units_T4">'[17]CF Assptns'!$E$46</definedName>
    <definedName name="Units_T5">'[17]CF Assptns'!$E$55</definedName>
    <definedName name="Units_T6">'[17]CF Assptns'!$E$64</definedName>
    <definedName name="Units_T7">'[17]CF Assptns'!$E$73</definedName>
    <definedName name="unitsav100" localSheetId="6">[3]model!#REF!</definedName>
    <definedName name="unitsav100">[3]model!#REF!</definedName>
    <definedName name="unitsav101" localSheetId="6">[3]model!#REF!</definedName>
    <definedName name="unitsav101">[3]model!#REF!</definedName>
    <definedName name="unitsav102" localSheetId="6">[3]model!#REF!</definedName>
    <definedName name="unitsav102">[3]model!#REF!</definedName>
    <definedName name="unitsav103">[3]model!#REF!</definedName>
    <definedName name="unitsav104">[3]model!#REF!</definedName>
    <definedName name="unitsav105">[3]model!#REF!</definedName>
    <definedName name="unitsav106">[3]model!#REF!</definedName>
    <definedName name="unitsav107">[3]model!#REF!</definedName>
    <definedName name="unitsav197">[3]model!#REF!</definedName>
    <definedName name="unitsav198">[3]model!#REF!</definedName>
    <definedName name="unitsav199">[3]model!#REF!</definedName>
    <definedName name="unitsav200">[3]model!#REF!</definedName>
    <definedName name="unitsav201">[3]model!#REF!</definedName>
    <definedName name="unitsav202">[3]model!#REF!</definedName>
    <definedName name="unitsav203">[3]model!#REF!</definedName>
    <definedName name="unitsav204">[3]model!#REF!</definedName>
    <definedName name="unitsav205">[3]model!#REF!</definedName>
    <definedName name="unitsav206">[3]model!#REF!</definedName>
    <definedName name="unitsav207">[3]model!#REF!</definedName>
    <definedName name="unitsav297">[3]model!#REF!</definedName>
    <definedName name="unitsav298">[3]model!#REF!</definedName>
    <definedName name="unitsav299">[3]model!#REF!</definedName>
    <definedName name="UNITSORD196">[3]model!#REF!</definedName>
    <definedName name="UNLEVERAGED_AFTER_TAX_ANALYSIS">#REF!</definedName>
    <definedName name="Use_of_Proceeds">'[26]Mthly CF'!$O$110:$IT$110</definedName>
    <definedName name="UseCashForDebt">#REF!</definedName>
    <definedName name="USEXPRATIO">'[24]Attachment #1'!#REF!</definedName>
    <definedName name="usf">[26]Assumptions!$E$13</definedName>
    <definedName name="USINCOME">'[24]Attachment #1'!#REF!</definedName>
    <definedName name="USNAMES">'[24]Attachment #1'!#REF!</definedName>
    <definedName name="USNOI">'[24]Attachment #1'!#REF!</definedName>
    <definedName name="USNOIB4DEP">'[24]Attachment #1'!#REF!</definedName>
    <definedName name="USOCCUNITS">'[24]Attachment #1'!#REF!</definedName>
    <definedName name="USSTATS">'[24]Attachment #1'!#REF!</definedName>
    <definedName name="Utilities">[27]Utilities!#REF!</definedName>
    <definedName name="v_Key1" hidden="1">'[8]V Inc &amp; Exp'!#REF!</definedName>
    <definedName name="v_Key2" hidden="1">'[8]V Inc &amp; Exp'!#REF!</definedName>
    <definedName name="v_R03_C00_abc" localSheetId="6">#REF!</definedName>
    <definedName name="v_R03_C00_abc">#REF!</definedName>
    <definedName name="v_R03_C00_m" localSheetId="6">#REF!</definedName>
    <definedName name="v_R03_C00_m">#REF!</definedName>
    <definedName name="v_R03_C00_x" localSheetId="6">#REF!</definedName>
    <definedName name="v_R03_C00_x">#REF!</definedName>
    <definedName name="v_R03_C00_xx">#REF!</definedName>
    <definedName name="v_R03_C00_xxx">#REF!</definedName>
    <definedName name="v_R03_C00_y">#REF!</definedName>
    <definedName name="v_R03_C00_yxx">#REF!</definedName>
    <definedName name="v_R03_C00_yxxxx">#REF!</definedName>
    <definedName name="v_R03_C00_z">#REF!</definedName>
    <definedName name="VACANCY">#REF!</definedName>
    <definedName name="vacant">#REF!</definedName>
    <definedName name="vacant_unit_count">'[83]Unit Mix Inputs'!$O$36:$O$1035</definedName>
    <definedName name="vacant_unit_rent">'[83]Unit Mix Inputs'!$S$36:$S$1035</definedName>
    <definedName name="vacant_unit_size">'[83]Unit Mix Inputs'!$R$36:$R$1035</definedName>
    <definedName name="vacant_unit_type">'[83]Unit Mix Inputs'!$Q$36:$Q$1035</definedName>
    <definedName name="val_cyeps">#REF!</definedName>
    <definedName name="val_cyrev">#REF!</definedName>
    <definedName name="val_nyeps">#REF!</definedName>
    <definedName name="val_nyrev">#REF!</definedName>
    <definedName name="val_pyeps">#REF!</definedName>
    <definedName name="val_pyrev">#REF!</definedName>
    <definedName name="val_sharecount">#REF!</definedName>
    <definedName name="VALRA1">[3]model!#REF!</definedName>
    <definedName name="VALRN1">[3]model!#REF!</definedName>
    <definedName name="VALRN10">[3]model!#REF!</definedName>
    <definedName name="VALRN11">[3]model!#REF!</definedName>
    <definedName name="VALRN12">[3]model!#REF!</definedName>
    <definedName name="VALRN2">[3]model!#REF!</definedName>
    <definedName name="VALRN3">[3]model!#REF!</definedName>
    <definedName name="VALRN4">[3]model!#REF!</definedName>
    <definedName name="VALRN5">[3]model!#REF!</definedName>
    <definedName name="VALRN6">[3]model!#REF!</definedName>
    <definedName name="VALRN7">[3]model!#REF!</definedName>
    <definedName name="VALRN8">[3]model!#REF!</definedName>
    <definedName name="VALRN9">[3]model!#REF!</definedName>
    <definedName name="VALRQ1">[3]model!#REF!</definedName>
    <definedName name="VALRQ2">[3]model!#REF!</definedName>
    <definedName name="VALRQ3">[3]model!#REF!</definedName>
    <definedName name="VALRS1">[3]model!#REF!</definedName>
    <definedName name="VALRS2">[3]model!#REF!</definedName>
    <definedName name="VALRS3">[3]model!#REF!</definedName>
    <definedName name="VALRS4">[3]model!#REF!</definedName>
    <definedName name="VALRV1">[3]model!#REF!</definedName>
    <definedName name="VALRV2">[3]model!#REF!</definedName>
    <definedName name="VALRV3">[3]model!#REF!</definedName>
    <definedName name="VALRV4">[3]model!#REF!</definedName>
    <definedName name="VALRW1">[3]model!#REF!</definedName>
    <definedName name="valuation_matrix">'[59]Accretion Analysis'!#REF!</definedName>
    <definedName name="Value">'[126]10 Year Cash'!#REF!</definedName>
    <definedName name="Van_Vista">'[10]Van Vista'!$A$1:$Q$65536</definedName>
    <definedName name="Var_Act_Ini">'[17]CF Assptns'!$L$37</definedName>
    <definedName name="Var_Act_Stable">'[17]CF Assptns'!$L$38</definedName>
    <definedName name="Var_Diet_Ini">'[17]CF Assptns'!$L$31</definedName>
    <definedName name="Var_Diet_Stable">'[17]CF Assptns'!$L$32</definedName>
    <definedName name="Var_GA_Ini">'[17]CF Assptns'!$L$25</definedName>
    <definedName name="Var_GA_Stable">'[17]CF Assptns'!$L$26</definedName>
    <definedName name="Var_HKP_Ini">'[17]CF Assptns'!$L$43</definedName>
    <definedName name="Var_HKP_Stable">'[17]CF Assptns'!$L$44</definedName>
    <definedName name="Var_Ins_Ini">'[17]CF Assptns'!$L$55</definedName>
    <definedName name="Var_Ins_Stable">'[17]CF Assptns'!$L$56</definedName>
    <definedName name="Var_Mkt_Ini">'[17]CF Assptns'!$L$49</definedName>
    <definedName name="Var_Mkt_Stable">'[17]CF Assptns'!$L$50</definedName>
    <definedName name="Var_Per_Ini">'[17]CF Assptns'!$L$17</definedName>
    <definedName name="Var_Per_Stable">'[17]CF Assptns'!$L$18</definedName>
    <definedName name="Var_Uti_Ini">'[17]CF Assptns'!$L$61</definedName>
    <definedName name="Var_Uti_Stable">'[17]CF Assptns'!$L$62</definedName>
    <definedName name="variance2">#REF!</definedName>
    <definedName name="VCT">#REF!</definedName>
    <definedName name="Venture_Average_Cash_On_Cash">#REF!</definedName>
    <definedName name="version">0.1</definedName>
    <definedName name="Version_Notes">[11]Assumptions!#REF!</definedName>
    <definedName name="voo">#REF!</definedName>
    <definedName name="voodoo">#REF!</definedName>
    <definedName name="w" hidden="1">{#N/A,#N/A,FALSE,"Model"}</definedName>
    <definedName name="WaterfallValuation">[40]RawDataDCF!$D$131:$CP$175</definedName>
    <definedName name="weirjoweir" localSheetId="6">ROW()-[0]!Header_Row</definedName>
    <definedName name="weirjoweir">ROW()-[0]!Header_Row</definedName>
    <definedName name="WER" localSheetId="6">#REF!</definedName>
    <definedName name="WER">#REF!</definedName>
    <definedName name="whitehall">[18]Assumptions!$F$27</definedName>
    <definedName name="WHSPLIT" localSheetId="6">#REF!</definedName>
    <definedName name="WHSPLIT">#REF!</definedName>
    <definedName name="worksheet_signature" localSheetId="6">#REF!</definedName>
    <definedName name="worksheet_signature">#REF!</definedName>
    <definedName name="wr" localSheetId="6" hidden="1">{"Output-3Column",#N/A,FALSE,"Output"}</definedName>
    <definedName name="wr" hidden="1">{"Output-3Column",#N/A,FALSE,"Output"}</definedName>
    <definedName name="wrn" localSheetId="6" hidden="1">{#N/A,#N/A,FALSE,"Aging Summary";#N/A,#N/A,FALSE,"Ratio Analysis";#N/A,#N/A,FALSE,"Test 120 Day Accts";#N/A,#N/A,FALSE,"Tickmarks"}</definedName>
    <definedName name="wrn" hidden="1">{"Inflation-BaseYear",#N/A,FALSE,"Inputs"}</definedName>
    <definedName name="wrn.3yr.CF." localSheetId="6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Aging._.and._.Trend._.Analysis." hidden="1">{#N/A,#N/A,FALSE,"Aging Summary";#N/A,#N/A,FALSE,"Ratio Analysis";#N/A,#N/A,FALSE,"Test 120 Day Accts";#N/A,#N/A,FALSE,"Tickmarks"}</definedName>
    <definedName name="wrn.Aging._and._.Trend._Analysis2" hidden="1">{#N/A,#N/A,FALSE,"Aging Summary";#N/A,#N/A,FALSE,"Ratio Analysis";#N/A,#N/A,FALSE,"Test 120 Day Accts";#N/A,#N/A,FALSE,"Tickmarks"}</definedName>
    <definedName name="wrn.All." localSheetId="6" hidden="1">{"Summary",#N/A,TRUE,"5YRCAP";"Cap1",#N/A,TRUE,"5YRCAP";"Cap2",#N/A,TRUE,"5YRCAP"}</definedName>
    <definedName name="wrn.All." hidden="1">{"Summary",#N/A,TRUE,"5YRCAP";"Cap1",#N/A,TRUE,"5YRCAP";"Cap2",#N/A,TRUE,"5YRCAP"}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nnual._.Report." localSheetId="6" hidden="1">{"annual",#N/A,FALSE,"Pro Forma";#N/A,#N/A,FALSE,"Golf Operations"}</definedName>
    <definedName name="wrn.Annual._.Report." hidden="1">{"annual",#N/A,FALSE,"Pro Forma";#N/A,#N/A,FALSE,"Golf Operations"}</definedName>
    <definedName name="wrn.Backup." hidden="1">{#N/A,#N/A,FALSE,"Insurance &amp; Tax Accrual";#N/A,#N/A,FALSE,"Recov. Capital";#N/A,#N/A,FALSE,"Utility - HVAC Reimb.";#N/A,#N/A,FALSE,"Accts. 1395, 2641, 1391";#N/A,#N/A,FALSE,"Ernst &amp; Young Amort. - 2663";#N/A,#N/A,FALSE,"Account 2663";#N/A,#N/A,FALSE,"Oper. Exp. Accrual";#N/A,#N/A,FALSE,"OMP Payroll #1";#N/A,#N/A,FALSE,"OMP Payroll #2";#N/A,#N/A,FALSE,"Inwood Payroll"}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oard._.Booklet." hidden="1">{#N/A,#N/A,FALSE,"Cover";#N/A,#N/A,FALSE,"Sched 1";#N/A,#N/A,FALSE,"Sched 2";#N/A,#N/A,FALSE,"Sched 3";#N/A,#N/A,FALSE,"Sched 4";#N/A,#N/A,FALSE,"Sched 5";#N/A,#N/A,FALSE,"Sched 6"}</definedName>
    <definedName name="wrn.Cash._.Flow._.Analysis." hidden="1">{"CF",#N/A,FALSE,"Cash Flow";"RET",#N/A,FALSE,"Returns";"NPV",#N/A,FALSE,"Values";"ASMPT",#N/A,FALSE,"Assumptions"}</definedName>
    <definedName name="wrn.check." hidden="1">{#N/A,#N/A,FALSE,"Input";#N/A,#N/A,FALSE,"1997";#N/A,#N/A,FALSE,"1996";#N/A,#N/A,FALSE,"1995";#N/A,#N/A,FALSE,"1994";#N/A,#N/A,FALSE,"1993";#N/A,#N/A,FALSE,"1993-1";#N/A,#N/A,FALSE,"1992";#N/A,#N/A,FALSE,"1991";#N/A,#N/A,FALSE,"1990";#N/A,#N/A,FALSE,"1989";#N/A,#N/A,FALSE,"1988"}</definedName>
    <definedName name="wrn.data." hidden="1">{"data",#N/A,FALSE,"INPUT"}</definedName>
    <definedName name="wrn.DCF." hidden="1">{#N/A,#N/A,FALSE,"DCF-COM";#N/A,#N/A,FALSE,"VAC-COM"}</definedName>
    <definedName name="wrn.detail." localSheetId="6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FCG" localSheetId="6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6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schedules." localSheetId="6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eg." localSheetId="6" hidden="1">{"three",#N/A,FALSE,"Capital";"four",#N/A,FALSE,"Capital"}</definedName>
    <definedName name="wrn.greg." hidden="1">{"three",#N/A,FALSE,"Capital";"four",#N/A,FALSE,"Capital"}</definedName>
    <definedName name="wrn.GSA._.PRINT." hidden="1">{#N/A,#N/A,FALSE,"DEV COSTS";#N/A,#N/A,FALSE,"10-YR C. F."}</definedName>
    <definedName name="wrn.III." hidden="1">{"CASHFLOW",#N/A,FALSE,"Northpointe"}</definedName>
    <definedName name="wrn.Inputs." localSheetId="6" hidden="1">{"Inflation-BaseYear",#N/A,FALSE,"Inputs"}</definedName>
    <definedName name="wrn.Inputs." hidden="1">{"Inflation-BaseYear",#N/A,FALSE,"Inputs"}</definedName>
    <definedName name="wrn.Internal._.Detail." hidden="1">{"IntDetail",#N/A,FALSE,"Reports";"IntSummary",#N/A,FALSE,"Reports"}</definedName>
    <definedName name="wrn.Journal._.Entry." hidden="1">{#N/A,#N/A,FALSE,"Journal Entry";#N/A,#N/A,FALSE,"Recov. Capital";#N/A,#N/A,FALSE,"Insurance &amp; Tax Accrual";#N/A,#N/A,FALSE,"Utility - HVAC Reimb.";#N/A,#N/A,FALSE,"Ernst &amp; Young Amort. - 2663";#N/A,#N/A,FALSE,"Account 2663";#N/A,#N/A,FALSE,"Oper. Exp. Accrual";#N/A,#N/A,FALSE,"OMP Payroll #1";#N/A,#N/A,FALSE,"OMP Payroll #2"}</definedName>
    <definedName name="wrn.Market._.Values." localSheetId="6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Output3Column." localSheetId="6" hidden="1">{"Output-3Column",#N/A,FALSE,"Output"}</definedName>
    <definedName name="wrn.Output3Column." hidden="1">{"Output-3Column",#N/A,FALSE,"Output"}</definedName>
    <definedName name="wrn.OutputAll." localSheetId="6" hidden="1">{"Output-All",#N/A,FALSE,"Output"}</definedName>
    <definedName name="wrn.OutputAll." hidden="1">{"Output-All",#N/A,FALSE,"Output"}</definedName>
    <definedName name="wrn.OutputBaseYear." localSheetId="6" hidden="1">{"Output-BaseYear",#N/A,FALSE,"Output"}</definedName>
    <definedName name="wrn.OutputBaseYear." hidden="1">{"Output-BaseYear",#N/A,FALSE,"Output"}</definedName>
    <definedName name="wrn.OutputMin." localSheetId="6" hidden="1">{"Output-Min",#N/A,FALSE,"Output"}</definedName>
    <definedName name="wrn.OutputMin." hidden="1">{"Output-Min",#N/A,FALSE,"Output"}</definedName>
    <definedName name="wrn.OutputPercent." localSheetId="6" hidden="1">{"Output%",#N/A,FALSE,"Output"}</definedName>
    <definedName name="wrn.OutputPercent." hidden="1">{"Output%",#N/A,FALSE,"Output"}</definedName>
    <definedName name="wrn.package." localSheetId="6" hidden="1">{#N/A,#N/A,FALSE,"Capital Costs (Output)";#N/A,#N/A,FALSE,"Cash Flow";#N/A,#N/A,FALSE,"Leasing";#N/A,#N/A,FALSE,"Cash Flow (2)"}</definedName>
    <definedName name="wrn.package." hidden="1">{#N/A,#N/A,FALSE,"Capital Costs (Output)";#N/A,#N/A,FALSE,"Cash Flow";#N/A,#N/A,FALSE,"Leasing";#N/A,#N/A,FALSE,"Cash Flow (2)"}</definedName>
    <definedName name="wrn.PRELIST." localSheetId="6" hidden="1">{#N/A,#N/A,FALSE,"A"}</definedName>
    <definedName name="wrn.PRELIST." hidden="1">{#N/A,#N/A,FALSE,"A"}</definedName>
    <definedName name="wrn.print." hidden="1">{"Assump",#N/A,TRUE,"Proforma";"first",#N/A,TRUE,"Proforma";"second",#N/A,TRUE,"Proforma";"lease1",#N/A,TRUE,"Proforma";"lease2",#N/A,TRUE,"Proforma"}</definedName>
    <definedName name="wrn.Print._.4." localSheetId="6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6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It." localSheetId="6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o._.Forma." localSheetId="6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Rapport." hidden="1">{#N/A,#N/A,FALSE,"SHEET1";#N/A,#N/A,FALSE,"SHEET2";#N/A,#N/A,FALSE,"SHEET3";#N/A,#N/A,FALSE,"SHEET4"}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pt96." localSheetId="6" hidden="1">{"rmrev1",#N/A,FALSE,"Forecast96";"rmrev2",#N/A,FALSE,"Forecast96";"rmrev3",#N/A,FALSE,"Forecast96"}</definedName>
    <definedName name="wrn.rpt96." hidden="1">{"rmrev1",#N/A,FALSE,"Forecast96";"rmrev2",#N/A,FALSE,"Forecast96";"rmrev3",#N/A,FALSE,"Forecast96"}</definedName>
    <definedName name="wrn.sales." hidden="1">{"sales",#N/A,FALSE,"Sales";"sales existing",#N/A,FALSE,"Sales";"sales rd1",#N/A,FALSE,"Sales";"sales rd2",#N/A,FALSE,"Sales"}</definedName>
    <definedName name="wrn.schedules." localSheetId="6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urveillance." localSheetId="0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2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9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6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ycon._.Model." localSheetId="6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g" localSheetId="6" hidden="1">{"Output-BaseYear",#N/A,FALSE,"Output"}</definedName>
    <definedName name="wrng" hidden="1">{"Output-BaseYear",#N/A,FALSE,"Output"}</definedName>
    <definedName name="wrnh" localSheetId="6" hidden="1">{"Output-All",#N/A,FALSE,"Output"}</definedName>
    <definedName name="wrnh" hidden="1">{"Output-All",#N/A,FALSE,"Output"}</definedName>
    <definedName name="wrt">[63]Sheet1!$E$5</definedName>
    <definedName name="wv.FileType.">"AUDIT_WKPR"</definedName>
    <definedName name="X">'[127]K-1 LPs'!#REF!</definedName>
    <definedName name="xbaddebt">'[57]P&amp;L - 270 Fac 12-01'!#REF!</definedName>
    <definedName name="xebit">#REF!</definedName>
    <definedName name="xebitda">#REF!</definedName>
    <definedName name="xebitdar">#REF!</definedName>
    <definedName name="xebitdarm">#REF!</definedName>
    <definedName name="xnetincome">#REF!</definedName>
    <definedName name="Xpatdays">#REF!</definedName>
    <definedName name="Xrevenue">#REF!</definedName>
    <definedName name="xx" localSheetId="6">#REF!</definedName>
    <definedName name="xx">#REF!</definedName>
    <definedName name="xxx">[128]Sample!#REF!</definedName>
    <definedName name="Xyotdt">#REF!</definedName>
    <definedName name="YEAR" localSheetId="6">#REF!</definedName>
    <definedName name="YEAR">#REF!</definedName>
    <definedName name="Year6">'[129]Pro Forma'!#REF!</definedName>
    <definedName name="years" localSheetId="6">#REF!</definedName>
    <definedName name="years">#REF!</definedName>
    <definedName name="Yes_No">[26]Variables!$B$7:$B$8</definedName>
    <definedName name="YIELD_WITH" localSheetId="6">#REF!</definedName>
    <definedName name="YIELD_WITH">#REF!</definedName>
    <definedName name="YIELD_WITHOUT">#REF!</definedName>
    <definedName name="YieldBasis">#REF!</definedName>
    <definedName name="YIELDS">#REF!</definedName>
    <definedName name="YOSLAND">#REF!</definedName>
    <definedName name="yr">[130]Notes!$F$22</definedName>
    <definedName name="YTDAcrit">'[57]P&amp;L - 270 Fac 12-01'!#REF!</definedName>
    <definedName name="YTDlabel">#REF!</definedName>
    <definedName name="Z">'[127]K-1 LPs'!#REF!</definedName>
    <definedName name="zcvd">[63]Sheet1!$E$13</definedName>
    <definedName name="zero">[128]Sample!#REF!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6" i="56" l="1"/>
  <c r="A95" i="56"/>
  <c r="I104" i="56" l="1"/>
  <c r="M64" i="56" l="1"/>
  <c r="L64" i="56"/>
  <c r="J64" i="56"/>
  <c r="H15" i="59"/>
  <c r="M27" i="56"/>
  <c r="M59" i="56"/>
  <c r="L59" i="56"/>
  <c r="H61" i="46"/>
  <c r="G61" i="46"/>
  <c r="H60" i="46"/>
  <c r="G60" i="46"/>
  <c r="H59" i="46"/>
  <c r="G59" i="46"/>
  <c r="M28" i="59"/>
  <c r="N28" i="59" s="1"/>
  <c r="M27" i="59"/>
  <c r="N27" i="59" s="1"/>
  <c r="J27" i="56"/>
  <c r="L27" i="56" s="1"/>
  <c r="T31" i="56"/>
  <c r="T50" i="56"/>
  <c r="Q24" i="53"/>
  <c r="U6" i="53"/>
  <c r="H17" i="59"/>
  <c r="H24" i="59" s="1"/>
  <c r="H58" i="59" l="1"/>
  <c r="H57" i="59"/>
  <c r="H56" i="59"/>
  <c r="H27" i="59"/>
  <c r="H26" i="59"/>
  <c r="J26" i="59" s="1"/>
  <c r="H25" i="59"/>
  <c r="J25" i="59" s="1"/>
  <c r="K49" i="59"/>
  <c r="K30" i="59"/>
  <c r="K28" i="59"/>
  <c r="K27" i="59"/>
  <c r="J49" i="59"/>
  <c r="J45" i="59"/>
  <c r="J30" i="59"/>
  <c r="J28" i="59"/>
  <c r="J27" i="59"/>
  <c r="K23" i="59"/>
  <c r="J23" i="59"/>
  <c r="H60" i="59" l="1"/>
  <c r="K25" i="59"/>
  <c r="K26" i="59"/>
  <c r="M11" i="60"/>
  <c r="M10" i="60"/>
  <c r="M3" i="60"/>
  <c r="L39" i="59"/>
  <c r="R13" i="58"/>
  <c r="B5" i="44"/>
  <c r="Q131" i="53"/>
  <c r="Q130" i="53"/>
  <c r="Q129" i="53"/>
  <c r="Q128" i="53"/>
  <c r="Q127" i="53"/>
  <c r="Q126" i="53"/>
  <c r="Q125" i="53"/>
  <c r="Q124" i="53"/>
  <c r="Q123" i="53"/>
  <c r="Q122" i="53"/>
  <c r="Q121" i="53"/>
  <c r="Q120" i="53"/>
  <c r="Q119" i="53"/>
  <c r="Q118" i="53"/>
  <c r="Q117" i="53"/>
  <c r="Q116" i="53"/>
  <c r="Q115" i="53"/>
  <c r="Q114" i="53"/>
  <c r="Q113" i="53"/>
  <c r="Q112" i="53"/>
  <c r="Q111" i="53"/>
  <c r="Q110" i="53"/>
  <c r="Q109" i="53"/>
  <c r="Q108" i="53"/>
  <c r="Q107" i="53"/>
  <c r="Q106" i="53"/>
  <c r="Q105" i="53"/>
  <c r="Q104" i="53"/>
  <c r="Q103" i="53"/>
  <c r="Q102" i="53"/>
  <c r="Q101" i="53"/>
  <c r="Q100" i="53"/>
  <c r="Q99" i="53"/>
  <c r="Q98" i="53"/>
  <c r="Q97" i="53"/>
  <c r="Q96" i="53"/>
  <c r="Q95" i="53"/>
  <c r="Q94" i="53"/>
  <c r="Q93" i="53"/>
  <c r="Q92" i="53"/>
  <c r="Q91" i="53"/>
  <c r="Q90" i="53"/>
  <c r="Q89" i="53"/>
  <c r="Q88" i="53"/>
  <c r="Q86" i="53"/>
  <c r="Q85" i="53"/>
  <c r="Q84" i="53"/>
  <c r="Q83" i="53"/>
  <c r="Q82" i="53"/>
  <c r="Q81" i="53"/>
  <c r="Q80" i="53"/>
  <c r="Q79" i="53"/>
  <c r="Q78" i="53"/>
  <c r="Q77" i="53"/>
  <c r="Q76" i="53"/>
  <c r="Q75" i="53"/>
  <c r="Q74" i="53"/>
  <c r="Q73" i="53"/>
  <c r="Q72" i="53"/>
  <c r="Q71" i="53"/>
  <c r="Q70" i="53"/>
  <c r="Q69" i="53"/>
  <c r="Q68" i="53"/>
  <c r="Q67" i="53"/>
  <c r="Q66" i="53"/>
  <c r="Q65" i="53"/>
  <c r="Q64" i="53"/>
  <c r="Q63" i="53"/>
  <c r="Q62" i="53"/>
  <c r="Q61" i="53"/>
  <c r="Q60" i="53"/>
  <c r="Q59" i="53"/>
  <c r="Q58" i="53"/>
  <c r="Q57" i="53"/>
  <c r="Q56" i="53"/>
  <c r="Q55" i="53"/>
  <c r="Q54" i="53"/>
  <c r="Q53" i="53"/>
  <c r="Q52" i="53"/>
  <c r="Q51" i="53"/>
  <c r="Q50" i="53"/>
  <c r="Q49" i="53"/>
  <c r="Q48" i="53"/>
  <c r="Q47" i="53"/>
  <c r="Q46" i="53"/>
  <c r="Q45" i="53"/>
  <c r="Q44" i="53"/>
  <c r="Q43" i="53"/>
  <c r="Q42" i="53"/>
  <c r="Q41" i="53"/>
  <c r="Q40" i="53"/>
  <c r="Q39" i="53"/>
  <c r="Q38" i="53"/>
  <c r="Q37" i="53"/>
  <c r="Q36" i="53"/>
  <c r="Q35" i="53"/>
  <c r="Q34" i="53"/>
  <c r="Q33" i="53"/>
  <c r="Q32" i="53"/>
  <c r="Q31" i="53"/>
  <c r="Q30" i="53"/>
  <c r="Q29" i="53"/>
  <c r="Q28" i="53"/>
  <c r="Q27" i="53"/>
  <c r="Q26" i="53"/>
  <c r="Q25" i="53"/>
  <c r="Q23" i="53"/>
  <c r="Q22" i="53"/>
  <c r="Q21" i="53"/>
  <c r="Q20" i="53"/>
  <c r="Q19" i="53"/>
  <c r="Q18" i="53"/>
  <c r="Q17" i="53"/>
  <c r="Q16" i="53"/>
  <c r="Q15" i="53"/>
  <c r="Q14" i="53"/>
  <c r="Q13" i="53"/>
  <c r="Q12" i="53"/>
  <c r="Q11" i="53"/>
  <c r="Q10" i="53"/>
  <c r="L42" i="59"/>
  <c r="L41" i="59"/>
  <c r="L40" i="59"/>
  <c r="E60" i="59"/>
  <c r="I58" i="59"/>
  <c r="I60" i="59" s="1"/>
  <c r="E34" i="59"/>
  <c r="E52" i="59" s="1"/>
  <c r="E50" i="59"/>
  <c r="I15" i="59"/>
  <c r="I24" i="59" s="1"/>
  <c r="L66" i="59"/>
  <c r="L37" i="59"/>
  <c r="L36" i="59"/>
  <c r="L33" i="59"/>
  <c r="E54" i="59" l="1"/>
  <c r="E62" i="59" s="1"/>
  <c r="M15" i="60"/>
  <c r="M16" i="60"/>
  <c r="I64" i="59" s="1"/>
  <c r="L30" i="59"/>
  <c r="L32" i="59"/>
  <c r="L29" i="59"/>
  <c r="I17" i="59"/>
  <c r="L31" i="59"/>
  <c r="L25" i="59"/>
  <c r="L38" i="59"/>
  <c r="L46" i="59"/>
  <c r="M2" i="60"/>
  <c r="L44" i="59"/>
  <c r="L47" i="59"/>
  <c r="L45" i="59"/>
  <c r="L48" i="59"/>
  <c r="L49" i="59"/>
  <c r="C3" i="59"/>
  <c r="H56" i="11"/>
  <c r="I35" i="11"/>
  <c r="R9" i="58"/>
  <c r="H62" i="46"/>
  <c r="H6" i="46"/>
  <c r="D63" i="46"/>
  <c r="H58" i="46"/>
  <c r="H57" i="46"/>
  <c r="H56" i="46"/>
  <c r="H55" i="46"/>
  <c r="H54" i="46"/>
  <c r="H53" i="46"/>
  <c r="H52" i="46"/>
  <c r="H51" i="46"/>
  <c r="H50" i="46"/>
  <c r="H49" i="46"/>
  <c r="H48" i="46"/>
  <c r="H47" i="46"/>
  <c r="H46" i="46"/>
  <c r="H45" i="46"/>
  <c r="H44" i="46"/>
  <c r="H43" i="46"/>
  <c r="H42" i="46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H12" i="46"/>
  <c r="H11" i="46"/>
  <c r="H10" i="46"/>
  <c r="H9" i="46"/>
  <c r="H8" i="46"/>
  <c r="H7" i="46"/>
  <c r="H5" i="46"/>
  <c r="H4" i="46"/>
  <c r="H3" i="46"/>
  <c r="G58" i="46"/>
  <c r="G57" i="46"/>
  <c r="G56" i="46"/>
  <c r="G55" i="46"/>
  <c r="G54" i="46"/>
  <c r="G53" i="46"/>
  <c r="G52" i="46"/>
  <c r="G51" i="46"/>
  <c r="G50" i="46"/>
  <c r="G49" i="46"/>
  <c r="G48" i="46"/>
  <c r="G47" i="46"/>
  <c r="G46" i="46"/>
  <c r="G45" i="46"/>
  <c r="G44" i="46"/>
  <c r="G43" i="46"/>
  <c r="G42" i="46"/>
  <c r="G41" i="46"/>
  <c r="G40" i="46"/>
  <c r="G39" i="46"/>
  <c r="G38" i="46"/>
  <c r="G37" i="46"/>
  <c r="G36" i="46"/>
  <c r="G35" i="46"/>
  <c r="G34" i="46"/>
  <c r="G33" i="46"/>
  <c r="G32" i="46"/>
  <c r="G31" i="46"/>
  <c r="G30" i="46"/>
  <c r="G29" i="46"/>
  <c r="G28" i="46"/>
  <c r="G27" i="46"/>
  <c r="G26" i="46"/>
  <c r="G25" i="46"/>
  <c r="G24" i="46"/>
  <c r="G23" i="46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G4" i="46"/>
  <c r="G3" i="46"/>
  <c r="T6" i="56"/>
  <c r="T85" i="56"/>
  <c r="T84" i="56"/>
  <c r="T83" i="56"/>
  <c r="T82" i="56"/>
  <c r="T81" i="56"/>
  <c r="T80" i="56"/>
  <c r="T79" i="56"/>
  <c r="T78" i="56"/>
  <c r="T77" i="56"/>
  <c r="T76" i="56"/>
  <c r="T75" i="56"/>
  <c r="T74" i="56"/>
  <c r="T73" i="56"/>
  <c r="T72" i="56"/>
  <c r="T71" i="56"/>
  <c r="T70" i="56"/>
  <c r="T69" i="56"/>
  <c r="T68" i="56"/>
  <c r="T67" i="56"/>
  <c r="T66" i="56"/>
  <c r="T65" i="56"/>
  <c r="T64" i="56"/>
  <c r="T62" i="56"/>
  <c r="T61" i="56"/>
  <c r="T60" i="56"/>
  <c r="T59" i="56"/>
  <c r="T58" i="56"/>
  <c r="T57" i="56"/>
  <c r="T56" i="56"/>
  <c r="T55" i="56"/>
  <c r="T54" i="56"/>
  <c r="T53" i="56"/>
  <c r="T52" i="56"/>
  <c r="T49" i="56"/>
  <c r="T48" i="56"/>
  <c r="T47" i="56"/>
  <c r="T46" i="56"/>
  <c r="T45" i="56"/>
  <c r="T44" i="56"/>
  <c r="T43" i="56"/>
  <c r="T42" i="56"/>
  <c r="T41" i="56"/>
  <c r="T40" i="56"/>
  <c r="T39" i="56"/>
  <c r="T38" i="56"/>
  <c r="T36" i="56"/>
  <c r="T35" i="56"/>
  <c r="T34" i="56"/>
  <c r="T33" i="56"/>
  <c r="T32" i="56"/>
  <c r="T30" i="56"/>
  <c r="T29" i="56"/>
  <c r="T28" i="56"/>
  <c r="T27" i="56"/>
  <c r="T26" i="56"/>
  <c r="T25" i="56"/>
  <c r="T24" i="56"/>
  <c r="T23" i="56"/>
  <c r="T22" i="56"/>
  <c r="T21" i="56"/>
  <c r="T20" i="56"/>
  <c r="T19" i="56"/>
  <c r="T18" i="56"/>
  <c r="T17" i="56"/>
  <c r="T16" i="56"/>
  <c r="T15" i="56"/>
  <c r="T14" i="56"/>
  <c r="T13" i="56"/>
  <c r="T12" i="56"/>
  <c r="T11" i="56"/>
  <c r="T10" i="56"/>
  <c r="T9" i="56"/>
  <c r="T8" i="56"/>
  <c r="T7" i="56"/>
  <c r="H54" i="11" l="1"/>
  <c r="Q137" i="53"/>
  <c r="Q138" i="53"/>
  <c r="Q133" i="53"/>
  <c r="Q132" i="53"/>
  <c r="U6" i="56" l="1"/>
  <c r="W6" i="56" s="1"/>
  <c r="AA21" i="56" l="1"/>
  <c r="X6" i="56"/>
  <c r="AA85" i="56"/>
  <c r="AA84" i="56"/>
  <c r="AA83" i="56"/>
  <c r="AA82" i="56"/>
  <c r="AA81" i="56"/>
  <c r="AA80" i="56"/>
  <c r="AA79" i="56"/>
  <c r="AA78" i="56"/>
  <c r="AA77" i="56"/>
  <c r="AA76" i="56"/>
  <c r="AA75" i="56"/>
  <c r="AA74" i="56"/>
  <c r="AA73" i="56"/>
  <c r="AA72" i="56"/>
  <c r="AA71" i="56"/>
  <c r="AA70" i="56"/>
  <c r="AA69" i="56"/>
  <c r="AA68" i="56"/>
  <c r="AA67" i="56"/>
  <c r="AA66" i="56"/>
  <c r="AA65" i="56"/>
  <c r="AA64" i="56"/>
  <c r="AA63" i="56"/>
  <c r="AA62" i="56"/>
  <c r="AA61" i="56"/>
  <c r="AA60" i="56"/>
  <c r="AA59" i="56"/>
  <c r="AA58" i="56"/>
  <c r="AA57" i="56"/>
  <c r="AA56" i="56"/>
  <c r="AA55" i="56"/>
  <c r="AA54" i="56"/>
  <c r="AA53" i="56"/>
  <c r="AA52" i="56"/>
  <c r="AA51" i="56"/>
  <c r="AA50" i="56"/>
  <c r="AA49" i="56"/>
  <c r="AA48" i="56"/>
  <c r="AA47" i="56"/>
  <c r="AA46" i="56"/>
  <c r="AA45" i="56"/>
  <c r="AA44" i="56"/>
  <c r="AA43" i="56"/>
  <c r="AA42" i="56"/>
  <c r="AA41" i="56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25" i="56"/>
  <c r="AA24" i="56"/>
  <c r="AA23" i="56"/>
  <c r="AA22" i="56"/>
  <c r="AA20" i="56"/>
  <c r="AA19" i="56"/>
  <c r="AA18" i="56"/>
  <c r="AA17" i="56"/>
  <c r="AA16" i="56"/>
  <c r="AA15" i="56"/>
  <c r="AA14" i="56"/>
  <c r="AA13" i="56"/>
  <c r="AA12" i="56"/>
  <c r="AA11" i="56"/>
  <c r="AA10" i="56"/>
  <c r="AA9" i="56"/>
  <c r="AA8" i="56"/>
  <c r="AA7" i="56"/>
  <c r="AA6" i="56"/>
  <c r="U85" i="56"/>
  <c r="W85" i="56" s="1"/>
  <c r="X85" i="56" s="1"/>
  <c r="U84" i="56"/>
  <c r="W84" i="56" s="1"/>
  <c r="X84" i="56" s="1"/>
  <c r="U83" i="56"/>
  <c r="W83" i="56" s="1"/>
  <c r="X83" i="56" s="1"/>
  <c r="U82" i="56"/>
  <c r="W82" i="56" s="1"/>
  <c r="X82" i="56" s="1"/>
  <c r="U81" i="56"/>
  <c r="W81" i="56" s="1"/>
  <c r="X81" i="56" s="1"/>
  <c r="U80" i="56"/>
  <c r="W80" i="56" s="1"/>
  <c r="X80" i="56" s="1"/>
  <c r="U79" i="56"/>
  <c r="W79" i="56" s="1"/>
  <c r="X79" i="56" s="1"/>
  <c r="U78" i="56"/>
  <c r="W78" i="56" s="1"/>
  <c r="X78" i="56" s="1"/>
  <c r="U77" i="56"/>
  <c r="W77" i="56" s="1"/>
  <c r="X77" i="56" s="1"/>
  <c r="U76" i="56"/>
  <c r="W76" i="56" s="1"/>
  <c r="X76" i="56" s="1"/>
  <c r="U75" i="56"/>
  <c r="W75" i="56" s="1"/>
  <c r="X75" i="56" s="1"/>
  <c r="U74" i="56"/>
  <c r="W74" i="56" s="1"/>
  <c r="X74" i="56" s="1"/>
  <c r="U73" i="56"/>
  <c r="W73" i="56" s="1"/>
  <c r="X73" i="56" s="1"/>
  <c r="U72" i="56"/>
  <c r="W72" i="56" s="1"/>
  <c r="X72" i="56" s="1"/>
  <c r="U71" i="56"/>
  <c r="W71" i="56" s="1"/>
  <c r="X71" i="56" s="1"/>
  <c r="U70" i="56"/>
  <c r="W70" i="56" s="1"/>
  <c r="X70" i="56" s="1"/>
  <c r="U69" i="56"/>
  <c r="W69" i="56" s="1"/>
  <c r="X69" i="56" s="1"/>
  <c r="U68" i="56"/>
  <c r="W68" i="56" s="1"/>
  <c r="X68" i="56" s="1"/>
  <c r="U67" i="56"/>
  <c r="W67" i="56" s="1"/>
  <c r="X67" i="56" s="1"/>
  <c r="U66" i="56"/>
  <c r="W66" i="56" s="1"/>
  <c r="X66" i="56" s="1"/>
  <c r="U65" i="56"/>
  <c r="W65" i="56" s="1"/>
  <c r="X65" i="56" s="1"/>
  <c r="U64" i="56"/>
  <c r="W64" i="56" s="1"/>
  <c r="X64" i="56" s="1"/>
  <c r="U63" i="56"/>
  <c r="W63" i="56" s="1"/>
  <c r="X63" i="56" s="1"/>
  <c r="U62" i="56"/>
  <c r="W62" i="56" s="1"/>
  <c r="X62" i="56" s="1"/>
  <c r="U61" i="56"/>
  <c r="W61" i="56" s="1"/>
  <c r="X61" i="56" s="1"/>
  <c r="U60" i="56"/>
  <c r="W60" i="56" s="1"/>
  <c r="X60" i="56" s="1"/>
  <c r="U59" i="56"/>
  <c r="W59" i="56" s="1"/>
  <c r="X59" i="56" s="1"/>
  <c r="U58" i="56"/>
  <c r="W58" i="56" s="1"/>
  <c r="X58" i="56" s="1"/>
  <c r="U57" i="56"/>
  <c r="W57" i="56" s="1"/>
  <c r="X57" i="56" s="1"/>
  <c r="U56" i="56"/>
  <c r="W56" i="56" s="1"/>
  <c r="X56" i="56" s="1"/>
  <c r="U55" i="56"/>
  <c r="W55" i="56" s="1"/>
  <c r="X55" i="56" s="1"/>
  <c r="U54" i="56"/>
  <c r="W54" i="56" s="1"/>
  <c r="X54" i="56" s="1"/>
  <c r="U53" i="56"/>
  <c r="W53" i="56" s="1"/>
  <c r="X53" i="56" s="1"/>
  <c r="U52" i="56"/>
  <c r="W52" i="56" s="1"/>
  <c r="X52" i="56" s="1"/>
  <c r="U51" i="56"/>
  <c r="W51" i="56" s="1"/>
  <c r="X51" i="56" s="1"/>
  <c r="U50" i="56"/>
  <c r="W50" i="56" s="1"/>
  <c r="X50" i="56" s="1"/>
  <c r="U49" i="56"/>
  <c r="W49" i="56" s="1"/>
  <c r="X49" i="56" s="1"/>
  <c r="U48" i="56"/>
  <c r="W48" i="56" s="1"/>
  <c r="X48" i="56" s="1"/>
  <c r="U47" i="56"/>
  <c r="W47" i="56" s="1"/>
  <c r="X47" i="56" s="1"/>
  <c r="U46" i="56"/>
  <c r="W46" i="56" s="1"/>
  <c r="X46" i="56" s="1"/>
  <c r="U45" i="56"/>
  <c r="W45" i="56" s="1"/>
  <c r="X45" i="56" s="1"/>
  <c r="U44" i="56"/>
  <c r="W44" i="56" s="1"/>
  <c r="X44" i="56" s="1"/>
  <c r="U43" i="56"/>
  <c r="W43" i="56" s="1"/>
  <c r="X43" i="56" s="1"/>
  <c r="U42" i="56"/>
  <c r="W42" i="56" s="1"/>
  <c r="X42" i="56" s="1"/>
  <c r="Y42" i="56" s="1"/>
  <c r="U41" i="56"/>
  <c r="W41" i="56" s="1"/>
  <c r="X41" i="56" s="1"/>
  <c r="U40" i="56"/>
  <c r="W40" i="56" s="1"/>
  <c r="X40" i="56" s="1"/>
  <c r="Y40" i="56" s="1"/>
  <c r="U39" i="56"/>
  <c r="W39" i="56" s="1"/>
  <c r="X39" i="56" s="1"/>
  <c r="U38" i="56"/>
  <c r="W38" i="56" s="1"/>
  <c r="X38" i="56" s="1"/>
  <c r="U37" i="56"/>
  <c r="W37" i="56" s="1"/>
  <c r="X37" i="56" s="1"/>
  <c r="U36" i="56"/>
  <c r="W36" i="56" s="1"/>
  <c r="X36" i="56" s="1"/>
  <c r="U35" i="56"/>
  <c r="W35" i="56" s="1"/>
  <c r="X35" i="56" s="1"/>
  <c r="U34" i="56"/>
  <c r="W34" i="56" s="1"/>
  <c r="X34" i="56" s="1"/>
  <c r="U33" i="56"/>
  <c r="W33" i="56" s="1"/>
  <c r="X33" i="56" s="1"/>
  <c r="U32" i="56"/>
  <c r="W32" i="56" s="1"/>
  <c r="X32" i="56" s="1"/>
  <c r="U31" i="56"/>
  <c r="W31" i="56" s="1"/>
  <c r="X31" i="56" s="1"/>
  <c r="U30" i="56"/>
  <c r="W30" i="56" s="1"/>
  <c r="X30" i="56" s="1"/>
  <c r="U29" i="56"/>
  <c r="W29" i="56" s="1"/>
  <c r="X29" i="56" s="1"/>
  <c r="U28" i="56"/>
  <c r="W28" i="56" s="1"/>
  <c r="X28" i="56" s="1"/>
  <c r="U27" i="56"/>
  <c r="W27" i="56" s="1"/>
  <c r="X27" i="56" s="1"/>
  <c r="U26" i="56"/>
  <c r="W26" i="56" s="1"/>
  <c r="X26" i="56" s="1"/>
  <c r="U25" i="56"/>
  <c r="W25" i="56" s="1"/>
  <c r="X25" i="56" s="1"/>
  <c r="U24" i="56"/>
  <c r="W24" i="56" s="1"/>
  <c r="X24" i="56" s="1"/>
  <c r="U23" i="56"/>
  <c r="W23" i="56" s="1"/>
  <c r="X23" i="56" s="1"/>
  <c r="U22" i="56"/>
  <c r="W22" i="56" s="1"/>
  <c r="X22" i="56" s="1"/>
  <c r="U21" i="56"/>
  <c r="W21" i="56" s="1"/>
  <c r="X21" i="56" s="1"/>
  <c r="U20" i="56"/>
  <c r="W20" i="56" s="1"/>
  <c r="X20" i="56" s="1"/>
  <c r="U19" i="56"/>
  <c r="W19" i="56" s="1"/>
  <c r="X19" i="56" s="1"/>
  <c r="U18" i="56"/>
  <c r="W18" i="56" s="1"/>
  <c r="X18" i="56" s="1"/>
  <c r="U17" i="56"/>
  <c r="W17" i="56" s="1"/>
  <c r="X17" i="56" s="1"/>
  <c r="U16" i="56"/>
  <c r="W16" i="56" s="1"/>
  <c r="X16" i="56" s="1"/>
  <c r="U15" i="56"/>
  <c r="W15" i="56" s="1"/>
  <c r="X15" i="56" s="1"/>
  <c r="U14" i="56"/>
  <c r="W14" i="56" s="1"/>
  <c r="X14" i="56" s="1"/>
  <c r="U13" i="56"/>
  <c r="W13" i="56" s="1"/>
  <c r="X13" i="56" s="1"/>
  <c r="U12" i="56"/>
  <c r="W12" i="56" s="1"/>
  <c r="X12" i="56" s="1"/>
  <c r="U11" i="56"/>
  <c r="W11" i="56" s="1"/>
  <c r="X11" i="56" s="1"/>
  <c r="U10" i="56"/>
  <c r="W10" i="56" s="1"/>
  <c r="X10" i="56" s="1"/>
  <c r="U9" i="56"/>
  <c r="W9" i="56" s="1"/>
  <c r="X9" i="56" s="1"/>
  <c r="U8" i="56"/>
  <c r="W8" i="56" s="1"/>
  <c r="X8" i="56" s="1"/>
  <c r="U7" i="56"/>
  <c r="W7" i="56" s="1"/>
  <c r="X7" i="56" s="1"/>
  <c r="Y11" i="56" l="1"/>
  <c r="Y78" i="56"/>
  <c r="Y10" i="56"/>
  <c r="Y64" i="56"/>
  <c r="Y38" i="56"/>
  <c r="Y82" i="56"/>
  <c r="Y80" i="56"/>
  <c r="Y16" i="56"/>
  <c r="Y17" i="56"/>
  <c r="Y39" i="56"/>
  <c r="Y61" i="56"/>
  <c r="Y58" i="56"/>
  <c r="Y37" i="56"/>
  <c r="Y18" i="56"/>
  <c r="Y62" i="56"/>
  <c r="Y84" i="56"/>
  <c r="Y60" i="56"/>
  <c r="Y19" i="56"/>
  <c r="Y36" i="56"/>
  <c r="Y59" i="56"/>
  <c r="Y20" i="56"/>
  <c r="Y81" i="56"/>
  <c r="Y21" i="56"/>
  <c r="Y43" i="56"/>
  <c r="Y65" i="56"/>
  <c r="Y25" i="56"/>
  <c r="Y47" i="56"/>
  <c r="Y27" i="56"/>
  <c r="Y7" i="56"/>
  <c r="Y29" i="56"/>
  <c r="Y73" i="56"/>
  <c r="Y66" i="56"/>
  <c r="Y74" i="56"/>
  <c r="Y26" i="56"/>
  <c r="Y72" i="56"/>
  <c r="Y9" i="56"/>
  <c r="Y69" i="56"/>
  <c r="Y49" i="56"/>
  <c r="Y46" i="56"/>
  <c r="Y54" i="56"/>
  <c r="Y76" i="56"/>
  <c r="Y79" i="56"/>
  <c r="Y55" i="56"/>
  <c r="Y44" i="56"/>
  <c r="Y28" i="56"/>
  <c r="Y56" i="56"/>
  <c r="Y24" i="56"/>
  <c r="Y50" i="56"/>
  <c r="Y71" i="56"/>
  <c r="Y8" i="56"/>
  <c r="Y35" i="56"/>
  <c r="Y57" i="56"/>
  <c r="Y6" i="56"/>
  <c r="Z70" i="56"/>
  <c r="Y70" i="56"/>
  <c r="Z63" i="56"/>
  <c r="Y63" i="56"/>
  <c r="Z22" i="56"/>
  <c r="Y22" i="56"/>
  <c r="Z45" i="56"/>
  <c r="Y45" i="56"/>
  <c r="Z67" i="56"/>
  <c r="Y67" i="56"/>
  <c r="Y68" i="56"/>
  <c r="Z68" i="56"/>
  <c r="AA87" i="56"/>
  <c r="Z23" i="56"/>
  <c r="Y23" i="56"/>
  <c r="Z75" i="56"/>
  <c r="Y75" i="56"/>
  <c r="Z41" i="56"/>
  <c r="Y41" i="56"/>
  <c r="Z48" i="56"/>
  <c r="Y48" i="56"/>
  <c r="Z31" i="56"/>
  <c r="Y31" i="56"/>
  <c r="Z77" i="56"/>
  <c r="Y77" i="56"/>
  <c r="Z33" i="56"/>
  <c r="Y33" i="56"/>
  <c r="Z85" i="56"/>
  <c r="Y85" i="56"/>
  <c r="Z53" i="56"/>
  <c r="Y53" i="56"/>
  <c r="Y15" i="56"/>
  <c r="Y34" i="56"/>
  <c r="Y51" i="56"/>
  <c r="Y52" i="56"/>
  <c r="Y12" i="56"/>
  <c r="Y13" i="56"/>
  <c r="Y83" i="56"/>
  <c r="Y30" i="56"/>
  <c r="Y32" i="56"/>
  <c r="Y14" i="56"/>
  <c r="Z6" i="56"/>
  <c r="Z38" i="56"/>
  <c r="Z9" i="56"/>
  <c r="Z21" i="56"/>
  <c r="Z60" i="56"/>
  <c r="Z78" i="56"/>
  <c r="Z28" i="56"/>
  <c r="Z39" i="56"/>
  <c r="Z69" i="56"/>
  <c r="Z19" i="56"/>
  <c r="Z29" i="56"/>
  <c r="Z20" i="56"/>
  <c r="Z12" i="56"/>
  <c r="Z52" i="56"/>
  <c r="Z80" i="56"/>
  <c r="Z79" i="56"/>
  <c r="Z13" i="56"/>
  <c r="Z58" i="56"/>
  <c r="Z71" i="56"/>
  <c r="Z81" i="56"/>
  <c r="Z61" i="56"/>
  <c r="Z32" i="56"/>
  <c r="Z82" i="56"/>
  <c r="Z51" i="56"/>
  <c r="Z42" i="56"/>
  <c r="Z64" i="56"/>
  <c r="Z40" i="56"/>
  <c r="Z44" i="56"/>
  <c r="Z73" i="56"/>
  <c r="Z83" i="56"/>
  <c r="Z49" i="56"/>
  <c r="Z43" i="56"/>
  <c r="Z72" i="56"/>
  <c r="Z16" i="56"/>
  <c r="Z25" i="56"/>
  <c r="Z35" i="56"/>
  <c r="Z65" i="56"/>
  <c r="Z30" i="56"/>
  <c r="Z74" i="56"/>
  <c r="Z24" i="56"/>
  <c r="Z66" i="56"/>
  <c r="Z50" i="56"/>
  <c r="Z34" i="56"/>
  <c r="Z7" i="56"/>
  <c r="Z59" i="56"/>
  <c r="Z62" i="56"/>
  <c r="Z14" i="56"/>
  <c r="Z54" i="56"/>
  <c r="Z76" i="56"/>
  <c r="Z10" i="56"/>
  <c r="Z15" i="56"/>
  <c r="Z84" i="56"/>
  <c r="Z26" i="56"/>
  <c r="Z36" i="56"/>
  <c r="Z46" i="56"/>
  <c r="Z56" i="56"/>
  <c r="Z27" i="56"/>
  <c r="Z37" i="56"/>
  <c r="Z47" i="56"/>
  <c r="Z8" i="56"/>
  <c r="Z18" i="56"/>
  <c r="Z57" i="56"/>
  <c r="Z55" i="56"/>
  <c r="Z11" i="56"/>
  <c r="Z17" i="56"/>
  <c r="Z87" i="56" l="1"/>
  <c r="Y87" i="56"/>
  <c r="I25" i="59" l="1"/>
  <c r="M25" i="59" s="1"/>
  <c r="N25" i="59" s="1"/>
  <c r="H22" i="11"/>
  <c r="I29" i="59"/>
  <c r="M29" i="59" s="1"/>
  <c r="N29" i="59" s="1"/>
  <c r="H26" i="11"/>
  <c r="J91" i="56"/>
  <c r="K91" i="56" s="1"/>
  <c r="Q165" i="53"/>
  <c r="Q164" i="53"/>
  <c r="Q163" i="53"/>
  <c r="Q162" i="53"/>
  <c r="Q161" i="53"/>
  <c r="Q160" i="53"/>
  <c r="Q159" i="53"/>
  <c r="Q140" i="53"/>
  <c r="Q139" i="53"/>
  <c r="G25" i="55"/>
  <c r="G24" i="55"/>
  <c r="G23" i="55"/>
  <c r="C15" i="11"/>
  <c r="U37" i="53" l="1"/>
  <c r="G60" i="11" s="1"/>
  <c r="U10" i="53"/>
  <c r="U11" i="53"/>
  <c r="U12" i="53"/>
  <c r="D65" i="46"/>
  <c r="H87" i="11"/>
  <c r="E61" i="46" l="1"/>
  <c r="E60" i="46"/>
  <c r="E59" i="46"/>
  <c r="H64" i="59"/>
  <c r="L64" i="59" s="1"/>
  <c r="I30" i="59"/>
  <c r="M30" i="59" s="1"/>
  <c r="N30" i="59" s="1"/>
  <c r="H30" i="59"/>
  <c r="G22" i="11"/>
  <c r="H28" i="59"/>
  <c r="G26" i="11"/>
  <c r="H29" i="59"/>
  <c r="G27" i="11"/>
  <c r="E3" i="46"/>
  <c r="E42" i="46"/>
  <c r="E21" i="46"/>
  <c r="E57" i="46"/>
  <c r="E54" i="46"/>
  <c r="E30" i="46"/>
  <c r="E24" i="46"/>
  <c r="E20" i="46"/>
  <c r="E53" i="46"/>
  <c r="E49" i="46"/>
  <c r="E22" i="46"/>
  <c r="E41" i="46"/>
  <c r="E19" i="46"/>
  <c r="E36" i="46"/>
  <c r="E11" i="46"/>
  <c r="E31" i="46"/>
  <c r="E25" i="46"/>
  <c r="E44" i="46"/>
  <c r="E40" i="46"/>
  <c r="E15" i="46"/>
  <c r="E14" i="46"/>
  <c r="E34" i="46"/>
  <c r="E10" i="46"/>
  <c r="E8" i="46"/>
  <c r="E7" i="46"/>
  <c r="E39" i="46"/>
  <c r="E18" i="46"/>
  <c r="E17" i="46"/>
  <c r="E9" i="46"/>
  <c r="E50" i="46"/>
  <c r="E27" i="46"/>
  <c r="E38" i="46"/>
  <c r="E12" i="46"/>
  <c r="E32" i="46"/>
  <c r="E28" i="46"/>
  <c r="E26" i="46"/>
  <c r="E4" i="46"/>
  <c r="E45" i="46"/>
  <c r="E43" i="46"/>
  <c r="E58" i="46"/>
  <c r="E37" i="46"/>
  <c r="E16" i="46"/>
  <c r="E35" i="46"/>
  <c r="E55" i="46"/>
  <c r="E29" i="46"/>
  <c r="E6" i="46"/>
  <c r="E46" i="46"/>
  <c r="E23" i="46"/>
  <c r="E56" i="46"/>
  <c r="E13" i="46"/>
  <c r="E52" i="46"/>
  <c r="E5" i="46"/>
  <c r="E33" i="46"/>
  <c r="E47" i="46"/>
  <c r="E51" i="46"/>
  <c r="E48" i="46"/>
  <c r="D7" i="11"/>
  <c r="J29" i="59" l="1"/>
  <c r="K29" i="59"/>
  <c r="I27" i="11"/>
  <c r="I42" i="11"/>
  <c r="I41" i="11"/>
  <c r="I40" i="11"/>
  <c r="I38" i="11"/>
  <c r="I73" i="11"/>
  <c r="I28" i="11"/>
  <c r="I44" i="11"/>
  <c r="I36" i="11"/>
  <c r="I45" i="11"/>
  <c r="I43" i="11"/>
  <c r="I37" i="11"/>
  <c r="I29" i="11"/>
  <c r="I26" i="11"/>
  <c r="I22" i="11"/>
  <c r="U46" i="53"/>
  <c r="U25" i="53" l="1"/>
  <c r="U13" i="53"/>
  <c r="U14" i="53"/>
  <c r="U29" i="53"/>
  <c r="U19" i="53"/>
  <c r="U20" i="53"/>
  <c r="U27" i="53"/>
  <c r="U35" i="53"/>
  <c r="U21" i="53"/>
  <c r="H40" i="59" s="1"/>
  <c r="U22" i="53"/>
  <c r="U26" i="53"/>
  <c r="U30" i="53"/>
  <c r="U23" i="53"/>
  <c r="U24" i="53"/>
  <c r="U28" i="53"/>
  <c r="U36" i="53"/>
  <c r="G39" i="11" l="1"/>
  <c r="I39" i="11" s="1"/>
  <c r="H43" i="59"/>
  <c r="L43" i="59"/>
  <c r="G43" i="11"/>
  <c r="H47" i="59"/>
  <c r="G41" i="11"/>
  <c r="H45" i="59"/>
  <c r="G37" i="11"/>
  <c r="H41" i="59"/>
  <c r="J40" i="59"/>
  <c r="I40" i="59"/>
  <c r="M40" i="59" s="1"/>
  <c r="N40" i="59" s="1"/>
  <c r="K40" i="59"/>
  <c r="G38" i="11"/>
  <c r="H42" i="59"/>
  <c r="G42" i="11"/>
  <c r="H46" i="59"/>
  <c r="G45" i="11"/>
  <c r="H49" i="59"/>
  <c r="I49" i="59"/>
  <c r="M49" i="59" s="1"/>
  <c r="N49" i="59" s="1"/>
  <c r="G35" i="11"/>
  <c r="H35" i="11" s="1"/>
  <c r="H39" i="59"/>
  <c r="G34" i="11"/>
  <c r="H38" i="59"/>
  <c r="G44" i="11"/>
  <c r="H48" i="59"/>
  <c r="I32" i="59"/>
  <c r="M32" i="59" s="1"/>
  <c r="N32" i="59" s="1"/>
  <c r="H32" i="59"/>
  <c r="I31" i="59"/>
  <c r="M31" i="59" s="1"/>
  <c r="N31" i="59" s="1"/>
  <c r="H31" i="59"/>
  <c r="G40" i="11"/>
  <c r="H44" i="59"/>
  <c r="G29" i="11"/>
  <c r="G36" i="11"/>
  <c r="G28" i="11"/>
  <c r="H28" i="11" s="1"/>
  <c r="U31" i="53"/>
  <c r="K76" i="11"/>
  <c r="I42" i="59" l="1"/>
  <c r="M42" i="59" s="1"/>
  <c r="N42" i="59" s="1"/>
  <c r="K42" i="59"/>
  <c r="J42" i="59"/>
  <c r="K38" i="59"/>
  <c r="I38" i="59"/>
  <c r="M38" i="59" s="1"/>
  <c r="N38" i="59" s="1"/>
  <c r="J38" i="59"/>
  <c r="J39" i="59"/>
  <c r="K39" i="59"/>
  <c r="I39" i="59"/>
  <c r="M39" i="59" s="1"/>
  <c r="N39" i="59" s="1"/>
  <c r="I44" i="59"/>
  <c r="M44" i="59" s="1"/>
  <c r="N44" i="59" s="1"/>
  <c r="K44" i="59"/>
  <c r="J44" i="59"/>
  <c r="H50" i="59"/>
  <c r="J41" i="59"/>
  <c r="K41" i="59"/>
  <c r="I41" i="59"/>
  <c r="M41" i="59" s="1"/>
  <c r="N41" i="59" s="1"/>
  <c r="J31" i="59"/>
  <c r="K31" i="59"/>
  <c r="H34" i="59"/>
  <c r="I45" i="59"/>
  <c r="M45" i="59" s="1"/>
  <c r="N45" i="59" s="1"/>
  <c r="K45" i="59"/>
  <c r="J32" i="59"/>
  <c r="K32" i="59"/>
  <c r="K47" i="59"/>
  <c r="J47" i="59"/>
  <c r="I47" i="59"/>
  <c r="M47" i="59" s="1"/>
  <c r="N47" i="59" s="1"/>
  <c r="K46" i="59"/>
  <c r="J46" i="59"/>
  <c r="I46" i="59"/>
  <c r="M46" i="59" s="1"/>
  <c r="N46" i="59" s="1"/>
  <c r="I48" i="59"/>
  <c r="M48" i="59" s="1"/>
  <c r="N48" i="59" s="1"/>
  <c r="J48" i="59"/>
  <c r="K48" i="59"/>
  <c r="J43" i="59"/>
  <c r="K43" i="59"/>
  <c r="H37" i="11"/>
  <c r="F5" i="52"/>
  <c r="G4" i="52"/>
  <c r="G5" i="52" s="1"/>
  <c r="G3" i="52"/>
  <c r="K34" i="59" l="1"/>
  <c r="H54" i="59"/>
  <c r="J34" i="59"/>
  <c r="H52" i="59"/>
  <c r="U16" i="53"/>
  <c r="F7" i="52"/>
  <c r="E7" i="52"/>
  <c r="D7" i="52"/>
  <c r="C7" i="52"/>
  <c r="E5" i="52"/>
  <c r="D5" i="52"/>
  <c r="C5" i="52"/>
  <c r="H70" i="59" l="1"/>
  <c r="H62" i="59"/>
  <c r="U33" i="53"/>
  <c r="G7" i="52"/>
  <c r="H71" i="11"/>
  <c r="H74" i="59" l="1"/>
  <c r="H68" i="59"/>
  <c r="H29" i="11"/>
  <c r="G31" i="11" l="1"/>
  <c r="K74" i="11" l="1"/>
  <c r="K73" i="11"/>
  <c r="K56" i="11"/>
  <c r="L56" i="11" s="1"/>
  <c r="K55" i="11"/>
  <c r="L55" i="11" s="1"/>
  <c r="K54" i="11"/>
  <c r="L54" i="11" s="1"/>
  <c r="K53" i="11"/>
  <c r="L53" i="11" s="1"/>
  <c r="K52" i="11"/>
  <c r="L52" i="11" s="1"/>
  <c r="K45" i="11"/>
  <c r="L45" i="11" s="1"/>
  <c r="K29" i="11"/>
  <c r="L29" i="11" s="1"/>
  <c r="K28" i="11"/>
  <c r="L28" i="11" s="1"/>
  <c r="K27" i="11"/>
  <c r="L27" i="11" s="1"/>
  <c r="K25" i="11" l="1"/>
  <c r="L25" i="11" s="1"/>
  <c r="K26" i="11"/>
  <c r="L26" i="11" s="1"/>
  <c r="H75" i="11"/>
  <c r="H77" i="11" s="1"/>
  <c r="G14" i="11"/>
  <c r="H14" i="11" s="1"/>
  <c r="D5" i="44"/>
  <c r="D6" i="44" s="1"/>
  <c r="E65" i="46"/>
  <c r="E63" i="46"/>
  <c r="I34" i="11" l="1"/>
  <c r="H34" i="11"/>
  <c r="K77" i="11"/>
  <c r="H80" i="11"/>
  <c r="K80" i="11" s="1"/>
  <c r="L80" i="11" s="1"/>
  <c r="K75" i="11"/>
  <c r="H79" i="11"/>
  <c r="H60" i="11" s="1"/>
  <c r="H21" i="11"/>
  <c r="D64" i="46"/>
  <c r="E64" i="46" s="1"/>
  <c r="K34" i="11" l="1"/>
  <c r="L34" i="11" s="1"/>
  <c r="G21" i="11" l="1"/>
  <c r="H44" i="11" l="1"/>
  <c r="H43" i="11"/>
  <c r="H42" i="11"/>
  <c r="H41" i="11"/>
  <c r="H40" i="11"/>
  <c r="H38" i="11"/>
  <c r="H36" i="11"/>
  <c r="K37" i="11" l="1"/>
  <c r="L37" i="11" s="1"/>
  <c r="K35" i="11"/>
  <c r="L35" i="11" s="1"/>
  <c r="K36" i="11"/>
  <c r="L36" i="11" s="1"/>
  <c r="K38" i="11"/>
  <c r="L38" i="11" s="1"/>
  <c r="K40" i="11"/>
  <c r="L40" i="11" s="1"/>
  <c r="K41" i="11"/>
  <c r="L41" i="11" s="1"/>
  <c r="K42" i="11"/>
  <c r="L42" i="11" s="1"/>
  <c r="K43" i="11"/>
  <c r="L43" i="11" s="1"/>
  <c r="K44" i="11"/>
  <c r="L44" i="11" s="1"/>
  <c r="G46" i="11" l="1"/>
  <c r="G48" i="11" l="1"/>
  <c r="G50" i="11"/>
  <c r="G16" i="11"/>
  <c r="H16" i="11" s="1"/>
  <c r="G58" i="11" l="1"/>
  <c r="G66" i="11" s="1"/>
  <c r="G64" i="11" l="1"/>
  <c r="G62" i="11"/>
  <c r="K71" i="11" l="1"/>
  <c r="L71" i="11" s="1"/>
  <c r="K79" i="11" l="1"/>
  <c r="L79" i="11" s="1"/>
  <c r="K60" i="11" l="1"/>
  <c r="L60" i="11" s="1"/>
  <c r="B92" i="56" l="1"/>
  <c r="B96" i="56" s="1"/>
  <c r="B91" i="56"/>
  <c r="B93" i="56" s="1"/>
  <c r="B95" i="56" l="1"/>
  <c r="K95" i="56"/>
  <c r="K96" i="56" s="1"/>
  <c r="G15" i="11" l="1"/>
  <c r="H15" i="11" s="1"/>
  <c r="H16" i="59"/>
  <c r="I16" i="59" s="1"/>
  <c r="O20" i="59" l="1"/>
  <c r="I26" i="59" s="1"/>
  <c r="H4" i="40"/>
  <c r="L4" i="40" s="1"/>
  <c r="M4" i="60"/>
  <c r="L26" i="59"/>
  <c r="H23" i="11"/>
  <c r="H31" i="11" s="1"/>
  <c r="I23" i="11"/>
  <c r="K31" i="11" l="1"/>
  <c r="L31" i="11" s="1"/>
  <c r="H39" i="11"/>
  <c r="I34" i="59"/>
  <c r="M26" i="59"/>
  <c r="N26" i="59" s="1"/>
  <c r="M34" i="59" l="1"/>
  <c r="N34" i="59" s="1"/>
  <c r="I43" i="59"/>
  <c r="H46" i="11"/>
  <c r="K39" i="11"/>
  <c r="L39" i="11" s="1"/>
  <c r="H48" i="11" l="1"/>
  <c r="K48" i="11" s="1"/>
  <c r="K46" i="11"/>
  <c r="L46" i="11" s="1"/>
  <c r="H50" i="11"/>
  <c r="I50" i="59"/>
  <c r="M43" i="59"/>
  <c r="N43" i="59" s="1"/>
  <c r="K50" i="11" l="1"/>
  <c r="L50" i="11" s="1"/>
  <c r="H58" i="11"/>
  <c r="M50" i="59"/>
  <c r="N50" i="59" s="1"/>
  <c r="I52" i="59"/>
  <c r="I54" i="59"/>
  <c r="I70" i="59" l="1"/>
  <c r="L70" i="59" s="1"/>
  <c r="I62" i="59"/>
  <c r="M54" i="59"/>
  <c r="N54" i="59" s="1"/>
  <c r="H82" i="11"/>
  <c r="K82" i="11" s="1"/>
  <c r="H66" i="11"/>
  <c r="K66" i="11" s="1"/>
  <c r="K58" i="11"/>
  <c r="L58" i="11" s="1"/>
  <c r="H83" i="11"/>
  <c r="K83" i="11" s="1"/>
  <c r="H64" i="11"/>
  <c r="K64" i="11" s="1"/>
  <c r="H88" i="11"/>
  <c r="H62" i="11"/>
  <c r="K62" i="11" s="1"/>
  <c r="L62" i="11" s="1"/>
  <c r="I74" i="59" l="1"/>
  <c r="I78" i="59"/>
  <c r="I68" i="59"/>
  <c r="I4" i="40"/>
  <c r="M4" i="40" s="1"/>
  <c r="M13" i="60"/>
  <c r="M19" i="60" l="1"/>
  <c r="K4" i="40" s="1"/>
  <c r="O4" i="40" s="1"/>
  <c r="M21" i="60"/>
  <c r="J4" i="40" s="1"/>
  <c r="N4" i="40" s="1"/>
  <c r="M18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Zach Lesher</author>
  </authors>
  <commentList>
    <comment ref="AC5" authorId="0" shapeId="0" xr:uid="{73577349-DF0A-4DD8-973C-F23C8F9A532F}">
      <text>
        <r>
          <rPr>
            <b/>
            <sz val="9"/>
            <color indexed="81"/>
            <rFont val="Tahoma"/>
            <family val="2"/>
          </rPr>
          <t>Zach Lesher:</t>
        </r>
        <r>
          <rPr>
            <sz val="9"/>
            <color indexed="81"/>
            <rFont val="Tahoma"/>
            <family val="2"/>
          </rPr>
          <t xml:space="preserve">
If tenant is at least investment grade (BBB-), rents can be included if the commencement is within 190 days (90 days if not)</t>
        </r>
      </text>
    </comment>
  </commentList>
</comments>
</file>

<file path=xl/sharedStrings.xml><?xml version="1.0" encoding="utf-8"?>
<sst xmlns="http://schemas.openxmlformats.org/spreadsheetml/2006/main" count="2050" uniqueCount="957">
  <si>
    <t>CREFC Investor Reporting Package</t>
  </si>
  <si>
    <t xml:space="preserve"> PROPERTY OVERVIEW</t>
  </si>
  <si>
    <t>Allocated Loan Amount/Percentage</t>
  </si>
  <si>
    <t>Paid Thru Date</t>
  </si>
  <si>
    <t>Debt Outside Trust (1)</t>
  </si>
  <si>
    <t>$</t>
  </si>
  <si>
    <t>%</t>
  </si>
  <si>
    <t>Underwriting</t>
  </si>
  <si>
    <t>At Contribution</t>
  </si>
  <si>
    <t>OR</t>
  </si>
  <si>
    <t xml:space="preserve">DY Test </t>
  </si>
  <si>
    <t>Notes</t>
  </si>
  <si>
    <t>Total</t>
  </si>
  <si>
    <t>Spread</t>
  </si>
  <si>
    <t>QoQ ∆</t>
  </si>
  <si>
    <t>Cash Management</t>
  </si>
  <si>
    <t>Property</t>
  </si>
  <si>
    <t>Occupancy</t>
  </si>
  <si>
    <t>NOI</t>
  </si>
  <si>
    <t>DY</t>
  </si>
  <si>
    <t>DSCR</t>
  </si>
  <si>
    <t>In CM?</t>
  </si>
  <si>
    <t>Threshold</t>
  </si>
  <si>
    <t>Notes:</t>
  </si>
  <si>
    <t>Total SF</t>
  </si>
  <si>
    <t>Occupied SF</t>
  </si>
  <si>
    <t>Vacant SF</t>
  </si>
  <si>
    <t>THE RESERVE</t>
  </si>
  <si>
    <t>COMMERCIAL OPERATING STATEMENT ANALYSIS REPORT</t>
  </si>
  <si>
    <t>Gross Potential Rent</t>
  </si>
  <si>
    <t>Less: Vacancy Loss</t>
  </si>
  <si>
    <t>Base Rent</t>
  </si>
  <si>
    <t>Expense Reimbursement</t>
  </si>
  <si>
    <t>Parking Income</t>
  </si>
  <si>
    <t>Other Income</t>
  </si>
  <si>
    <t>Effective Gross Income</t>
  </si>
  <si>
    <t>OPERATING EXPENSES</t>
  </si>
  <si>
    <t>Real Estate Taxes</t>
  </si>
  <si>
    <t>Property Insurance</t>
  </si>
  <si>
    <t>Utilities</t>
  </si>
  <si>
    <t>Janitorial</t>
  </si>
  <si>
    <t>Management Fees</t>
  </si>
  <si>
    <t>Payroll &amp; Benefits</t>
  </si>
  <si>
    <t>Advertising &amp; Marketing</t>
  </si>
  <si>
    <t>Professional Fees</t>
  </si>
  <si>
    <t>General and Administrative</t>
  </si>
  <si>
    <t>Other Expenses</t>
  </si>
  <si>
    <t>Ground Rent</t>
  </si>
  <si>
    <t>Total Operating Expenses</t>
  </si>
  <si>
    <t>Operating Expense Ratio</t>
  </si>
  <si>
    <t>Net Operating Income</t>
  </si>
  <si>
    <t>INCOME</t>
  </si>
  <si>
    <t>Capital Expenditures</t>
  </si>
  <si>
    <t>Extraordinary Capital Expenditures</t>
  </si>
  <si>
    <t>Total Capital Items</t>
  </si>
  <si>
    <t>Net Cash Flow</t>
  </si>
  <si>
    <t>Debt Service</t>
  </si>
  <si>
    <t>Net Cash Flow after Debt Service</t>
  </si>
  <si>
    <t>DSCR: (NCF/Debt Service)</t>
  </si>
  <si>
    <t>Debt Yield: (NCF/Outstanding Principal)</t>
  </si>
  <si>
    <t>Leasing Commissions</t>
  </si>
  <si>
    <t>Tenant Improvements</t>
  </si>
  <si>
    <t>T12</t>
  </si>
  <si>
    <t>Notes and Assumptions:</t>
  </si>
  <si>
    <t>Line Item</t>
  </si>
  <si>
    <t>T12 Total</t>
  </si>
  <si>
    <t>Note A-Scheduled Loan Balance</t>
  </si>
  <si>
    <t>Property Name</t>
  </si>
  <si>
    <t>Property Type</t>
  </si>
  <si>
    <t>Property Address, City, State</t>
  </si>
  <si>
    <t>Current Net Rentable SF/Units/Beds/Rooms</t>
  </si>
  <si>
    <t>Year Built/Year Renovated</t>
  </si>
  <si>
    <t>CapEx Reserve (annually)/per Unit.etc.</t>
  </si>
  <si>
    <t>Statement Ending Date</t>
  </si>
  <si>
    <t>Occupancy Rate (physical)</t>
  </si>
  <si>
    <t>Occupancy Date</t>
  </si>
  <si>
    <t xml:space="preserve">https://www.sdttc.com/content/ttc/en/tax-collection/prior-year-tax-records.html </t>
  </si>
  <si>
    <t>https://wps.sdttc.com/webpayments/CoSDTreasurer2/search</t>
  </si>
  <si>
    <t>Parcel Number</t>
  </si>
  <si>
    <t>1st Installment</t>
  </si>
  <si>
    <t>2nd Installment</t>
  </si>
  <si>
    <t>Annual Total</t>
  </si>
  <si>
    <t>Tenant</t>
  </si>
  <si>
    <t>SF</t>
  </si>
  <si>
    <t>% of NRA</t>
  </si>
  <si>
    <t>LXD</t>
  </si>
  <si>
    <t>Exp. Year</t>
  </si>
  <si>
    <t>WALT</t>
  </si>
  <si>
    <t>Date</t>
  </si>
  <si>
    <t>*Excludes known vacates, MTM tenants, and amenity spaces.</t>
  </si>
  <si>
    <t>UPB</t>
  </si>
  <si>
    <t>SOFR</t>
  </si>
  <si>
    <t>DSCR (w/o Rate Cap)</t>
  </si>
  <si>
    <t>Interest Expense</t>
  </si>
  <si>
    <t>Expense Category</t>
  </si>
  <si>
    <t>Non-Operating Expenses</t>
  </si>
  <si>
    <t>DY Test</t>
  </si>
  <si>
    <t>QoQ</t>
  </si>
  <si>
    <t>NOI adjusted per the Loan Agreement.</t>
  </si>
  <si>
    <t>Spec Buildout</t>
  </si>
  <si>
    <t>CapEx</t>
  </si>
  <si>
    <t>TILC</t>
  </si>
  <si>
    <t>FF Commitment</t>
  </si>
  <si>
    <t>Advanced to Date</t>
  </si>
  <si>
    <t>% Billed</t>
  </si>
  <si>
    <t>Remaining</t>
  </si>
  <si>
    <t>Interest</t>
  </si>
  <si>
    <t>Uncapped Interest Rate</t>
  </si>
  <si>
    <t>Capped Interest Rate</t>
  </si>
  <si>
    <t>Rate Cap Strike Price</t>
  </si>
  <si>
    <t>Uncapped Debt Service</t>
  </si>
  <si>
    <t>Capped Debt Service</t>
  </si>
  <si>
    <t>(Min. of Rate Cap and SOFR + Spread) * UPB * 365/360</t>
  </si>
  <si>
    <t>Includes the benefit of the rate cap</t>
  </si>
  <si>
    <t>SOFR + Spread</t>
  </si>
  <si>
    <t>Min. of Rate Cap and SOFR + Spread</t>
  </si>
  <si>
    <t>Based on Act/360</t>
  </si>
  <si>
    <t>DSCR (with Rate Cap)</t>
  </si>
  <si>
    <t>QoQ (%)</t>
  </si>
  <si>
    <t>Non-Recurring Expenses</t>
  </si>
  <si>
    <t>*As of Draw #22</t>
  </si>
  <si>
    <t>DSCR includes the benefit of the rate cap.</t>
  </si>
  <si>
    <t>Repairs &amp; Maintenance</t>
  </si>
  <si>
    <t>HVAC R&amp;M</t>
  </si>
  <si>
    <t>Plumbing R&amp;M</t>
  </si>
  <si>
    <t>FLS R&amp;M</t>
  </si>
  <si>
    <t>Bldg Interior - Painting</t>
  </si>
  <si>
    <t>Tree Trimming</t>
  </si>
  <si>
    <t>Bldg Exterior R&amp;M</t>
  </si>
  <si>
    <t>Prior</t>
  </si>
  <si>
    <t>Current</t>
  </si>
  <si>
    <t>Post-mod UPB</t>
  </si>
  <si>
    <t>Post-mod DY</t>
  </si>
  <si>
    <t>No</t>
  </si>
  <si>
    <t>The Campus on Villa La Jolla</t>
  </si>
  <si>
    <t>4Q 2025</t>
  </si>
  <si>
    <t>The Campus at Villa La Jolla</t>
  </si>
  <si>
    <t>Medical Office</t>
  </si>
  <si>
    <t>2018/2018</t>
  </si>
  <si>
    <t>Code</t>
  </si>
  <si>
    <t xml:space="preserve"> INCOME</t>
  </si>
  <si>
    <t xml:space="preserve"> OPERATING REVENUE</t>
  </si>
  <si>
    <t xml:space="preserve"> TENANT RENTS &amp; SERVICES</t>
  </si>
  <si>
    <t xml:space="preserve"> OFFICE</t>
  </si>
  <si>
    <t xml:space="preserve">    Rent-Office</t>
  </si>
  <si>
    <t xml:space="preserve">    Rent-Office Parking</t>
  </si>
  <si>
    <t xml:space="preserve">    Rent Abatement-Office</t>
  </si>
  <si>
    <t xml:space="preserve"> TOTAL OFFICE</t>
  </si>
  <si>
    <t xml:space="preserve"> RESIDENTIAL</t>
  </si>
  <si>
    <t xml:space="preserve"> REIMBURSABLE EXPENSES</t>
  </si>
  <si>
    <t xml:space="preserve">    CAM Recovery-Estimate</t>
  </si>
  <si>
    <t xml:space="preserve">    CAM Recovery-Y/End</t>
  </si>
  <si>
    <t xml:space="preserve">    Utilities Recovery-Estimate</t>
  </si>
  <si>
    <t xml:space="preserve">    Misc Income</t>
  </si>
  <si>
    <t xml:space="preserve"> TOTAL REIMBURSABLE EXPENSES</t>
  </si>
  <si>
    <t xml:space="preserve"> OTHER OPERATING INCOME</t>
  </si>
  <si>
    <t xml:space="preserve">    Tenant Service Revenue</t>
  </si>
  <si>
    <t xml:space="preserve">    Cost of Tenant Services</t>
  </si>
  <si>
    <t xml:space="preserve">    Miscellaneous</t>
  </si>
  <si>
    <t xml:space="preserve"> TOTAL OTHER OPERATING INCOME</t>
  </si>
  <si>
    <t xml:space="preserve"> TOTAL OPERATING REVENUE</t>
  </si>
  <si>
    <t xml:space="preserve"> OPERATING EXPENSES</t>
  </si>
  <si>
    <t xml:space="preserve"> OPERATING EXPENSES - RECOVERABLE</t>
  </si>
  <si>
    <t xml:space="preserve"> CLEANING - RECOVERABLE</t>
  </si>
  <si>
    <t xml:space="preserve">    Cleaning-Day Porter</t>
  </si>
  <si>
    <t xml:space="preserve">    Cleaning-Contract Srvcs</t>
  </si>
  <si>
    <t xml:space="preserve">    Cleaning-Window Cleaning</t>
  </si>
  <si>
    <t xml:space="preserve">    Cleaning-Supplies</t>
  </si>
  <si>
    <t xml:space="preserve"> TOTAL CLEANING - RECOVERABLE</t>
  </si>
  <si>
    <t xml:space="preserve"> REPAIR &amp; MAINTENANCE - RECOVERABLE</t>
  </si>
  <si>
    <t xml:space="preserve">    RM-Pay/Wages</t>
  </si>
  <si>
    <t xml:space="preserve">    RM-Supplies</t>
  </si>
  <si>
    <t xml:space="preserve">    RM-Uniforms</t>
  </si>
  <si>
    <t xml:space="preserve">    RM-Equipment</t>
  </si>
  <si>
    <t xml:space="preserve">    RM-Roof</t>
  </si>
  <si>
    <t xml:space="preserve">    RM-Keys/Access Cards/Locks</t>
  </si>
  <si>
    <t xml:space="preserve">    RM-Signage</t>
  </si>
  <si>
    <t xml:space="preserve">    RM-Pest Control</t>
  </si>
  <si>
    <t xml:space="preserve">    RM-Windows/Doors</t>
  </si>
  <si>
    <t xml:space="preserve">    RM-Office Exp/Supplies</t>
  </si>
  <si>
    <t xml:space="preserve">    RM-Communications/Radio/Pagers</t>
  </si>
  <si>
    <t xml:space="preserve">    RM-Miscellaneous</t>
  </si>
  <si>
    <t xml:space="preserve">    RM-Elect/Lighting Contract Srv</t>
  </si>
  <si>
    <t xml:space="preserve">    RM-Elect/Lighting R&amp;M</t>
  </si>
  <si>
    <t xml:space="preserve">    RM-Elect/Lighting Supplies</t>
  </si>
  <si>
    <t xml:space="preserve">    RM-Elev/Esc Contract Srvcs</t>
  </si>
  <si>
    <t xml:space="preserve">    RM-Elev/Esc R&amp;M</t>
  </si>
  <si>
    <t xml:space="preserve">    RM-HVAC Contract Srvcs</t>
  </si>
  <si>
    <t xml:space="preserve">    RM-HVAC R&amp;M</t>
  </si>
  <si>
    <t xml:space="preserve">    RM-HVAC Supplies</t>
  </si>
  <si>
    <t xml:space="preserve">    RM-Plumbing R&amp;M</t>
  </si>
  <si>
    <t xml:space="preserve">    RM-Plumbing Supplies</t>
  </si>
  <si>
    <t xml:space="preserve"> TOTAL REPAIR &amp; MAINTENANCE - RECOVERABLE</t>
  </si>
  <si>
    <t xml:space="preserve"> SECURITY FIRE / LIFE SAFETY - RECOVERABLE</t>
  </si>
  <si>
    <t xml:space="preserve">    Security-Contract Srvcs</t>
  </si>
  <si>
    <t xml:space="preserve">    Security-Supplies</t>
  </si>
  <si>
    <t xml:space="preserve">    Security-Miscellaneous</t>
  </si>
  <si>
    <t xml:space="preserve">    Fire/Life-Alarm System</t>
  </si>
  <si>
    <t xml:space="preserve">    Fire/Life-Sprinklers</t>
  </si>
  <si>
    <t xml:space="preserve">    Fire/Life-Safety</t>
  </si>
  <si>
    <t xml:space="preserve">    Fire/Life-Miscellaneous</t>
  </si>
  <si>
    <t xml:space="preserve"> TOTAL SECURITY FIRE / LIFE SAFETY - RECOVERABLE</t>
  </si>
  <si>
    <t xml:space="preserve"> UTILITIES - RECOVERABLE</t>
  </si>
  <si>
    <t xml:space="preserve">    Electric</t>
  </si>
  <si>
    <t xml:space="preserve">    Gas</t>
  </si>
  <si>
    <t xml:space="preserve">    Water &amp; Sewage</t>
  </si>
  <si>
    <t xml:space="preserve">    Water &amp; Sewage - Common Areas/Bldg Equipment</t>
  </si>
  <si>
    <t xml:space="preserve">    Trash Removal</t>
  </si>
  <si>
    <t xml:space="preserve"> TOTAL UTILITIES - RECOVERABLE</t>
  </si>
  <si>
    <t xml:space="preserve"> LANDSCAPING - RECOVERABLE</t>
  </si>
  <si>
    <t xml:space="preserve">    Landscaping-Contract Srvcs</t>
  </si>
  <si>
    <t xml:space="preserve">    Landscaping-R&amp;M</t>
  </si>
  <si>
    <t xml:space="preserve">    Landscaping-Miscellaneous</t>
  </si>
  <si>
    <t xml:space="preserve"> TOTAL LANDSCAPING - RECOVERABLE</t>
  </si>
  <si>
    <t xml:space="preserve"> PARKING - RECOVERABLE</t>
  </si>
  <si>
    <t xml:space="preserve">    Parking Lot-Contract Srvcs</t>
  </si>
  <si>
    <t xml:space="preserve">    Parking Lot-R&amp;M</t>
  </si>
  <si>
    <t xml:space="preserve">    Parking Lot-Sweeping</t>
  </si>
  <si>
    <t xml:space="preserve"> TOTAL PARKING - RECOVERABLE</t>
  </si>
  <si>
    <t xml:space="preserve"> GENERAL AND ADMINISTRATIVE - RECOVERABLE</t>
  </si>
  <si>
    <t xml:space="preserve">    Admin-Pay/Wages</t>
  </si>
  <si>
    <t xml:space="preserve">    Admin-Property Management Fee</t>
  </si>
  <si>
    <t xml:space="preserve">    Admin-Contract Srvcs</t>
  </si>
  <si>
    <t xml:space="preserve">    Admin-Office Exp/Supplies</t>
  </si>
  <si>
    <t xml:space="preserve">    Admin-Postage</t>
  </si>
  <si>
    <t xml:space="preserve">    Admin-Telephone</t>
  </si>
  <si>
    <t xml:space="preserve">    Admin-Dues License Subscpt</t>
  </si>
  <si>
    <t xml:space="preserve">    Admin-Training Development</t>
  </si>
  <si>
    <t xml:space="preserve">    Admin-Bank Fees</t>
  </si>
  <si>
    <t xml:space="preserve">    Admin-Computer/Software</t>
  </si>
  <si>
    <t xml:space="preserve">    Admin-Tax/License/Permits</t>
  </si>
  <si>
    <t xml:space="preserve">    Admin-Miscellaneous</t>
  </si>
  <si>
    <t xml:space="preserve">    Admin-Cellular Phones/Pager/Radios</t>
  </si>
  <si>
    <t xml:space="preserve"> TOTAL GENERAL AND ADMINISTRATIVE - RECOVERABLE</t>
  </si>
  <si>
    <t xml:space="preserve"> INSURANCE - RECOVERABLE</t>
  </si>
  <si>
    <t xml:space="preserve">    Insurance-Property</t>
  </si>
  <si>
    <t xml:space="preserve">    Insurance-Gen Liability</t>
  </si>
  <si>
    <t xml:space="preserve">    Insurance-Earthquake</t>
  </si>
  <si>
    <t xml:space="preserve"> TOTAL INSURANCE - RECOVERABLE</t>
  </si>
  <si>
    <t xml:space="preserve"> REAL ESTATE TAXES - RECOVERABLE</t>
  </si>
  <si>
    <t xml:space="preserve">    Real Estate Taxes</t>
  </si>
  <si>
    <t xml:space="preserve">    Taxes-Personal Property</t>
  </si>
  <si>
    <t xml:space="preserve">    Property Tax Consultant Fees</t>
  </si>
  <si>
    <t xml:space="preserve">    Taxes-Other</t>
  </si>
  <si>
    <t xml:space="preserve"> TOTAL REAL ESTATE TAXES - RECOVERABLE</t>
  </si>
  <si>
    <t xml:space="preserve"> TOTAL OPERATING EXPENSES - RECOVERABLE</t>
  </si>
  <si>
    <t xml:space="preserve"> OPERATING EXPENSES - NON RECOVERABLE</t>
  </si>
  <si>
    <t xml:space="preserve"> CLEANING - NON RECOVERABLE</t>
  </si>
  <si>
    <t xml:space="preserve">    NR Cleaning-Carpets/Mats</t>
  </si>
  <si>
    <t xml:space="preserve"> TOTAL CLEANING - NON RECOVERABLE</t>
  </si>
  <si>
    <t xml:space="preserve"> REPAIR &amp; MAINTENANCE - NON RECOVERABLE</t>
  </si>
  <si>
    <t xml:space="preserve">    Tenant Reimbursable (Billbacks)</t>
  </si>
  <si>
    <t xml:space="preserve"> TOTAL REPAIR &amp; MAINTENANCE - NON RECOVERABLE</t>
  </si>
  <si>
    <t xml:space="preserve"> ADVERTISING AND PROMOTIONS - NON RECOVERABLE</t>
  </si>
  <si>
    <t xml:space="preserve">    NR Traditional - Outreach &amp; Events</t>
  </si>
  <si>
    <t xml:space="preserve">    NR Other Leasing &amp; Marketing</t>
  </si>
  <si>
    <t xml:space="preserve"> TOTAL ADVERTISING AND PROMOTIONS - NON RECOVERABLE</t>
  </si>
  <si>
    <t xml:space="preserve"> GENERAL AND ADMINISTRATIVE - NON RECOVERABLE</t>
  </si>
  <si>
    <t xml:space="preserve">    NR Admin-Professional Fees</t>
  </si>
  <si>
    <t xml:space="preserve">    NR Admin-Travel</t>
  </si>
  <si>
    <t xml:space="preserve">    NR Admin-Miscellaneous</t>
  </si>
  <si>
    <t xml:space="preserve"> TOTAL GENERAL AND ADMINISTRATIVE - NON RECOVERABLE</t>
  </si>
  <si>
    <t xml:space="preserve"> INSURANCE - NON RECOVERABLE</t>
  </si>
  <si>
    <t xml:space="preserve">    NR Insurance-Gen Liability</t>
  </si>
  <si>
    <t xml:space="preserve">    NR Insurance-Earthquake</t>
  </si>
  <si>
    <t xml:space="preserve">    NR Insurance-Cyber/Crime Policy</t>
  </si>
  <si>
    <t xml:space="preserve"> TOTAL INSURANCE - NON RECOVERABLE</t>
  </si>
  <si>
    <t xml:space="preserve"> TOTAL OPERATING EXPENSES - NON RECOVERABLE</t>
  </si>
  <si>
    <t xml:space="preserve"> TOTAL OPERATING EXPENSES</t>
  </si>
  <si>
    <t xml:space="preserve"> NET OPERATING INCOME (LOSS)</t>
  </si>
  <si>
    <t xml:space="preserve"> DEBT EXPENSE</t>
  </si>
  <si>
    <t xml:space="preserve">    Interest - Mortgage Note</t>
  </si>
  <si>
    <t xml:space="preserve">    Financing Cost Expense</t>
  </si>
  <si>
    <t xml:space="preserve">    Interest - Cap &amp; Swap Pmts</t>
  </si>
  <si>
    <t xml:space="preserve">    Subscription Line Extention Fees</t>
  </si>
  <si>
    <t xml:space="preserve"> TOTAL DEBT EXPENSE</t>
  </si>
  <si>
    <t xml:space="preserve"> ASSET MANAGEMENT FEES</t>
  </si>
  <si>
    <t xml:space="preserve">    Asset Management Fees</t>
  </si>
  <si>
    <t xml:space="preserve"> TOTAL ASSET MANAGEMENT FEES</t>
  </si>
  <si>
    <t xml:space="preserve"> OTHER INCOME AND EXPENSE</t>
  </si>
  <si>
    <t xml:space="preserve">    Interest Income</t>
  </si>
  <si>
    <t xml:space="preserve">    Bad Debt Expense</t>
  </si>
  <si>
    <t xml:space="preserve">    Prof Fees-Legal</t>
  </si>
  <si>
    <t xml:space="preserve">    Prof Fees-Tax Preparation</t>
  </si>
  <si>
    <t xml:space="preserve">    Registered Agency Fees</t>
  </si>
  <si>
    <t xml:space="preserve">    Postage</t>
  </si>
  <si>
    <t xml:space="preserve">    Bank Service Charge</t>
  </si>
  <si>
    <t xml:space="preserve">    Mileage</t>
  </si>
  <si>
    <t xml:space="preserve">    Meals and Entertainment</t>
  </si>
  <si>
    <t xml:space="preserve">    Charitable Contributions</t>
  </si>
  <si>
    <t xml:space="preserve">    FTB Payments</t>
  </si>
  <si>
    <t xml:space="preserve">    Delaware Taxes</t>
  </si>
  <si>
    <t xml:space="preserve"> TOTAL OTHER INCOME AND EXPENSE</t>
  </si>
  <si>
    <t xml:space="preserve"> UNREALIZED GAIN/LOSS ON INVESTMENT</t>
  </si>
  <si>
    <t xml:space="preserve">    Unrealized Gain/Loss-Real  Estate</t>
  </si>
  <si>
    <t xml:space="preserve">    Unrealized Gain/Loss-Hedges</t>
  </si>
  <si>
    <t xml:space="preserve"> TOTAL UNREALIZED GAIN/LOSS ON INVESTMENT</t>
  </si>
  <si>
    <t xml:space="preserve"> GENERAL &amp; ADMINISTRATIVE EXPENSE</t>
  </si>
  <si>
    <t xml:space="preserve"> PERSONNEL EXPENSES</t>
  </si>
  <si>
    <t xml:space="preserve"> NET INCOME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</si>
  <si>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</si>
  <si>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</si>
  <si>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</si>
  <si>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</si>
  <si>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</si>
  <si>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</si>
  <si>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</si>
  <si>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</si>
  <si>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</si>
  <si>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4000-0000</t>
  </si>
  <si>
    <t>4002-0000</t>
  </si>
  <si>
    <t>4003-0000</t>
  </si>
  <si>
    <t>4100-0000</t>
  </si>
  <si>
    <t>4110-0000</t>
  </si>
  <si>
    <t>4125-0000</t>
  </si>
  <si>
    <t>4130-0000</t>
  </si>
  <si>
    <t>4190-0000</t>
  </si>
  <si>
    <t>4400-0000</t>
  </si>
  <si>
    <t>4700-0000</t>
  </si>
  <si>
    <t>4705-0000</t>
  </si>
  <si>
    <t>4710-0000</t>
  </si>
  <si>
    <t>4745-0000</t>
  </si>
  <si>
    <t>4760-0000</t>
  </si>
  <si>
    <t>4799-0000</t>
  </si>
  <si>
    <t>4800-0000</t>
  </si>
  <si>
    <t>4851-0000</t>
  </si>
  <si>
    <t>4852-0000</t>
  </si>
  <si>
    <t>4865-0000</t>
  </si>
  <si>
    <t>4890-0000</t>
  </si>
  <si>
    <t>4999-0000</t>
  </si>
  <si>
    <t>5001-0000</t>
  </si>
  <si>
    <t>5002-0000</t>
  </si>
  <si>
    <t>5100-0000</t>
  </si>
  <si>
    <t>5110-0000</t>
  </si>
  <si>
    <t>5112-0000</t>
  </si>
  <si>
    <t>5116-0000</t>
  </si>
  <si>
    <t>5118-0000</t>
  </si>
  <si>
    <t>5199-0000</t>
  </si>
  <si>
    <t>5200-0000</t>
  </si>
  <si>
    <t>5201-0000</t>
  </si>
  <si>
    <t>5207-0000</t>
  </si>
  <si>
    <t>5208-0000</t>
  </si>
  <si>
    <t>5209-0000</t>
  </si>
  <si>
    <t>5212-0000</t>
  </si>
  <si>
    <t>5213-0000</t>
  </si>
  <si>
    <t>5219-0000</t>
  </si>
  <si>
    <t>5220-0000</t>
  </si>
  <si>
    <t>5224-0000</t>
  </si>
  <si>
    <t>5234-0000</t>
  </si>
  <si>
    <t>5237-0000</t>
  </si>
  <si>
    <t>5244-0000</t>
  </si>
  <si>
    <t>5245-0000</t>
  </si>
  <si>
    <t>5246-0000</t>
  </si>
  <si>
    <t>5248-0000</t>
  </si>
  <si>
    <t>5250-0000</t>
  </si>
  <si>
    <t>5251-0000</t>
  </si>
  <si>
    <t>5257-0000</t>
  </si>
  <si>
    <t>5258-0000</t>
  </si>
  <si>
    <t>5259-0000</t>
  </si>
  <si>
    <t>5265-0000</t>
  </si>
  <si>
    <t>5266-0000</t>
  </si>
  <si>
    <t>5290-0000</t>
  </si>
  <si>
    <t>5300-0000</t>
  </si>
  <si>
    <t>5302-0000</t>
  </si>
  <si>
    <t>5306-0000</t>
  </si>
  <si>
    <t>5316-0000</t>
  </si>
  <si>
    <t>5320-0000</t>
  </si>
  <si>
    <t>5328-0000</t>
  </si>
  <si>
    <t>5330-0000</t>
  </si>
  <si>
    <t>5332-0000</t>
  </si>
  <si>
    <t>5399-0000</t>
  </si>
  <si>
    <t>5400-0000</t>
  </si>
  <si>
    <t>5460-0000</t>
  </si>
  <si>
    <t>5465-0000</t>
  </si>
  <si>
    <t>5470-0000</t>
  </si>
  <si>
    <t>5475-0000</t>
  </si>
  <si>
    <t>5490-0000</t>
  </si>
  <si>
    <t>5500-0000</t>
  </si>
  <si>
    <t>5505-0000</t>
  </si>
  <si>
    <t>5510-0000</t>
  </si>
  <si>
    <t>5525-0000</t>
  </si>
  <si>
    <t>5599-0000</t>
  </si>
  <si>
    <t>5600-0000</t>
  </si>
  <si>
    <t>5602-0000</t>
  </si>
  <si>
    <t>5604-0000</t>
  </si>
  <si>
    <t>5608-0000</t>
  </si>
  <si>
    <t>5649-0000</t>
  </si>
  <si>
    <t>5700-0000</t>
  </si>
  <si>
    <t>5701-0000</t>
  </si>
  <si>
    <t>5706-0000</t>
  </si>
  <si>
    <t>5707-0000</t>
  </si>
  <si>
    <t>5721-0000</t>
  </si>
  <si>
    <t>5723-0000</t>
  </si>
  <si>
    <t>5729-0000</t>
  </si>
  <si>
    <t>5731-0000</t>
  </si>
  <si>
    <t>5733-0000</t>
  </si>
  <si>
    <t>5737-0000</t>
  </si>
  <si>
    <t>5739-0000</t>
  </si>
  <si>
    <t>5747-0000</t>
  </si>
  <si>
    <t>5751-0000</t>
  </si>
  <si>
    <t>5752-0000</t>
  </si>
  <si>
    <t>5799-0000</t>
  </si>
  <si>
    <t>5800-0000</t>
  </si>
  <si>
    <t>5801-0000</t>
  </si>
  <si>
    <t>5802-0000</t>
  </si>
  <si>
    <t>5809-0000</t>
  </si>
  <si>
    <t>5849-0000</t>
  </si>
  <si>
    <t>5850-0000</t>
  </si>
  <si>
    <t>5855-0000</t>
  </si>
  <si>
    <t>5870-0000</t>
  </si>
  <si>
    <t>5875-0000</t>
  </si>
  <si>
    <t>5880-0000</t>
  </si>
  <si>
    <t>5899-0000</t>
  </si>
  <si>
    <t>5999-0000</t>
  </si>
  <si>
    <t>6002-0000</t>
  </si>
  <si>
    <t>6100-0000</t>
  </si>
  <si>
    <t>6128-0000</t>
  </si>
  <si>
    <t>6199-0000</t>
  </si>
  <si>
    <t>6200-0000</t>
  </si>
  <si>
    <t>6282-0000</t>
  </si>
  <si>
    <t>6290-0000</t>
  </si>
  <si>
    <t>6650-0000</t>
  </si>
  <si>
    <t>6661-0000</t>
  </si>
  <si>
    <t>6676-0000</t>
  </si>
  <si>
    <t>6699-0000</t>
  </si>
  <si>
    <t>6700-0000</t>
  </si>
  <si>
    <t>6713-0000</t>
  </si>
  <si>
    <t>6725-0000</t>
  </si>
  <si>
    <t>6751-0000</t>
  </si>
  <si>
    <t>6799-0000</t>
  </si>
  <si>
    <t>6800-0000</t>
  </si>
  <si>
    <t>6802-0000</t>
  </si>
  <si>
    <t>6809-0000</t>
  </si>
  <si>
    <t>6817-0000</t>
  </si>
  <si>
    <t>6849-0000</t>
  </si>
  <si>
    <t>6990-0000</t>
  </si>
  <si>
    <t>6999-0000</t>
  </si>
  <si>
    <t>6999-9999</t>
  </si>
  <si>
    <t>7200-0000</t>
  </si>
  <si>
    <t>7230-0000</t>
  </si>
  <si>
    <t>7270-0000</t>
  </si>
  <si>
    <t>7271-0000</t>
  </si>
  <si>
    <t>7275-0000</t>
  </si>
  <si>
    <t>7299-0000</t>
  </si>
  <si>
    <t>7300-0000</t>
  </si>
  <si>
    <t>7301-0000</t>
  </si>
  <si>
    <t>7399-0000</t>
  </si>
  <si>
    <t>7400-0000</t>
  </si>
  <si>
    <t>7401-0000</t>
  </si>
  <si>
    <t>7440-0000</t>
  </si>
  <si>
    <t>7441-0000</t>
  </si>
  <si>
    <t>7445-0000</t>
  </si>
  <si>
    <t>7447-0000</t>
  </si>
  <si>
    <t>7448-0000</t>
  </si>
  <si>
    <t>7451-0000</t>
  </si>
  <si>
    <t>7452-0000</t>
  </si>
  <si>
    <t>7453-0000</t>
  </si>
  <si>
    <t>7456-0000</t>
  </si>
  <si>
    <t>7457-0000</t>
  </si>
  <si>
    <t>7499-0000</t>
  </si>
  <si>
    <t>7700-0000</t>
  </si>
  <si>
    <t>7705-0000</t>
  </si>
  <si>
    <t>7710-0000</t>
  </si>
  <si>
    <t>7799-0000</t>
  </si>
  <si>
    <t>8000-0000</t>
  </si>
  <si>
    <t>8001-0000</t>
  </si>
  <si>
    <t>9990-0000</t>
  </si>
  <si>
    <t>Tenancy Schedule I</t>
  </si>
  <si>
    <t xml:space="preserve"> Property </t>
  </si>
  <si>
    <t xml:space="preserve"> Unit(s) </t>
  </si>
  <si>
    <t xml:space="preserve"> Lease </t>
  </si>
  <si>
    <t xml:space="preserve"> Lease Type </t>
  </si>
  <si>
    <t xml:space="preserve"> Area </t>
  </si>
  <si>
    <t xml:space="preserve"> Lease From </t>
  </si>
  <si>
    <t xml:space="preserve"> Lease To </t>
  </si>
  <si>
    <t xml:space="preserve"> Term </t>
  </si>
  <si>
    <t xml:space="preserve"> Tenancy </t>
  </si>
  <si>
    <t xml:space="preserve"> Monthly </t>
  </si>
  <si>
    <t xml:space="preserve"> Annual </t>
  </si>
  <si>
    <t xml:space="preserve"> Security </t>
  </si>
  <si>
    <t xml:space="preserve"> LOC Amount/ </t>
  </si>
  <si>
    <t xml:space="preserve"> Years </t>
  </si>
  <si>
    <t xml:space="preserve"> Rent </t>
  </si>
  <si>
    <t xml:space="preserve"> Rent/Area </t>
  </si>
  <si>
    <t xml:space="preserve"> Rec./Area </t>
  </si>
  <si>
    <t xml:space="preserve"> Misc/Area </t>
  </si>
  <si>
    <t xml:space="preserve"> Deposit </t>
  </si>
  <si>
    <t xml:space="preserve"> Bank Guarantee </t>
  </si>
  <si>
    <t>x</t>
  </si>
  <si>
    <t xml:space="preserve"> Received </t>
  </si>
  <si>
    <t>Campus at LaJolla (a0103013)</t>
  </si>
  <si>
    <t>8910</t>
  </si>
  <si>
    <t>The Regents of the University of California (8910) (t0000137)</t>
  </si>
  <si>
    <t>Office Net</t>
  </si>
  <si>
    <t>A105</t>
  </si>
  <si>
    <t>Coleman Meadows DDS, Inc. (A105) (t0000071)</t>
  </si>
  <si>
    <t>A107</t>
  </si>
  <si>
    <t>Bronner Handwerger (A107) (t0000072)</t>
  </si>
  <si>
    <t>A108</t>
  </si>
  <si>
    <t>Nancy Markel (A108) (t0000073)</t>
  </si>
  <si>
    <t>A109</t>
  </si>
  <si>
    <t>A110</t>
  </si>
  <si>
    <t>Maria Hiraldo (A110) (t0000075)</t>
  </si>
  <si>
    <t>A118</t>
  </si>
  <si>
    <t>SureFire CPR (A118) (t0000149)</t>
  </si>
  <si>
    <t>A125</t>
  </si>
  <si>
    <t>La Jolla Sol Ventures, Inc. (A125) (t0000076)</t>
  </si>
  <si>
    <t>A127</t>
  </si>
  <si>
    <t>Chemometec, Inc. (A127) (t0000077)</t>
  </si>
  <si>
    <t>A128</t>
  </si>
  <si>
    <t>J Zeidan, DMD, Inc. (A128) (t0000078)</t>
  </si>
  <si>
    <t>A207</t>
  </si>
  <si>
    <t>Katherine A. Thomson, DDS, MS Inc. (A207) (t0000066)</t>
  </si>
  <si>
    <t>A215</t>
  </si>
  <si>
    <t>Arash Khatami (A215) (t0000079)</t>
  </si>
  <si>
    <t>A218</t>
  </si>
  <si>
    <t>Marin Wellness Pharmacy LLC (A218) (t0000606)</t>
  </si>
  <si>
    <t>A219</t>
  </si>
  <si>
    <t>Rui Liu (A219) (t0000080)</t>
  </si>
  <si>
    <t>A220</t>
  </si>
  <si>
    <t>Practical Recovery Psychology Group, Inc. &amp; Mario Salguero Inc. (A220) (t0000081)</t>
  </si>
  <si>
    <t>B101</t>
  </si>
  <si>
    <t>Farnaz Farid, D.M.D., Inc. (B101) (t0000068)</t>
  </si>
  <si>
    <t>B107</t>
  </si>
  <si>
    <t>Conference Room (B107) (t0000162)</t>
  </si>
  <si>
    <t>B108</t>
  </si>
  <si>
    <t>Jesse Sanchez (t0000601)</t>
  </si>
  <si>
    <t>B109</t>
  </si>
  <si>
    <t>Ayman Naser DDS, Inc (B109) (t0000604)</t>
  </si>
  <si>
    <t>B112</t>
  </si>
  <si>
    <t>Skin &amp; Vein Center West, P.C. (B112) (t0000082)</t>
  </si>
  <si>
    <t>B114</t>
  </si>
  <si>
    <t>B120</t>
  </si>
  <si>
    <t>Mehrack Kajian-Faraji (B120) (t0000083)</t>
  </si>
  <si>
    <t>B123</t>
  </si>
  <si>
    <t>Shelley Cassar (B123) (t0000160)</t>
  </si>
  <si>
    <t>Retail Gross</t>
  </si>
  <si>
    <t>B124</t>
  </si>
  <si>
    <t>Robert C. Kim (B124) (t0000085)</t>
  </si>
  <si>
    <t>B128</t>
  </si>
  <si>
    <t>Claude A. Valenti (B128) (t0000086)</t>
  </si>
  <si>
    <t>B129</t>
  </si>
  <si>
    <t>Julia Simonton (B129) (t0000087)</t>
  </si>
  <si>
    <t>B203</t>
  </si>
  <si>
    <t>Randolph Foote Alexander and Andrew Alexander (B203) (t0000088)</t>
  </si>
  <si>
    <t>B204</t>
  </si>
  <si>
    <t>B206</t>
  </si>
  <si>
    <t>B207</t>
  </si>
  <si>
    <t>Fereshteh Maghsoudy, D.M.D., Inc. (B207) (t0000091)</t>
  </si>
  <si>
    <t>B212</t>
  </si>
  <si>
    <t>Brandon W. Goldstein (B212) (t0000070)</t>
  </si>
  <si>
    <t>B214</t>
  </si>
  <si>
    <t>Seattle Sperm Bank, LLC. (B214) (t0000093)</t>
  </si>
  <si>
    <t>B216</t>
  </si>
  <si>
    <t>NKMD MGMT, LLC (B216) (t0000094)</t>
  </si>
  <si>
    <t>B223</t>
  </si>
  <si>
    <t>Jessica Sperber (Individual) and Clinical and Consulting Psychology Group, LLC (B223) (t0000095)</t>
  </si>
  <si>
    <t>B225</t>
  </si>
  <si>
    <t>Foyouzi Reproductive Genetics Medical Corporation (t0000151)</t>
  </si>
  <si>
    <t>B227</t>
  </si>
  <si>
    <t>The Regents of the University of California (B227) (t0000128)</t>
  </si>
  <si>
    <t>C101</t>
  </si>
  <si>
    <t>The Regents of the University of California (C101) (t0000129)</t>
  </si>
  <si>
    <t>C106</t>
  </si>
  <si>
    <t>The Regents of the University of California (C106) (t0000130)</t>
  </si>
  <si>
    <t>C108</t>
  </si>
  <si>
    <t>Masha Mirkin (C108) (t0000096)</t>
  </si>
  <si>
    <t>C110</t>
  </si>
  <si>
    <t>Management Office (C110) (t0000157)</t>
  </si>
  <si>
    <t>C112</t>
  </si>
  <si>
    <t>Charles Moreau and Kendra Dobalian (C112) (t0000154)</t>
  </si>
  <si>
    <t>C113</t>
  </si>
  <si>
    <t>Garrett M. Guess, DDS, Inc. (C113) (t0000168)</t>
  </si>
  <si>
    <t>The Med Spa Boutique Inc. (C114 &amp; C135) (t0000464)</t>
  </si>
  <si>
    <t>C115</t>
  </si>
  <si>
    <t>John Andrus (C115) (t0000098)</t>
  </si>
  <si>
    <t>C117</t>
  </si>
  <si>
    <t>Iman Shirali (C117) (t0000099)</t>
  </si>
  <si>
    <t>C121</t>
  </si>
  <si>
    <t>Acacia Psychological Corporation (C121) (t0000101)</t>
  </si>
  <si>
    <t>C129</t>
  </si>
  <si>
    <t>Daniel Michaels, M.D., Inc. and Gregory M. Berkoff, D.C., Inc. (C129) (t0000103)</t>
  </si>
  <si>
    <t>C130</t>
  </si>
  <si>
    <t>Torrey Pines Eye Care (C130) (t0000104)</t>
  </si>
  <si>
    <t>C131</t>
  </si>
  <si>
    <t>Positive Development Services, LLC (C131) (t0000105)</t>
  </si>
  <si>
    <t>C134</t>
  </si>
  <si>
    <t>College Area Pregnancy Services (C134) (t0000155)</t>
  </si>
  <si>
    <t>C207</t>
  </si>
  <si>
    <t>The Regents of the University of California (C207) (t0000131)</t>
  </si>
  <si>
    <t>C210</t>
  </si>
  <si>
    <t>James Strother (C210) (t0000100)</t>
  </si>
  <si>
    <t>C212</t>
  </si>
  <si>
    <t>Office Gross</t>
  </si>
  <si>
    <t>C216</t>
  </si>
  <si>
    <t>The Regents of the University of California (C216) (t0000134)</t>
  </si>
  <si>
    <t>C217</t>
  </si>
  <si>
    <t>Community Psychiatry Management, LLC (C217) (t0000106)</t>
  </si>
  <si>
    <t>C225</t>
  </si>
  <si>
    <t>Strive Pharmacy San Diego, LLC (C225) (t0000107)</t>
  </si>
  <si>
    <t>C226</t>
  </si>
  <si>
    <t>C227</t>
  </si>
  <si>
    <t>Knownwell, Inc. (C227) (t0000738)</t>
  </si>
  <si>
    <t>C230</t>
  </si>
  <si>
    <t>Pacific Coast Psychiatric Associates, Inc. (C230) (t0000108)</t>
  </si>
  <si>
    <t>NODE</t>
  </si>
  <si>
    <t>The Regents of the University of California (Node) (t0000135)</t>
  </si>
  <si>
    <t>A124</t>
  </si>
  <si>
    <t>VACANT</t>
  </si>
  <si>
    <t>A126</t>
  </si>
  <si>
    <t>A203</t>
  </si>
  <si>
    <t>A204</t>
  </si>
  <si>
    <t>A206</t>
  </si>
  <si>
    <t>A208</t>
  </si>
  <si>
    <t>A212</t>
  </si>
  <si>
    <t>A217</t>
  </si>
  <si>
    <t>B115</t>
  </si>
  <si>
    <t>B122</t>
  </si>
  <si>
    <t>B208</t>
  </si>
  <si>
    <t>B218</t>
  </si>
  <si>
    <t>B220</t>
  </si>
  <si>
    <t>C126</t>
  </si>
  <si>
    <t>C203</t>
  </si>
  <si>
    <t>C213</t>
  </si>
  <si>
    <t>C215</t>
  </si>
  <si>
    <t>ROOF</t>
  </si>
  <si>
    <t>Occupancy Summary</t>
  </si>
  <si>
    <t>Grand Total</t>
  </si>
  <si>
    <t>Occupied</t>
  </si>
  <si>
    <t>Vacant</t>
  </si>
  <si>
    <t>Total/Wtd. Average</t>
  </si>
  <si>
    <t>Monthly Rent</t>
  </si>
  <si>
    <t>Annual Rent</t>
  </si>
  <si>
    <t>Lease</t>
  </si>
  <si>
    <t>Include in DY Test?</t>
  </si>
  <si>
    <t>Term (YR)</t>
  </si>
  <si>
    <t>Free Rent Period</t>
  </si>
  <si>
    <t>Month Excluded</t>
  </si>
  <si>
    <t>Months Included</t>
  </si>
  <si>
    <t>Adj Annnal Rent</t>
  </si>
  <si>
    <t>Adj. Annual Recoveries</t>
  </si>
  <si>
    <t>Adjusted Occupied SF</t>
  </si>
  <si>
    <t>Total Rent</t>
  </si>
  <si>
    <t>Aging Detail</t>
  </si>
  <si>
    <t>Customer</t>
  </si>
  <si>
    <t>Status</t>
  </si>
  <si>
    <t>Tran#</t>
  </si>
  <si>
    <t>Charge</t>
  </si>
  <si>
    <t>Month</t>
  </si>
  <si>
    <t>0-30</t>
  </si>
  <si>
    <t>31-60</t>
  </si>
  <si>
    <t>61-90</t>
  </si>
  <si>
    <t>Over</t>
  </si>
  <si>
    <t>Pre-</t>
  </si>
  <si>
    <t>Owed</t>
  </si>
  <si>
    <t>90 Owed</t>
  </si>
  <si>
    <t>payments</t>
  </si>
  <si>
    <t xml:space="preserve">Acacia Psychological Corporation (C121) (t0000101) </t>
  </si>
  <si>
    <t>a0103013</t>
  </si>
  <si>
    <t>Acacia Psychological Corporation (C121)</t>
  </si>
  <si>
    <t>Prepay</t>
  </si>
  <si>
    <t>11/2025</t>
  </si>
  <si>
    <t>12/2025</t>
  </si>
  <si>
    <t xml:space="preserve">Chemometec, Inc. (A127) (t0000077) </t>
  </si>
  <si>
    <t>Chemometec, Inc. (A127)</t>
  </si>
  <si>
    <t xml:space="preserve">Community Psychiatry Management, LLC (C217) (t0000106) </t>
  </si>
  <si>
    <t>Community Psychiatry Management, LLC (C217)</t>
  </si>
  <si>
    <t>sdep</t>
  </si>
  <si>
    <t xml:space="preserve">Foyouzi Reproductive Genetics Medical Corporation (t0000151) </t>
  </si>
  <si>
    <t>Foyouzi Reproductive Genetics Medical Corporation</t>
  </si>
  <si>
    <t>08/2025</t>
  </si>
  <si>
    <t>09/2025</t>
  </si>
  <si>
    <t>R-14093</t>
  </si>
  <si>
    <t>10/2025</t>
  </si>
  <si>
    <t>R-15619</t>
  </si>
  <si>
    <t>cam</t>
  </si>
  <si>
    <t>rnoff</t>
  </si>
  <si>
    <t xml:space="preserve">Iman Shirali (C117) (t0000099) </t>
  </si>
  <si>
    <t>Iman Shirali (C117)</t>
  </si>
  <si>
    <t>C-30782</t>
  </si>
  <si>
    <t>C-30783</t>
  </si>
  <si>
    <t>C-33916</t>
  </si>
  <si>
    <t>C-33917</t>
  </si>
  <si>
    <t>C-37018</t>
  </si>
  <si>
    <t>C-37019</t>
  </si>
  <si>
    <t>C-40216</t>
  </si>
  <si>
    <t>C-40217</t>
  </si>
  <si>
    <t>C-43547</t>
  </si>
  <si>
    <t>C-43548</t>
  </si>
  <si>
    <t xml:space="preserve">J Zeidan, DMD, Inc. (A128) (t0000078) </t>
  </si>
  <si>
    <t>J Zeidan, DMD, Inc. (A128)</t>
  </si>
  <si>
    <t xml:space="preserve">Jessica Sperber (Individual) and Clinical and Consulting Psychology Group, LLC (B223) (t0000095) </t>
  </si>
  <si>
    <t>Jessica Sperber (Individual) and Clinical and Consulting Psychology Group, LLC (B223)</t>
  </si>
  <si>
    <t xml:space="preserve">Julia Simonton (B129) (t0000087) </t>
  </si>
  <si>
    <t>Julia Simonton (B129)</t>
  </si>
  <si>
    <t>servfee</t>
  </si>
  <si>
    <t xml:space="preserve">Katherine A. Thomson, DDS, MS Inc. (A207) (t0000066) </t>
  </si>
  <si>
    <t>Katherine A. Thomson, DDS, MS Inc. (A207)</t>
  </si>
  <si>
    <t xml:space="preserve">Marin Wellness Pharmacy LLC (A218) (t0000606) </t>
  </si>
  <si>
    <t>Marin Wellness Pharmacy LLC (A218)</t>
  </si>
  <si>
    <t xml:space="preserve">Pacific Coast Psychiatric Associates, Inc. (C230) (t0000108) </t>
  </si>
  <si>
    <t>Pacific Coast Psychiatric Associates, Inc. (C230)</t>
  </si>
  <si>
    <t xml:space="preserve">Paradyne LLC (C226) (t0000824) </t>
  </si>
  <si>
    <t>Paradyne LLC (C226)</t>
  </si>
  <si>
    <t>C-47007</t>
  </si>
  <si>
    <t xml:space="preserve">Shelley Cassar (B123) (t0000160) </t>
  </si>
  <si>
    <t>Shelley Cassar (B123)</t>
  </si>
  <si>
    <t>misc</t>
  </si>
  <si>
    <t xml:space="preserve">Skin &amp; Vein Center West, P.C. (B112) (t0000082) </t>
  </si>
  <si>
    <t>Skin &amp; Vein Center West, P.C. (B112)</t>
  </si>
  <si>
    <t xml:space="preserve">The Med Spa Boutique Inc. (C114 &amp; C135) (t0000464) </t>
  </si>
  <si>
    <t>The Med Spa Boutique Inc. (C114 &amp; C135)</t>
  </si>
  <si>
    <t xml:space="preserve">The Regents of the University of California (8910) (t0000137) </t>
  </si>
  <si>
    <t>The Regents of the University of California (8910)</t>
  </si>
  <si>
    <t>R-15447</t>
  </si>
  <si>
    <t>R-15532</t>
  </si>
  <si>
    <t>R-15633</t>
  </si>
  <si>
    <t>R-15990</t>
  </si>
  <si>
    <t>C-43573</t>
  </si>
  <si>
    <t>rtabao</t>
  </si>
  <si>
    <t>R-16869</t>
  </si>
  <si>
    <t xml:space="preserve">The Regents of the University of California (C101) (t0000129) </t>
  </si>
  <si>
    <t>The Regents of the University of California (C101)</t>
  </si>
  <si>
    <t xml:space="preserve">The Regents of the University of California (C106) (t0000130) </t>
  </si>
  <si>
    <t>The Regents of the University of California (C106)</t>
  </si>
  <si>
    <t xml:space="preserve">The Regents of the University of California (C207) (t0000131) </t>
  </si>
  <si>
    <t>The Regents of the University of California (C207)</t>
  </si>
  <si>
    <t xml:space="preserve">The Regents of the University of California (C216) (t0000134) </t>
  </si>
  <si>
    <t>The Regents of the University of California (C216)</t>
  </si>
  <si>
    <t>Percentage Rent</t>
  </si>
  <si>
    <t>Last Update</t>
  </si>
  <si>
    <t>Yes</t>
  </si>
  <si>
    <t>Credit Rating Rating above (BBB-) ?</t>
  </si>
  <si>
    <t>Unit Offset</t>
  </si>
  <si>
    <t>Vacancy Factor</t>
  </si>
  <si>
    <t>Delinquent</t>
  </si>
  <si>
    <t>General Liability</t>
  </si>
  <si>
    <t>Excess Liability</t>
  </si>
  <si>
    <t>Pollution Liability</t>
  </si>
  <si>
    <t>DIC/EQ</t>
  </si>
  <si>
    <t>Premium</t>
  </si>
  <si>
    <t>Insurance Catgeory</t>
  </si>
  <si>
    <t>Earthquake</t>
  </si>
  <si>
    <t>344-250-10-00</t>
  </si>
  <si>
    <t>Annual in-place</t>
  </si>
  <si>
    <t>Per Mo.</t>
  </si>
  <si>
    <r>
      <t>COMMERCIAL OPERATING STATEMENT ANALYSIS REPORT</t>
    </r>
    <r>
      <rPr>
        <i/>
        <sz val="12"/>
        <rFont val="Arial"/>
        <family val="2"/>
      </rPr>
      <t xml:space="preserve"> (includes Retail/Office/Industrial/Mixed Use/Self Storage)</t>
    </r>
  </si>
  <si>
    <t>Property ID</t>
  </si>
  <si>
    <t>1001-001</t>
  </si>
  <si>
    <t xml:space="preserve">      Note A-Scheduled Loan Balance</t>
  </si>
  <si>
    <t xml:space="preserve">      Note B-Scheduled Loan Balance</t>
  </si>
  <si>
    <t xml:space="preserve">      Note C-Scheduled Loan Balance</t>
  </si>
  <si>
    <t xml:space="preserve">      Property Name</t>
  </si>
  <si>
    <t xml:space="preserve">      Property Type</t>
  </si>
  <si>
    <t xml:space="preserve">      Property Address, City, State</t>
  </si>
  <si>
    <t xml:space="preserve">      Current Net Rentable SF/Units/Beds/Rooms</t>
  </si>
  <si>
    <t>Use second box to specify sqft.,units…</t>
  </si>
  <si>
    <t xml:space="preserve">      Year Built/Year Renovated</t>
  </si>
  <si>
    <t xml:space="preserve">      Cap Ex Reserve (annually)/per Unit.etc. (2)</t>
  </si>
  <si>
    <t>specify annual/per unit…</t>
  </si>
  <si>
    <t xml:space="preserve">      Statement Ending Date</t>
  </si>
  <si>
    <t xml:space="preserve">      Occupancy Rate (physical)</t>
  </si>
  <si>
    <t xml:space="preserve">      Occupancy Date</t>
  </si>
  <si>
    <t>(1) "X" if debt is outside of the trust, otherwise leave blank</t>
  </si>
  <si>
    <t>(2) Total $ amount of Capital Reserves required annually by loan documents</t>
  </si>
  <si>
    <t xml:space="preserve">  INCOME:</t>
  </si>
  <si>
    <t xml:space="preserve">      Number of Mos. Covered</t>
  </si>
  <si>
    <t>(prcdng yr to base)</t>
  </si>
  <si>
    <t>(prcdng yr to 2nd prcdng)</t>
  </si>
  <si>
    <t xml:space="preserve">      Period Ended</t>
  </si>
  <si>
    <t xml:space="preserve">3rd Preceding </t>
  </si>
  <si>
    <t>Information</t>
  </si>
  <si>
    <t>Variance</t>
  </si>
  <si>
    <t xml:space="preserve">      Gross Potential Rent (3)</t>
  </si>
  <si>
    <t xml:space="preserve">         Less: Vacancy Loss</t>
  </si>
  <si>
    <r>
      <t xml:space="preserve">      Base Rent</t>
    </r>
    <r>
      <rPr>
        <sz val="8"/>
        <rFont val="Arial"/>
        <family val="2"/>
      </rPr>
      <t xml:space="preserve"> (3)</t>
    </r>
  </si>
  <si>
    <t xml:space="preserve">      Expense Reimbursement</t>
  </si>
  <si>
    <t xml:space="preserve">      Percentage Rent</t>
  </si>
  <si>
    <t xml:space="preserve">      Parking Income</t>
  </si>
  <si>
    <t xml:space="preserve">      Other Income</t>
  </si>
  <si>
    <t xml:space="preserve">  *Effective Gross Income</t>
  </si>
  <si>
    <t>(3) Use either Gross Potential (with Vacancy Loss) or Base Rents; use negative $amt for Vacancy Loss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</si>
  <si>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</si>
  <si>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</si>
  <si>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</si>
  <si>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</si>
  <si>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</si>
  <si>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Janitorial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</si>
  <si>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</si>
  <si>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</si>
  <si>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</si>
  <si>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</si>
  <si>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</si>
  <si>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</si>
  <si>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</si>
  <si>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</si>
  <si>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</si>
  <si>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</si>
  <si>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Leasing Commissions </t>
  </si>
  <si>
    <t xml:space="preserve">      Tenant Improvements 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</si>
  <si>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</si>
  <si>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</si>
  <si>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</si>
  <si>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</si>
  <si>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</si>
  <si>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 Debt Service - B Note</t>
  </si>
  <si>
    <t xml:space="preserve">  Debt Service - C Note</t>
  </si>
  <si>
    <t xml:space="preserve"> *Net Cash Flow after Debt Service</t>
  </si>
  <si>
    <t xml:space="preserve"> *DSCR: (NOI/Debt Service) - A Note</t>
  </si>
  <si>
    <t xml:space="preserve"> *DSCR: (NOI/Debt Service) - A &amp; B Note</t>
  </si>
  <si>
    <t xml:space="preserve"> *DSCR: (NOI/Debt Service) - A, B &amp; C Note</t>
  </si>
  <si>
    <t xml:space="preserve"> *DSCR: (NCF/Debt Service) - A Note</t>
  </si>
  <si>
    <t xml:space="preserve"> *DSCR: (NCF/Debt Service) - A &amp; B Note</t>
  </si>
  <si>
    <t xml:space="preserve"> *DSCR: (NCF/Debt Service) - A, B &amp; C Note</t>
  </si>
  <si>
    <t xml:space="preserve">  Source of Financial Data:</t>
  </si>
  <si>
    <t>(ie. operating statements, financial statements, tax return, other)</t>
  </si>
  <si>
    <r>
      <t xml:space="preserve">Notes and  Assumptions: </t>
    </r>
    <r>
      <rPr>
        <i/>
        <sz val="9"/>
        <rFont val="Arial"/>
        <family val="2"/>
      </rPr>
      <t xml:space="preserve">Years above will roll, always showing a 3yr sequential history.  Comments from the most recent NOI Adjustment Worksheet should be carried forward to Operating Statement </t>
    </r>
  </si>
  <si>
    <r>
      <t xml:space="preserve">Analysis Report.  Year-over-year variances (either higher or lower) must be explained and noted for the following: </t>
    </r>
    <r>
      <rPr>
        <b/>
        <i/>
        <sz val="9"/>
        <rFont val="Arial"/>
        <family val="2"/>
      </rPr>
      <t>&gt;20% DSCR change, &gt;20% EGI/Total Operating Expenses or Total Capital</t>
    </r>
  </si>
  <si>
    <t>Items.  Quarterly variance comments may be necessary if the loan is on the Watch List.</t>
  </si>
  <si>
    <t>Income: Comments</t>
  </si>
  <si>
    <t>Expense: Comments</t>
  </si>
  <si>
    <t>Capital Items: Comments</t>
  </si>
  <si>
    <t>DSCR: Comments</t>
  </si>
  <si>
    <t xml:space="preserve"> </t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</si>
  <si>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</si>
  <si>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</si>
  <si>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t>8950 Villa La Jolla Dr, La Jolla, CA 92037</t>
  </si>
  <si>
    <t>PSF</t>
  </si>
  <si>
    <t>TTM</t>
  </si>
  <si>
    <t>2025</t>
  </si>
  <si>
    <t>as of 12/31/2025</t>
  </si>
  <si>
    <t>Actual</t>
  </si>
  <si>
    <t>Vacancy factor</t>
  </si>
  <si>
    <t xml:space="preserve">      Base Rent (3)</t>
  </si>
  <si>
    <t>From</t>
  </si>
  <si>
    <t>To</t>
  </si>
  <si>
    <t>Previous</t>
  </si>
  <si>
    <t>Rate Cap</t>
  </si>
  <si>
    <t>Effective Interest Rate</t>
  </si>
  <si>
    <t>Effective Capped Interest Rate</t>
  </si>
  <si>
    <t>Debt Service (Excluding Rate Cap)</t>
  </si>
  <si>
    <t>Debt Service (Including Rate Cap)</t>
  </si>
  <si>
    <t>DSCR (Excluding Rate Cap)</t>
  </si>
  <si>
    <t>DSCR (Including Rate Cap)</t>
  </si>
  <si>
    <t>1Q 2026</t>
  </si>
  <si>
    <t/>
  </si>
  <si>
    <t>Ocotillo SD VillaLaJolla, LLC (a01030)</t>
  </si>
  <si>
    <t>Statement (12 months)</t>
  </si>
  <si>
    <t>Period = Apr 2025-Mar 2026</t>
  </si>
  <si>
    <t>Book = Accrual</t>
  </si>
  <si>
    <t>Jan 2026</t>
  </si>
  <si>
    <t>Feb 2026</t>
  </si>
  <si>
    <t>Mar 2026</t>
  </si>
  <si>
    <t>4855-0000</t>
  </si>
  <si>
    <t xml:space="preserve">    Late Fees</t>
  </si>
  <si>
    <t>5703-0000</t>
  </si>
  <si>
    <t xml:space="preserve">    Admin-Pay/Overtime</t>
  </si>
  <si>
    <t>5725-0000</t>
  </si>
  <si>
    <t xml:space="preserve">    Admin-Travel</t>
  </si>
  <si>
    <t>6210-0000</t>
  </si>
  <si>
    <t xml:space="preserve">    NR RM-Small Tools</t>
  </si>
  <si>
    <t>6284-0000</t>
  </si>
  <si>
    <t xml:space="preserve">    NR RM-Turnover-Contract Cleaning</t>
  </si>
  <si>
    <t>6737-0000</t>
  </si>
  <si>
    <t xml:space="preserve">    NR Admin-Bank Fees</t>
  </si>
  <si>
    <t>7450-0000</t>
  </si>
  <si>
    <t xml:space="preserve">    Travel</t>
  </si>
  <si>
    <t xml:space="preserve">DB Caption:  Live 09/11/2023   All Selected Properties    Status: Current, Past, Future   Age As Of: 03/31/2026  Post To: 03/2026  </t>
  </si>
  <si>
    <t>R-20487</t>
  </si>
  <si>
    <t>03/2026</t>
  </si>
  <si>
    <t xml:space="preserve">Ayman Naser DDS, Inc (B109) (t0000604) </t>
  </si>
  <si>
    <t>Ayman Naser DDS, Inc (B109)</t>
  </si>
  <si>
    <t>C-54392</t>
  </si>
  <si>
    <t>R-20025</t>
  </si>
  <si>
    <t>R-18215</t>
  </si>
  <si>
    <t>01/2026</t>
  </si>
  <si>
    <t>R-20486</t>
  </si>
  <si>
    <t xml:space="preserve">Garrett M. Guess, DDS, Inc. (C113) (t0000168) </t>
  </si>
  <si>
    <t>Garrett M. Guess, DDS, Inc. (C113)</t>
  </si>
  <si>
    <t>R-20294</t>
  </si>
  <si>
    <t>Past</t>
  </si>
  <si>
    <t>C-50303</t>
  </si>
  <si>
    <t>02/2026</t>
  </si>
  <si>
    <t>C-54352</t>
  </si>
  <si>
    <t>C-54353</t>
  </si>
  <si>
    <t>R-20216</t>
  </si>
  <si>
    <t>R-20293</t>
  </si>
  <si>
    <t>C-54332</t>
  </si>
  <si>
    <t>R-20001</t>
  </si>
  <si>
    <t xml:space="preserve">La Jolla Sol Ventures, Inc. (A125) (t0000076) </t>
  </si>
  <si>
    <t>La Jolla Sol Ventures, Inc. (A125)</t>
  </si>
  <si>
    <t>R-19849</t>
  </si>
  <si>
    <t>R-19665</t>
  </si>
  <si>
    <t xml:space="preserve">Nancy Markel (A108) (t0000073) </t>
  </si>
  <si>
    <t>Nancy Markel (A108)</t>
  </si>
  <si>
    <t>C-50260</t>
  </si>
  <si>
    <t>R-20485</t>
  </si>
  <si>
    <t>C-47412</t>
  </si>
  <si>
    <t xml:space="preserve">Positive Development Services, LLC (C131) (t0000105) </t>
  </si>
  <si>
    <t>Positive Development Services, LLC (C131)</t>
  </si>
  <si>
    <t>R-20484</t>
  </si>
  <si>
    <t>C-55046</t>
  </si>
  <si>
    <t>R-20031</t>
  </si>
  <si>
    <t xml:space="preserve">SureFire CPR (A118) (t0000149) </t>
  </si>
  <si>
    <t>SureFire CPR (A118)</t>
  </si>
  <si>
    <t>R-19626</t>
  </si>
  <si>
    <t>C-54390</t>
  </si>
  <si>
    <t>C-46969</t>
  </si>
  <si>
    <t>C-46970</t>
  </si>
  <si>
    <t>C-46971</t>
  </si>
  <si>
    <t>C-46972</t>
  </si>
  <si>
    <t>C-46973</t>
  </si>
  <si>
    <t>C-46974</t>
  </si>
  <si>
    <t>C-46975</t>
  </si>
  <si>
    <t>C-46976</t>
  </si>
  <si>
    <t>C-46977</t>
  </si>
  <si>
    <t>C-46978</t>
  </si>
  <si>
    <t>C-46979</t>
  </si>
  <si>
    <t>C-46980</t>
  </si>
  <si>
    <t>C-46981</t>
  </si>
  <si>
    <t>C-46982</t>
  </si>
  <si>
    <t>C-46983</t>
  </si>
  <si>
    <t>C-50241</t>
  </si>
  <si>
    <t>C-50243</t>
  </si>
  <si>
    <t>C-50244</t>
  </si>
  <si>
    <t>C-53814</t>
  </si>
  <si>
    <t>C-53816</t>
  </si>
  <si>
    <t>C-53817</t>
  </si>
  <si>
    <t>C-53818</t>
  </si>
  <si>
    <t>C-53822</t>
  </si>
  <si>
    <t>R-20296</t>
  </si>
  <si>
    <t>C-50240</t>
  </si>
  <si>
    <t>C-53823</t>
  </si>
  <si>
    <t>C-53824</t>
  </si>
  <si>
    <t>R-20297</t>
  </si>
  <si>
    <t>R-20298</t>
  </si>
  <si>
    <t>R-19634</t>
  </si>
  <si>
    <t>R-20299</t>
  </si>
  <si>
    <t>R-19633</t>
  </si>
  <si>
    <t>R-20300</t>
  </si>
  <si>
    <t xml:space="preserve">The Regents of the University of California (Node) (t0000135) </t>
  </si>
  <si>
    <t>The Regents of the University of California (Node)</t>
  </si>
  <si>
    <t>R-19884</t>
  </si>
  <si>
    <t>UserId : k.handy@gpicos.com Date : 4/27/2026 Time : 4:16 PM</t>
  </si>
  <si>
    <t xml:space="preserve">All Selected Properties  As of Date: 03/31/2026  By Property
  Notes : 1. * Future Active lease / Future Active Amendment    2. ** Pending Amendments    3. *** Past / Superseded Amendments
 </t>
  </si>
  <si>
    <t>Advantech GS Enterprises, Inc. (B208) (t0000074)</t>
  </si>
  <si>
    <t>Chris Proud (B114) (t0000034)</t>
  </si>
  <si>
    <t>Silva Laine, LLC (B115) (t0000874)</t>
  </si>
  <si>
    <t>HPA Support Services, LLC (B204) (t0000089)</t>
  </si>
  <si>
    <t>Srinivas Iyengar (B206) (t0000090)</t>
  </si>
  <si>
    <t>C114,  C135</t>
  </si>
  <si>
    <t>Essenza Wellness Center (C212) (t0000823)</t>
  </si>
  <si>
    <t>Paradyne LLC (C226) (t0000824)</t>
  </si>
  <si>
    <t>Var $</t>
  </si>
  <si>
    <t>Var %</t>
  </si>
  <si>
    <t>Debt Yield (NCF/UPB)</t>
  </si>
  <si>
    <t>Performance remained flat QoQ.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</si>
</sst>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\-00\-0000"/>
    <numFmt numFmtId="165" formatCode="_(&quot;$&quot;* #,##0_);_(&quot;$&quot;* \(#,##0\);_(&quot;$&quot;* &quot;-&quot;??_);_(@_)"/>
    <numFmt numFmtId="166" formatCode="mm/dd/yy"/>
    <numFmt numFmtId="167" formatCode="mm/dd/yy_)"/>
    <numFmt numFmtId="168" formatCode="0.0%"/>
    <numFmt numFmtId="169" formatCode="&quot;$&quot;#,##0"/>
    <numFmt numFmtId="170" formatCode="0.000"/>
    <numFmt numFmtId="171" formatCode="_(* #,##0.00%;_(* \(#,##0.00\)%;_(* &quot;   -&quot;?_)"/>
    <numFmt numFmtId="172" formatCode="_(* &quot;$&quot;\ #,##0_);_(* &quot;$&quot;\ \(#,##0\);_(* &quot;&quot;&quot;$&quot;\ \ \-&quot;&quot;?_);_(@_)"/>
    <numFmt numFmtId="173" formatCode="_(* #,##0.0%;_(* \(#,##0.0\)%;_(* &quot;   -&quot;?_)"/>
    <numFmt numFmtId="174" formatCode="_(#,##0.00\x;_(\(#,##0.00\)\x;_(&quot;   -&quot;?_)"/>
    <numFmt numFmtId="175" formatCode="_(* #,##0%;_(* \(#,##0\)%;_(* &quot;   -&quot;?_)"/>
    <numFmt numFmtId="176" formatCode="_(* #,##0.00\x;_(* \(#,##0.00\)\x;_(* &quot;   -&quot;?_)"/>
    <numFmt numFmtId="177" formatCode="_(* #,##0_);_(* \(#,##0\);_(* &quot;   -&quot;?_);_(@_)"/>
    <numFmt numFmtId="178" formatCode="&quot;as of &quot;mm/dd/yyyy"/>
    <numFmt numFmtId="179" formatCode="#,##0\ &quot;SF&quot;"/>
    <numFmt numFmtId="180" formatCode="_(&quot;$&quot;\ #,##0_);_(&quot;$&quot;\ \(#,##0\);_(&quot;&quot;&quot;$&quot;\ \ \-&quot;&quot;?_);_(@_)"/>
    <numFmt numFmtId="181" formatCode="_(#,##0%;_(\(#,##0\)%;_(&quot;   -&quot;?_)"/>
    <numFmt numFmtId="182" formatCode="#,000\ &quot;SF&quot;"/>
    <numFmt numFmtId="183" formatCode="&quot;$&quot;#,##0.00\ &quot;PSF&quot;_);[Red]\(&quot;$&quot;#,##0.00\)"/>
    <numFmt numFmtId="184" formatCode="_(#,##0_);_(\(#,##0\);_(&quot;   -&quot;?_);_(@_)"/>
    <numFmt numFmtId="185" formatCode="0.0"/>
    <numFmt numFmtId="186" formatCode="_(#,##0.0%;_(\(#,##0.0\)%;_(&quot;   -&quot;?_)"/>
    <numFmt numFmtId="187" formatCode="mm/dd/yyyy"/>
    <numFmt numFmtId="188" formatCode="mmm\ yyyy"/>
    <numFmt numFmtId="189" formatCode="0.00\x"/>
    <numFmt numFmtId="190" formatCode="&quot;L+&quot;#,##0"/>
    <numFmt numFmtId="191" formatCode="0%\ &quot;LTC&quot;"/>
    <numFmt numFmtId="192" formatCode="0%\ &quot;LTV&quot;"/>
    <numFmt numFmtId="193" formatCode="&quot;Month&quot;\ #,##0\ "/>
    <numFmt numFmtId="194" formatCode="#,##0\ &quot;Months&quot;"/>
    <numFmt numFmtId="195" formatCode="&quot;$&quot;#,##0&quot;/Unit&quot;"/>
    <numFmt numFmtId="196" formatCode="&quot;$&quot;#,##0\ &quot;PSF&quot;"/>
    <numFmt numFmtId="197" formatCode="&quot;S+&quot;#,##0"/>
    <numFmt numFmtId="198" formatCode="#,##0\ &quot;Units&quot;"/>
    <numFmt numFmtId="199" formatCode="&quot;Year&quot;\ #,##0\ "/>
    <numFmt numFmtId="200" formatCode="&quot;$&quot;#,##0.00\ &quot;PSF&quot;"/>
    <numFmt numFmtId="201" formatCode="#,##0\ &quot;Years&quot;"/>
    <numFmt numFmtId="202" formatCode="0.000\ &quot;Acres&quot;"/>
    <numFmt numFmtId="203" formatCode="[$-409]\ mmm\ yy;@"/>
    <numFmt numFmtId="204" formatCode="_(* #,##0.0_);_(* \(#,##0.0\);_(* &quot;-&quot;??_);_(@_)"/>
    <numFmt numFmtId="205" formatCode="#,##0;\-#,##0;;@"/>
    <numFmt numFmtId="206" formatCode="&quot;$&quot;0.00\ &quot;per SF per annum&quot;"/>
    <numFmt numFmtId="207" formatCode="0\ &quot;Years&quot;"/>
    <numFmt numFmtId="208" formatCode="0\ &quot;Months&quot;"/>
    <numFmt numFmtId="209" formatCode="0\ &quot;months&quot;"/>
    <numFmt numFmtId="210" formatCode="0&quot;Q 2025&quot;"/>
    <numFmt numFmtId="211" formatCode="&quot;$&quot;#,##0.00"/>
    <numFmt numFmtId="212" formatCode="0.00&quot;x&quot;"/>
    <numFmt numFmtId="213" formatCode="0.00000%"/>
    <numFmt numFmtId="214" formatCode="&quot;as of&quot;\ mm/dd/yyyy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MT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11"/>
      <name val="Calibri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color indexed="17"/>
      <name val="Arial"/>
      <family val="2"/>
    </font>
    <font>
      <b/>
      <sz val="10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u val="singleAccounting"/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FF"/>
      <name val="Arial"/>
      <family val="2"/>
    </font>
    <font>
      <b/>
      <i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rgb="FF0000CC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sz val="10"/>
      <name val="Graphik Regular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color theme="1"/>
      <name val="Gill Sans"/>
      <family val="2"/>
    </font>
    <font>
      <sz val="10"/>
      <color rgb="FF000000"/>
      <name val="Times New Roman"/>
      <family val="1"/>
    </font>
    <font>
      <sz val="11"/>
      <color theme="1"/>
      <name val="Gadugi"/>
      <family val="2"/>
    </font>
    <font>
      <sz val="9"/>
      <color theme="1" tint="0.39994506668294322"/>
      <name val="Calibri"/>
      <family val="2"/>
      <scheme val="minor"/>
    </font>
    <font>
      <sz val="14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color theme="1"/>
      <name val="Garamond"/>
      <family val="1"/>
    </font>
    <font>
      <b/>
      <u/>
      <sz val="10"/>
      <color rgb="FF000000"/>
      <name val="Arial"/>
      <family val="2"/>
    </font>
    <font>
      <b/>
      <sz val="10"/>
      <color indexed="17"/>
      <name val="Arial"/>
      <family val="2"/>
    </font>
    <font>
      <b/>
      <sz val="12"/>
      <color rgb="FF0000FF"/>
      <name val="Arial"/>
      <family val="2"/>
    </font>
    <font>
      <b/>
      <u/>
      <sz val="14"/>
      <name val="Arial"/>
      <family val="2"/>
    </font>
    <font>
      <sz val="9"/>
      <color rgb="FF008000"/>
      <name val="Arial"/>
      <family val="2"/>
    </font>
    <font>
      <sz val="10"/>
      <color rgb="FF80008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b/>
      <sz val="8"/>
      <color theme="0"/>
      <name val="Tahoma"/>
      <family val="2"/>
    </font>
    <font>
      <sz val="8"/>
      <color theme="0"/>
      <name val="Tahoma"/>
      <family val="2"/>
    </font>
    <font>
      <b/>
      <sz val="11"/>
      <color theme="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Tahoma"/>
      <family val="2"/>
    </font>
    <font>
      <b/>
      <sz val="8"/>
      <color rgb="FF0000FF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rgb="FF000000"/>
      <name val="Arial"/>
      <family val="2"/>
    </font>
    <font>
      <b/>
      <u val="singleAccounting"/>
      <sz val="9"/>
      <color rgb="FFFFFFFF"/>
      <name val="Arial"/>
      <family val="2"/>
    </font>
    <font>
      <b/>
      <i/>
      <sz val="10"/>
      <name val="Arial"/>
      <family val="2"/>
    </font>
    <font>
      <i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rgb="FF0000FF"/>
      <name val="Arial"/>
      <family val="2"/>
    </font>
    <font>
      <b/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Tahoma"/>
      <family val="2"/>
    </font>
    <font>
      <b/>
      <sz val="8"/>
      <color rgb="FF80008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3" tint="-0.24994659260841701"/>
        <bgColor theme="3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8F8"/>
        <bgColor rgb="FF000000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 style="medium">
        <color theme="3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91">
    <xf numFmtId="0" fontId="0" fillId="0" borderId="0"/>
    <xf numFmtId="4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7" fontId="4" fillId="0" borderId="0"/>
    <xf numFmtId="37" fontId="4" fillId="0" borderId="0"/>
    <xf numFmtId="0" fontId="10" fillId="0" borderId="0"/>
    <xf numFmtId="0" fontId="17" fillId="0" borderId="0"/>
    <xf numFmtId="0" fontId="10" fillId="0" borderId="0">
      <alignment wrapText="1"/>
    </xf>
    <xf numFmtId="0" fontId="23" fillId="0" borderId="0"/>
    <xf numFmtId="9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0" fillId="0" borderId="0"/>
    <xf numFmtId="179" fontId="30" fillId="0" borderId="0" applyFont="0" applyFill="0" applyBorder="0" applyAlignment="0" applyProtection="0">
      <alignment horizontal="right" vertical="center"/>
    </xf>
    <xf numFmtId="43" fontId="3" fillId="0" borderId="0" applyFont="0" applyFill="0" applyBorder="0" applyAlignment="0" applyProtection="0"/>
    <xf numFmtId="43" fontId="47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3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98" fontId="30" fillId="0" borderId="0" applyFont="0" applyFill="0" applyBorder="0" applyAlignment="0" applyProtection="0">
      <alignment horizontal="right" vertical="center"/>
    </xf>
    <xf numFmtId="199" fontId="30" fillId="0" borderId="0" applyFont="0" applyFill="0" applyBorder="0" applyAlignment="0" applyProtection="0">
      <alignment horizontal="right" vertical="center"/>
    </xf>
    <xf numFmtId="197" fontId="30" fillId="0" borderId="0" applyFont="0" applyFill="0" applyBorder="0" applyAlignment="0" applyProtection="0">
      <alignment horizontal="right" vertical="center"/>
    </xf>
    <xf numFmtId="188" fontId="10" fillId="0" borderId="0" applyFont="0" applyFill="0" applyBorder="0" applyAlignment="0" applyProtection="0">
      <alignment horizontal="left"/>
    </xf>
    <xf numFmtId="193" fontId="30" fillId="0" borderId="0" applyFont="0" applyFill="0" applyBorder="0" applyAlignment="0" applyProtection="0">
      <alignment horizontal="right" vertical="center"/>
    </xf>
    <xf numFmtId="191" fontId="23" fillId="0" borderId="15" applyFont="0" applyFill="0" applyBorder="0" applyAlignment="0" applyProtection="0">
      <alignment vertical="center"/>
    </xf>
    <xf numFmtId="189" fontId="30" fillId="0" borderId="0">
      <alignment vertical="center"/>
    </xf>
    <xf numFmtId="192" fontId="23" fillId="0" borderId="15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horizontal="right" vertical="center"/>
    </xf>
    <xf numFmtId="0" fontId="10" fillId="0" borderId="0"/>
    <xf numFmtId="0" fontId="26" fillId="3" borderId="0" applyNumberFormat="0" applyBorder="0" applyAlignment="0" applyProtection="0">
      <alignment horizontal="right"/>
    </xf>
    <xf numFmtId="196" fontId="30" fillId="0" borderId="0" applyFont="0" applyFill="0" applyBorder="0" applyAlignment="0" applyProtection="0">
      <alignment horizontal="right" vertical="center"/>
    </xf>
    <xf numFmtId="195" fontId="30" fillId="0" borderId="0" applyFont="0" applyFill="0" applyBorder="0" applyAlignment="0" applyProtection="0">
      <alignment horizontal="right" vertical="center"/>
    </xf>
    <xf numFmtId="168" fontId="30" fillId="0" borderId="0">
      <alignment vertical="center"/>
    </xf>
    <xf numFmtId="194" fontId="30" fillId="0" borderId="0" applyFont="0" applyFill="0" applyBorder="0" applyAlignment="0" applyProtection="0">
      <alignment horizontal="right" vertical="center"/>
    </xf>
    <xf numFmtId="0" fontId="2" fillId="0" borderId="0"/>
    <xf numFmtId="0" fontId="2" fillId="0" borderId="0"/>
    <xf numFmtId="43" fontId="49" fillId="0" borderId="0" applyFont="0" applyFill="0" applyBorder="0" applyAlignment="0" applyProtection="0"/>
    <xf numFmtId="41" fontId="10" fillId="0" borderId="0"/>
    <xf numFmtId="43" fontId="10" fillId="0" borderId="0"/>
    <xf numFmtId="42" fontId="10" fillId="0" borderId="0"/>
    <xf numFmtId="44" fontId="10" fillId="0" borderId="0"/>
    <xf numFmtId="9" fontId="10" fillId="0" borderId="0"/>
    <xf numFmtId="0" fontId="10" fillId="0" borderId="0">
      <alignment vertical="center"/>
    </xf>
    <xf numFmtId="0" fontId="51" fillId="0" borderId="0"/>
    <xf numFmtId="0" fontId="10" fillId="0" borderId="0">
      <alignment vertic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>
      <alignment wrapText="1"/>
    </xf>
    <xf numFmtId="0" fontId="17" fillId="0" borderId="0"/>
    <xf numFmtId="44" fontId="2" fillId="0" borderId="0" applyFont="0" applyFill="0" applyBorder="0" applyAlignment="0" applyProtection="0"/>
    <xf numFmtId="0" fontId="54" fillId="9" borderId="35">
      <alignment horizontal="left" vertical="center" shrinkToFit="1"/>
    </xf>
    <xf numFmtId="203" fontId="54" fillId="3" borderId="0">
      <alignment horizontal="right" vertical="center" shrinkToFit="1"/>
    </xf>
    <xf numFmtId="0" fontId="53" fillId="8" borderId="0">
      <alignment horizontal="left" vertical="top"/>
    </xf>
    <xf numFmtId="43" fontId="10" fillId="0" borderId="0" applyFont="0" applyFill="0" applyBorder="0" applyAlignment="0" applyProtection="0"/>
    <xf numFmtId="44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201" fontId="30" fillId="0" borderId="0" applyFont="0" applyFill="0" applyBorder="0" applyAlignment="0" applyProtection="0">
      <alignment horizontal="right" vertical="center"/>
    </xf>
    <xf numFmtId="202" fontId="30" fillId="0" borderId="0" applyFont="0" applyFill="0" applyBorder="0" applyAlignment="0" applyProtection="0">
      <alignment horizontal="right" vertical="center"/>
    </xf>
    <xf numFmtId="200" fontId="30" fillId="0" borderId="0" applyFont="0" applyFill="0" applyBorder="0" applyAlignment="0" applyProtection="0">
      <alignment horizontal="right" vertical="center"/>
    </xf>
    <xf numFmtId="0" fontId="2" fillId="0" borderId="0"/>
    <xf numFmtId="0" fontId="50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  <xf numFmtId="0" fontId="50" fillId="0" borderId="0"/>
    <xf numFmtId="0" fontId="23" fillId="0" borderId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5" fillId="0" borderId="0"/>
    <xf numFmtId="44" fontId="52" fillId="0" borderId="0" applyFont="0" applyFill="0" applyBorder="0" applyAlignment="0" applyProtection="0"/>
    <xf numFmtId="0" fontId="1" fillId="0" borderId="0"/>
  </cellStyleXfs>
  <cellXfs count="694">
    <xf numFmtId="0" fontId="0" fillId="0" borderId="0" xfId="0"/>
    <xf numFmtId="37" fontId="7" fillId="0" borderId="0" xfId="6" applyFont="1"/>
    <xf numFmtId="37" fontId="9" fillId="0" borderId="0" xfId="6" applyFont="1"/>
    <xf numFmtId="37" fontId="10" fillId="0" borderId="0" xfId="6" applyFont="1"/>
    <xf numFmtId="37" fontId="13" fillId="0" borderId="0" xfId="6" applyFont="1" applyAlignment="1">
      <alignment horizontal="center"/>
    </xf>
    <xf numFmtId="37" fontId="12" fillId="0" borderId="0" xfId="6" quotePrefix="1" applyFont="1" applyAlignment="1">
      <alignment horizontal="right"/>
    </xf>
    <xf numFmtId="37" fontId="10" fillId="0" borderId="0" xfId="6" applyFont="1" applyAlignment="1">
      <alignment horizontal="left"/>
    </xf>
    <xf numFmtId="167" fontId="8" fillId="0" borderId="14" xfId="6" applyNumberFormat="1" applyFont="1" applyBorder="1" applyAlignment="1" applyProtection="1">
      <alignment horizontal="center"/>
      <protection locked="0"/>
    </xf>
    <xf numFmtId="1" fontId="6" fillId="0" borderId="14" xfId="6" applyNumberFormat="1" applyFont="1" applyBorder="1" applyAlignment="1">
      <alignment horizontal="center"/>
    </xf>
    <xf numFmtId="37" fontId="10" fillId="0" borderId="0" xfId="5" applyFont="1"/>
    <xf numFmtId="37" fontId="10" fillId="0" borderId="0" xfId="6" quotePrefix="1" applyFont="1" applyAlignment="1">
      <alignment horizontal="left"/>
    </xf>
    <xf numFmtId="7" fontId="10" fillId="0" borderId="7" xfId="1" applyNumberFormat="1" applyFont="1" applyFill="1" applyBorder="1" applyProtection="1">
      <protection locked="0"/>
    </xf>
    <xf numFmtId="7" fontId="10" fillId="0" borderId="7" xfId="6" applyNumberFormat="1" applyFont="1" applyBorder="1"/>
    <xf numFmtId="7" fontId="10" fillId="0" borderId="0" xfId="6" applyNumberFormat="1" applyFont="1"/>
    <xf numFmtId="37" fontId="6" fillId="0" borderId="0" xfId="6" applyFont="1" applyAlignment="1">
      <alignment horizontal="left"/>
    </xf>
    <xf numFmtId="7" fontId="6" fillId="0" borderId="7" xfId="6" applyNumberFormat="1" applyFont="1" applyBorder="1"/>
    <xf numFmtId="37" fontId="15" fillId="0" borderId="0" xfId="6" applyFont="1"/>
    <xf numFmtId="7" fontId="12" fillId="0" borderId="0" xfId="6" applyNumberFormat="1" applyFont="1"/>
    <xf numFmtId="5" fontId="12" fillId="0" borderId="0" xfId="6" quotePrefix="1" applyNumberFormat="1" applyFont="1" applyAlignment="1">
      <alignment horizontal="left"/>
    </xf>
    <xf numFmtId="5" fontId="6" fillId="0" borderId="0" xfId="6" applyNumberFormat="1" applyFont="1"/>
    <xf numFmtId="37" fontId="6" fillId="0" borderId="0" xfId="6" applyFont="1"/>
    <xf numFmtId="42" fontId="6" fillId="0" borderId="0" xfId="3" applyFont="1" applyBorder="1" applyProtection="1"/>
    <xf numFmtId="37" fontId="6" fillId="0" borderId="0" xfId="5" applyFont="1" applyAlignment="1">
      <alignment horizontal="left"/>
    </xf>
    <xf numFmtId="7" fontId="6" fillId="0" borderId="8" xfId="6" applyNumberFormat="1" applyFont="1" applyBorder="1"/>
    <xf numFmtId="7" fontId="6" fillId="0" borderId="0" xfId="6" applyNumberFormat="1" applyFont="1"/>
    <xf numFmtId="2" fontId="6" fillId="0" borderId="7" xfId="6" applyNumberFormat="1" applyFont="1" applyBorder="1"/>
    <xf numFmtId="2" fontId="10" fillId="0" borderId="0" xfId="6" applyNumberFormat="1" applyFont="1"/>
    <xf numFmtId="37" fontId="6" fillId="0" borderId="15" xfId="6" quotePrefix="1" applyFont="1" applyBorder="1" applyAlignment="1">
      <alignment horizontal="left"/>
    </xf>
    <xf numFmtId="0" fontId="5" fillId="0" borderId="0" xfId="0" applyFont="1"/>
    <xf numFmtId="37" fontId="5" fillId="0" borderId="0" xfId="6" applyFont="1" applyAlignment="1">
      <alignment horizontal="centerContinuous"/>
    </xf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7" fontId="10" fillId="0" borderId="7" xfId="6" applyNumberFormat="1" applyFont="1" applyBorder="1" applyAlignment="1">
      <alignment horizontal="right"/>
    </xf>
    <xf numFmtId="170" fontId="0" fillId="0" borderId="0" xfId="0" applyNumberFormat="1"/>
    <xf numFmtId="7" fontId="6" fillId="0" borderId="8" xfId="6" applyNumberFormat="1" applyFont="1" applyBorder="1" applyAlignment="1">
      <alignment horizontal="center"/>
    </xf>
    <xf numFmtId="10" fontId="6" fillId="0" borderId="7" xfId="6" applyNumberFormat="1" applyFont="1" applyBorder="1"/>
    <xf numFmtId="0" fontId="10" fillId="0" borderId="0" xfId="7"/>
    <xf numFmtId="0" fontId="20" fillId="2" borderId="19" xfId="7" applyFont="1" applyFill="1" applyBorder="1" applyAlignment="1">
      <alignment horizontal="center" vertical="center"/>
    </xf>
    <xf numFmtId="165" fontId="10" fillId="0" borderId="0" xfId="2" applyNumberFormat="1" applyFont="1"/>
    <xf numFmtId="165" fontId="6" fillId="0" borderId="0" xfId="2" applyNumberFormat="1" applyFont="1"/>
    <xf numFmtId="0" fontId="24" fillId="0" borderId="7" xfId="10" applyFont="1" applyBorder="1" applyAlignment="1">
      <alignment horizontal="center" vertical="center"/>
    </xf>
    <xf numFmtId="0" fontId="23" fillId="0" borderId="0" xfId="10" applyAlignment="1">
      <alignment vertical="center"/>
    </xf>
    <xf numFmtId="0" fontId="23" fillId="0" borderId="22" xfId="10" applyBorder="1" applyAlignment="1">
      <alignment vertical="center"/>
    </xf>
    <xf numFmtId="0" fontId="27" fillId="0" borderId="13" xfId="10" applyFont="1" applyBorder="1" applyAlignment="1">
      <alignment horizontal="left" vertical="center"/>
    </xf>
    <xf numFmtId="173" fontId="24" fillId="0" borderId="5" xfId="10" applyNumberFormat="1" applyFont="1" applyBorder="1" applyAlignment="1">
      <alignment horizontal="right" vertical="center"/>
    </xf>
    <xf numFmtId="174" fontId="24" fillId="0" borderId="22" xfId="10" applyNumberFormat="1" applyFont="1" applyBorder="1" applyAlignment="1">
      <alignment horizontal="right" vertical="center"/>
    </xf>
    <xf numFmtId="172" fontId="27" fillId="0" borderId="5" xfId="11" applyNumberFormat="1" applyFont="1" applyBorder="1" applyAlignment="1">
      <alignment horizontal="right" vertical="center"/>
    </xf>
    <xf numFmtId="173" fontId="27" fillId="0" borderId="5" xfId="11" applyNumberFormat="1" applyFont="1" applyBorder="1" applyAlignment="1">
      <alignment horizontal="right" vertical="center"/>
    </xf>
    <xf numFmtId="176" fontId="27" fillId="0" borderId="22" xfId="11" applyNumberFormat="1" applyFont="1" applyBorder="1" applyAlignment="1">
      <alignment horizontal="right" vertical="center"/>
    </xf>
    <xf numFmtId="175" fontId="24" fillId="0" borderId="5" xfId="10" applyNumberFormat="1" applyFont="1" applyBorder="1" applyAlignment="1">
      <alignment horizontal="right" vertical="center"/>
    </xf>
    <xf numFmtId="171" fontId="24" fillId="0" borderId="22" xfId="10" applyNumberFormat="1" applyFont="1" applyBorder="1" applyAlignment="1">
      <alignment horizontal="right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165" fontId="16" fillId="0" borderId="0" xfId="2" applyNumberFormat="1" applyFont="1" applyFill="1" applyBorder="1" applyAlignment="1">
      <alignment horizontal="right"/>
    </xf>
    <xf numFmtId="37" fontId="14" fillId="0" borderId="0" xfId="6" applyFont="1"/>
    <xf numFmtId="174" fontId="6" fillId="4" borderId="18" xfId="6" applyNumberFormat="1" applyFont="1" applyFill="1" applyBorder="1" applyAlignment="1">
      <alignment horizontal="right"/>
    </xf>
    <xf numFmtId="37" fontId="32" fillId="0" borderId="2" xfId="6" applyFont="1" applyBorder="1"/>
    <xf numFmtId="37" fontId="32" fillId="0" borderId="2" xfId="6" applyFont="1" applyBorder="1" applyAlignment="1">
      <alignment horizontal="right"/>
    </xf>
    <xf numFmtId="37" fontId="33" fillId="0" borderId="2" xfId="6" applyFont="1" applyBorder="1" applyAlignment="1">
      <alignment horizontal="center"/>
    </xf>
    <xf numFmtId="37" fontId="10" fillId="0" borderId="2" xfId="6" applyFont="1" applyBorder="1" applyAlignment="1">
      <alignment horizontal="center"/>
    </xf>
    <xf numFmtId="37" fontId="10" fillId="0" borderId="31" xfId="6" applyFont="1" applyBorder="1" applyAlignment="1">
      <alignment horizontal="left"/>
    </xf>
    <xf numFmtId="37" fontId="31" fillId="0" borderId="3" xfId="6" applyFont="1" applyBorder="1" applyAlignment="1">
      <alignment horizontal="left"/>
    </xf>
    <xf numFmtId="37" fontId="32" fillId="0" borderId="0" xfId="6" applyFont="1" applyAlignment="1">
      <alignment horizontal="center" wrapText="1"/>
    </xf>
    <xf numFmtId="37" fontId="32" fillId="0" borderId="5" xfId="6" applyFont="1" applyBorder="1" applyAlignment="1">
      <alignment horizontal="right"/>
    </xf>
    <xf numFmtId="37" fontId="32" fillId="0" borderId="0" xfId="6" applyFont="1" applyAlignment="1">
      <alignment horizontal="right" wrapText="1"/>
    </xf>
    <xf numFmtId="37" fontId="32" fillId="0" borderId="0" xfId="6" quotePrefix="1" applyFont="1" applyAlignment="1">
      <alignment horizontal="right"/>
    </xf>
    <xf numFmtId="37" fontId="10" fillId="0" borderId="0" xfId="6" quotePrefix="1" applyFont="1" applyAlignment="1">
      <alignment horizontal="center"/>
    </xf>
    <xf numFmtId="37" fontId="10" fillId="0" borderId="32" xfId="6" applyFont="1" applyBorder="1" applyAlignment="1">
      <alignment horizontal="left"/>
    </xf>
    <xf numFmtId="37" fontId="32" fillId="0" borderId="3" xfId="6" applyFont="1" applyBorder="1" applyAlignment="1">
      <alignment horizontal="left"/>
    </xf>
    <xf numFmtId="5" fontId="16" fillId="0" borderId="7" xfId="5" applyNumberFormat="1" applyFont="1" applyBorder="1" applyAlignment="1">
      <alignment horizontal="right"/>
    </xf>
    <xf numFmtId="180" fontId="16" fillId="0" borderId="7" xfId="2" applyNumberFormat="1" applyFont="1" applyFill="1" applyBorder="1" applyAlignment="1">
      <alignment horizontal="right"/>
    </xf>
    <xf numFmtId="181" fontId="16" fillId="0" borderId="7" xfId="4" applyNumberFormat="1" applyFont="1" applyBorder="1"/>
    <xf numFmtId="10" fontId="10" fillId="0" borderId="0" xfId="4" applyNumberFormat="1" applyFont="1" applyBorder="1"/>
    <xf numFmtId="37" fontId="32" fillId="0" borderId="3" xfId="6" quotePrefix="1" applyFont="1" applyBorder="1" applyAlignment="1">
      <alignment horizontal="left"/>
    </xf>
    <xf numFmtId="37" fontId="32" fillId="0" borderId="3" xfId="6" applyFont="1" applyBorder="1"/>
    <xf numFmtId="0" fontId="6" fillId="0" borderId="0" xfId="5" applyNumberFormat="1" applyFont="1" applyAlignment="1" applyProtection="1">
      <alignment horizontal="left"/>
      <protection locked="0"/>
    </xf>
    <xf numFmtId="37" fontId="32" fillId="0" borderId="3" xfId="5" applyFont="1" applyBorder="1" applyAlignment="1">
      <alignment horizontal="left"/>
    </xf>
    <xf numFmtId="37" fontId="36" fillId="0" borderId="0" xfId="5" applyFont="1" applyProtection="1">
      <protection locked="0"/>
    </xf>
    <xf numFmtId="37" fontId="14" fillId="0" borderId="0" xfId="5" applyFont="1" applyProtection="1">
      <protection locked="0"/>
    </xf>
    <xf numFmtId="1" fontId="6" fillId="0" borderId="0" xfId="5" applyNumberFormat="1" applyFont="1" applyAlignment="1" applyProtection="1">
      <alignment horizontal="right"/>
      <protection locked="0"/>
    </xf>
    <xf numFmtId="37" fontId="32" fillId="0" borderId="3" xfId="5" applyFont="1" applyBorder="1"/>
    <xf numFmtId="37" fontId="32" fillId="0" borderId="3" xfId="5" quotePrefix="1" applyFont="1" applyBorder="1" applyAlignment="1">
      <alignment horizontal="left"/>
    </xf>
    <xf numFmtId="37" fontId="10" fillId="0" borderId="33" xfId="6" applyFont="1" applyBorder="1" applyAlignment="1">
      <alignment horizontal="left"/>
    </xf>
    <xf numFmtId="37" fontId="37" fillId="0" borderId="0" xfId="5" applyFont="1" applyAlignment="1">
      <alignment horizontal="centerContinuous"/>
    </xf>
    <xf numFmtId="166" fontId="22" fillId="0" borderId="0" xfId="6" applyNumberFormat="1" applyFont="1" applyAlignment="1">
      <alignment horizontal="right"/>
    </xf>
    <xf numFmtId="181" fontId="16" fillId="0" borderId="0" xfId="4" applyNumberFormat="1" applyFont="1" applyBorder="1" applyAlignment="1">
      <alignment horizontal="right"/>
    </xf>
    <xf numFmtId="37" fontId="32" fillId="0" borderId="0" xfId="6" applyFont="1" applyAlignment="1">
      <alignment horizontal="left"/>
    </xf>
    <xf numFmtId="37" fontId="36" fillId="0" borderId="0" xfId="6" applyFont="1" applyAlignment="1">
      <alignment horizontal="left"/>
    </xf>
    <xf numFmtId="37" fontId="39" fillId="0" borderId="0" xfId="6" applyFont="1" applyAlignment="1">
      <alignment horizontal="center"/>
    </xf>
    <xf numFmtId="37" fontId="32" fillId="0" borderId="0" xfId="6" applyFont="1"/>
    <xf numFmtId="37" fontId="31" fillId="0" borderId="0" xfId="6" applyFont="1" applyAlignment="1">
      <alignment horizontal="left"/>
    </xf>
    <xf numFmtId="37" fontId="31" fillId="0" borderId="0" xfId="6" quotePrefix="1" applyFont="1" applyAlignment="1">
      <alignment horizontal="left"/>
    </xf>
    <xf numFmtId="37" fontId="32" fillId="0" borderId="0" xfId="6" quotePrefix="1" applyFont="1" applyAlignment="1">
      <alignment horizontal="left"/>
    </xf>
    <xf numFmtId="37" fontId="32" fillId="0" borderId="0" xfId="5" applyFont="1" applyAlignment="1">
      <alignment horizontal="left"/>
    </xf>
    <xf numFmtId="37" fontId="31" fillId="0" borderId="0" xfId="5" applyFont="1" applyAlignment="1">
      <alignment horizontal="left"/>
    </xf>
    <xf numFmtId="37" fontId="11" fillId="0" borderId="34" xfId="6" quotePrefix="1" applyFont="1" applyBorder="1" applyAlignment="1">
      <alignment horizontal="left"/>
    </xf>
    <xf numFmtId="37" fontId="10" fillId="0" borderId="34" xfId="6" applyFont="1" applyBorder="1"/>
    <xf numFmtId="180" fontId="21" fillId="0" borderId="7" xfId="6" applyNumberFormat="1" applyFont="1" applyBorder="1" applyAlignment="1">
      <alignment horizontal="right"/>
    </xf>
    <xf numFmtId="184" fontId="21" fillId="0" borderId="7" xfId="6" applyNumberFormat="1" applyFont="1" applyBorder="1" applyAlignment="1">
      <alignment horizontal="right"/>
    </xf>
    <xf numFmtId="184" fontId="16" fillId="0" borderId="7" xfId="6" applyNumberFormat="1" applyFont="1" applyBorder="1" applyAlignment="1">
      <alignment horizontal="right"/>
    </xf>
    <xf numFmtId="184" fontId="10" fillId="0" borderId="7" xfId="6" applyNumberFormat="1" applyFont="1" applyBorder="1" applyAlignment="1">
      <alignment horizontal="right"/>
    </xf>
    <xf numFmtId="180" fontId="10" fillId="0" borderId="7" xfId="6" applyNumberFormat="1" applyFont="1" applyBorder="1" applyAlignment="1">
      <alignment horizontal="right"/>
    </xf>
    <xf numFmtId="180" fontId="34" fillId="0" borderId="7" xfId="6" applyNumberFormat="1" applyFont="1" applyBorder="1" applyAlignment="1">
      <alignment horizontal="right"/>
    </xf>
    <xf numFmtId="184" fontId="34" fillId="0" borderId="7" xfId="6" applyNumberFormat="1" applyFont="1" applyBorder="1" applyAlignment="1">
      <alignment horizontal="right"/>
    </xf>
    <xf numFmtId="180" fontId="6" fillId="0" borderId="7" xfId="6" applyNumberFormat="1" applyFont="1" applyBorder="1" applyAlignment="1">
      <alignment horizontal="right"/>
    </xf>
    <xf numFmtId="5" fontId="10" fillId="0" borderId="0" xfId="6" applyNumberFormat="1" applyFont="1" applyAlignment="1">
      <alignment horizontal="right"/>
    </xf>
    <xf numFmtId="181" fontId="6" fillId="0" borderId="7" xfId="6" applyNumberFormat="1" applyFont="1" applyBorder="1" applyAlignment="1">
      <alignment horizontal="right"/>
    </xf>
    <xf numFmtId="5" fontId="6" fillId="0" borderId="0" xfId="6" applyNumberFormat="1" applyFont="1" applyAlignment="1">
      <alignment horizontal="right"/>
    </xf>
    <xf numFmtId="180" fontId="6" fillId="0" borderId="7" xfId="3" applyNumberFormat="1" applyFont="1" applyBorder="1" applyAlignment="1" applyProtection="1">
      <alignment horizontal="right"/>
    </xf>
    <xf numFmtId="180" fontId="35" fillId="0" borderId="7" xfId="5" quotePrefix="1" applyNumberFormat="1" applyFont="1" applyBorder="1" applyAlignment="1">
      <alignment horizontal="right"/>
    </xf>
    <xf numFmtId="184" fontId="35" fillId="0" borderId="7" xfId="5" quotePrefix="1" applyNumberFormat="1" applyFont="1" applyBorder="1" applyAlignment="1">
      <alignment horizontal="right"/>
    </xf>
    <xf numFmtId="7" fontId="35" fillId="0" borderId="0" xfId="5" quotePrefix="1" applyNumberFormat="1" applyFont="1" applyAlignment="1">
      <alignment horizontal="right"/>
    </xf>
    <xf numFmtId="180" fontId="38" fillId="0" borderId="7" xfId="5" quotePrefix="1" applyNumberFormat="1" applyFont="1" applyBorder="1" applyAlignment="1">
      <alignment horizontal="right"/>
    </xf>
    <xf numFmtId="5" fontId="38" fillId="0" borderId="0" xfId="5" applyNumberFormat="1" applyFont="1" applyAlignment="1" applyProtection="1">
      <alignment horizontal="right"/>
      <protection locked="0"/>
    </xf>
    <xf numFmtId="37" fontId="35" fillId="0" borderId="0" xfId="5" applyFont="1" applyAlignment="1" applyProtection="1">
      <alignment horizontal="right"/>
      <protection locked="0"/>
    </xf>
    <xf numFmtId="7" fontId="35" fillId="0" borderId="0" xfId="6" applyNumberFormat="1" applyFont="1"/>
    <xf numFmtId="9" fontId="38" fillId="0" borderId="7" xfId="4" applyFont="1" applyFill="1" applyBorder="1" applyProtection="1">
      <protection locked="0"/>
    </xf>
    <xf numFmtId="9" fontId="38" fillId="0" borderId="0" xfId="6" applyNumberFormat="1" applyFont="1"/>
    <xf numFmtId="7" fontId="38" fillId="0" borderId="8" xfId="6" applyNumberFormat="1" applyFont="1" applyBorder="1"/>
    <xf numFmtId="165" fontId="35" fillId="0" borderId="0" xfId="2" applyNumberFormat="1" applyFont="1"/>
    <xf numFmtId="165" fontId="38" fillId="0" borderId="0" xfId="2" applyNumberFormat="1" applyFont="1"/>
    <xf numFmtId="2" fontId="35" fillId="0" borderId="0" xfId="6" applyNumberFormat="1" applyFont="1"/>
    <xf numFmtId="7" fontId="6" fillId="0" borderId="16" xfId="6" applyNumberFormat="1" applyFont="1" applyBorder="1" applyProtection="1">
      <protection locked="0"/>
    </xf>
    <xf numFmtId="180" fontId="38" fillId="0" borderId="16" xfId="5" quotePrefix="1" applyNumberFormat="1" applyFont="1" applyBorder="1" applyAlignment="1">
      <alignment horizontal="right"/>
    </xf>
    <xf numFmtId="180" fontId="6" fillId="0" borderId="16" xfId="3" applyNumberFormat="1" applyFont="1" applyBorder="1" applyAlignment="1" applyProtection="1">
      <alignment horizontal="right"/>
    </xf>
    <xf numFmtId="184" fontId="10" fillId="5" borderId="7" xfId="6" applyNumberFormat="1" applyFont="1" applyFill="1" applyBorder="1" applyAlignment="1" applyProtection="1">
      <alignment horizontal="right"/>
      <protection locked="0"/>
    </xf>
    <xf numFmtId="184" fontId="10" fillId="5" borderId="7" xfId="5" quotePrefix="1" applyNumberFormat="1" applyFont="1" applyFill="1" applyBorder="1" applyAlignment="1">
      <alignment horizontal="right"/>
    </xf>
    <xf numFmtId="7" fontId="10" fillId="5" borderId="7" xfId="6" applyNumberFormat="1" applyFont="1" applyFill="1" applyBorder="1" applyAlignment="1" applyProtection="1">
      <alignment horizontal="right"/>
      <protection locked="0"/>
    </xf>
    <xf numFmtId="180" fontId="6" fillId="0" borderId="7" xfId="6" applyNumberFormat="1" applyFont="1" applyBorder="1" applyAlignment="1" applyProtection="1">
      <alignment horizontal="right"/>
      <protection locked="0"/>
    </xf>
    <xf numFmtId="7" fontId="35" fillId="0" borderId="7" xfId="6" applyNumberFormat="1" applyFont="1" applyBorder="1"/>
    <xf numFmtId="184" fontId="35" fillId="5" borderId="7" xfId="5" quotePrefix="1" applyNumberFormat="1" applyFont="1" applyFill="1" applyBorder="1" applyAlignment="1">
      <alignment horizontal="right"/>
    </xf>
    <xf numFmtId="180" fontId="35" fillId="0" borderId="7" xfId="2" applyNumberFormat="1" applyFont="1" applyFill="1" applyBorder="1" applyAlignment="1">
      <alignment horizontal="right"/>
    </xf>
    <xf numFmtId="182" fontId="6" fillId="0" borderId="17" xfId="6" quotePrefix="1" applyNumberFormat="1" applyFont="1" applyBorder="1" applyAlignment="1" applyProtection="1">
      <alignment horizontal="left"/>
      <protection locked="0"/>
    </xf>
    <xf numFmtId="182" fontId="6" fillId="0" borderId="16" xfId="6" applyNumberFormat="1" applyFont="1" applyBorder="1" applyAlignment="1" applyProtection="1">
      <alignment horizontal="left"/>
      <protection locked="0"/>
    </xf>
    <xf numFmtId="182" fontId="6" fillId="0" borderId="18" xfId="6" applyNumberFormat="1" applyFont="1" applyBorder="1" applyAlignment="1" applyProtection="1">
      <alignment horizontal="left"/>
      <protection locked="0"/>
    </xf>
    <xf numFmtId="0" fontId="10" fillId="0" borderId="7" xfId="6" applyNumberFormat="1" applyFont="1" applyBorder="1" applyAlignment="1">
      <alignment horizontal="right"/>
    </xf>
    <xf numFmtId="0" fontId="40" fillId="0" borderId="0" xfId="8" applyFont="1"/>
    <xf numFmtId="0" fontId="40" fillId="0" borderId="0" xfId="8" applyFont="1" applyAlignment="1">
      <alignment horizontal="center"/>
    </xf>
    <xf numFmtId="0" fontId="30" fillId="0" borderId="0" xfId="8" applyFont="1"/>
    <xf numFmtId="43" fontId="10" fillId="0" borderId="0" xfId="12" applyFont="1"/>
    <xf numFmtId="0" fontId="35" fillId="0" borderId="0" xfId="8" applyFont="1"/>
    <xf numFmtId="37" fontId="31" fillId="0" borderId="16" xfId="6" applyFont="1" applyBorder="1" applyAlignment="1">
      <alignment horizontal="left"/>
    </xf>
    <xf numFmtId="0" fontId="41" fillId="0" borderId="16" xfId="8" applyFont="1" applyBorder="1"/>
    <xf numFmtId="0" fontId="38" fillId="0" borderId="4" xfId="0" applyFont="1" applyBorder="1" applyAlignment="1">
      <alignment horizontal="center"/>
    </xf>
    <xf numFmtId="37" fontId="10" fillId="0" borderId="3" xfId="5" quotePrefix="1" applyFont="1" applyBorder="1" applyAlignment="1">
      <alignment horizontal="left"/>
    </xf>
    <xf numFmtId="175" fontId="35" fillId="0" borderId="7" xfId="4" applyNumberFormat="1" applyFont="1" applyFill="1" applyBorder="1" applyAlignment="1">
      <alignment horizontal="right"/>
    </xf>
    <xf numFmtId="37" fontId="10" fillId="0" borderId="11" xfId="6" applyFont="1" applyBorder="1"/>
    <xf numFmtId="37" fontId="14" fillId="0" borderId="12" xfId="6" applyFont="1" applyBorder="1" applyAlignment="1">
      <alignment horizontal="left"/>
    </xf>
    <xf numFmtId="37" fontId="6" fillId="0" borderId="12" xfId="6" applyFont="1" applyBorder="1"/>
    <xf numFmtId="0" fontId="31" fillId="0" borderId="1" xfId="6" applyNumberFormat="1" applyFont="1" applyBorder="1" applyAlignment="1">
      <alignment horizontal="left"/>
    </xf>
    <xf numFmtId="0" fontId="42" fillId="0" borderId="0" xfId="13"/>
    <xf numFmtId="0" fontId="6" fillId="0" borderId="15" xfId="7" applyFont="1" applyBorder="1" applyAlignment="1">
      <alignment horizontal="center"/>
    </xf>
    <xf numFmtId="165" fontId="0" fillId="0" borderId="0" xfId="2" applyNumberFormat="1" applyFont="1" applyBorder="1"/>
    <xf numFmtId="0" fontId="6" fillId="6" borderId="34" xfId="2" applyNumberFormat="1" applyFont="1" applyFill="1" applyBorder="1" applyAlignment="1">
      <alignment horizontal="left"/>
    </xf>
    <xf numFmtId="165" fontId="6" fillId="6" borderId="34" xfId="2" applyNumberFormat="1" applyFont="1" applyFill="1" applyBorder="1"/>
    <xf numFmtId="165" fontId="35" fillId="0" borderId="0" xfId="2" applyNumberFormat="1" applyFont="1" applyBorder="1"/>
    <xf numFmtId="0" fontId="24" fillId="0" borderId="0" xfId="10" applyFont="1" applyAlignment="1">
      <alignment horizontal="center" vertical="center"/>
    </xf>
    <xf numFmtId="0" fontId="43" fillId="0" borderId="7" xfId="14" applyFont="1" applyBorder="1" applyAlignment="1">
      <alignment horizontal="center"/>
    </xf>
    <xf numFmtId="0" fontId="23" fillId="0" borderId="0" xfId="14" applyFont="1"/>
    <xf numFmtId="0" fontId="23" fillId="0" borderId="0" xfId="14" applyFont="1" applyAlignment="1">
      <alignment horizontal="right"/>
    </xf>
    <xf numFmtId="0" fontId="44" fillId="7" borderId="23" xfId="14" applyFont="1" applyFill="1" applyBorder="1" applyAlignment="1">
      <alignment horizontal="center"/>
    </xf>
    <xf numFmtId="0" fontId="44" fillId="7" borderId="9" xfId="14" applyFont="1" applyFill="1" applyBorder="1" applyAlignment="1">
      <alignment horizontal="right"/>
    </xf>
    <xf numFmtId="0" fontId="44" fillId="7" borderId="26" xfId="14" applyFont="1" applyFill="1" applyBorder="1" applyAlignment="1">
      <alignment horizontal="right"/>
    </xf>
    <xf numFmtId="0" fontId="44" fillId="7" borderId="14" xfId="14" applyFont="1" applyFill="1" applyBorder="1" applyAlignment="1">
      <alignment horizontal="right"/>
    </xf>
    <xf numFmtId="179" fontId="43" fillId="0" borderId="0" xfId="15" applyFont="1" applyBorder="1" applyAlignment="1">
      <alignment horizontal="right"/>
    </xf>
    <xf numFmtId="175" fontId="9" fillId="0" borderId="0" xfId="14" applyNumberFormat="1" applyFont="1" applyAlignment="1">
      <alignment horizontal="right"/>
    </xf>
    <xf numFmtId="14" fontId="43" fillId="0" borderId="0" xfId="16" applyNumberFormat="1" applyFont="1" applyBorder="1" applyAlignment="1">
      <alignment horizontal="right"/>
    </xf>
    <xf numFmtId="0" fontId="9" fillId="0" borderId="0" xfId="14" applyFont="1" applyAlignment="1">
      <alignment horizontal="right"/>
    </xf>
    <xf numFmtId="0" fontId="30" fillId="0" borderId="0" xfId="14"/>
    <xf numFmtId="179" fontId="43" fillId="0" borderId="5" xfId="15" applyFont="1" applyBorder="1" applyAlignment="1">
      <alignment horizontal="right"/>
    </xf>
    <xf numFmtId="14" fontId="43" fillId="0" borderId="5" xfId="16" applyNumberFormat="1" applyFont="1" applyBorder="1" applyAlignment="1">
      <alignment horizontal="right"/>
    </xf>
    <xf numFmtId="179" fontId="23" fillId="0" borderId="0" xfId="15" applyFont="1" applyAlignment="1">
      <alignment horizontal="right"/>
    </xf>
    <xf numFmtId="175" fontId="23" fillId="0" borderId="0" xfId="14" applyNumberFormat="1" applyFont="1" applyAlignment="1">
      <alignment horizontal="right"/>
    </xf>
    <xf numFmtId="175" fontId="9" fillId="0" borderId="26" xfId="14" applyNumberFormat="1" applyFont="1" applyBorder="1" applyAlignment="1">
      <alignment horizontal="right"/>
    </xf>
    <xf numFmtId="179" fontId="9" fillId="0" borderId="0" xfId="15" applyFont="1" applyBorder="1" applyAlignment="1">
      <alignment horizontal="right"/>
    </xf>
    <xf numFmtId="175" fontId="9" fillId="0" borderId="30" xfId="14" applyNumberFormat="1" applyFont="1" applyBorder="1" applyAlignment="1">
      <alignment horizontal="right"/>
    </xf>
    <xf numFmtId="175" fontId="9" fillId="0" borderId="22" xfId="14" applyNumberFormat="1" applyFont="1" applyBorder="1" applyAlignment="1">
      <alignment horizontal="right"/>
    </xf>
    <xf numFmtId="179" fontId="45" fillId="0" borderId="0" xfId="15" applyFont="1" applyBorder="1" applyAlignment="1">
      <alignment horizontal="right"/>
    </xf>
    <xf numFmtId="185" fontId="23" fillId="0" borderId="0" xfId="14" applyNumberFormat="1" applyFont="1" applyAlignment="1">
      <alignment horizontal="right"/>
    </xf>
    <xf numFmtId="0" fontId="43" fillId="0" borderId="0" xfId="14" applyFont="1" applyAlignment="1">
      <alignment horizontal="center"/>
    </xf>
    <xf numFmtId="0" fontId="10" fillId="0" borderId="0" xfId="2" quotePrefix="1" applyNumberFormat="1" applyFont="1" applyBorder="1" applyAlignment="1">
      <alignment horizontal="left"/>
    </xf>
    <xf numFmtId="0" fontId="30" fillId="0" borderId="0" xfId="0" applyFont="1"/>
    <xf numFmtId="0" fontId="10" fillId="0" borderId="0" xfId="0" applyFont="1"/>
    <xf numFmtId="0" fontId="31" fillId="0" borderId="0" xfId="0" applyFont="1" applyAlignment="1" applyProtection="1">
      <alignment horizontal="left"/>
      <protection locked="0"/>
    </xf>
    <xf numFmtId="0" fontId="6" fillId="0" borderId="7" xfId="0" applyFont="1" applyBorder="1" applyProtection="1">
      <protection locked="0"/>
    </xf>
    <xf numFmtId="172" fontId="38" fillId="0" borderId="7" xfId="0" applyNumberFormat="1" applyFont="1" applyBorder="1" applyAlignment="1">
      <alignment horizontal="right"/>
    </xf>
    <xf numFmtId="0" fontId="10" fillId="0" borderId="7" xfId="0" applyFont="1" applyBorder="1"/>
    <xf numFmtId="10" fontId="35" fillId="0" borderId="7" xfId="0" applyNumberFormat="1" applyFont="1" applyBorder="1" applyProtection="1">
      <protection locked="0"/>
    </xf>
    <xf numFmtId="0" fontId="6" fillId="0" borderId="0" xfId="0" applyFont="1"/>
    <xf numFmtId="10" fontId="6" fillId="0" borderId="7" xfId="0" applyNumberFormat="1" applyFont="1" applyBorder="1" applyProtection="1">
      <protection locked="0"/>
    </xf>
    <xf numFmtId="172" fontId="6" fillId="0" borderId="7" xfId="0" applyNumberFormat="1" applyFont="1" applyBorder="1" applyProtection="1">
      <protection locked="0"/>
    </xf>
    <xf numFmtId="176" fontId="6" fillId="0" borderId="7" xfId="0" applyNumberFormat="1" applyFont="1" applyBorder="1" applyProtection="1">
      <protection locked="0"/>
    </xf>
    <xf numFmtId="1" fontId="6" fillId="0" borderId="6" xfId="6" applyNumberFormat="1" applyFont="1" applyBorder="1" applyAlignment="1">
      <alignment horizontal="center"/>
    </xf>
    <xf numFmtId="1" fontId="13" fillId="0" borderId="0" xfId="6" applyNumberFormat="1" applyFont="1" applyAlignment="1">
      <alignment horizontal="center"/>
    </xf>
    <xf numFmtId="186" fontId="38" fillId="0" borderId="7" xfId="4" applyNumberFormat="1" applyFont="1" applyFill="1" applyBorder="1" applyAlignment="1">
      <alignment horizontal="right"/>
    </xf>
    <xf numFmtId="186" fontId="6" fillId="0" borderId="7" xfId="6" applyNumberFormat="1" applyFont="1" applyBorder="1"/>
    <xf numFmtId="186" fontId="6" fillId="4" borderId="7" xfId="4" applyNumberFormat="1" applyFont="1" applyFill="1" applyBorder="1" applyAlignment="1">
      <alignment horizontal="right"/>
    </xf>
    <xf numFmtId="1" fontId="38" fillId="0" borderId="14" xfId="6" applyNumberFormat="1" applyFont="1" applyBorder="1" applyAlignment="1">
      <alignment horizontal="right"/>
    </xf>
    <xf numFmtId="1" fontId="6" fillId="0" borderId="14" xfId="6" applyNumberFormat="1" applyFont="1" applyBorder="1" applyAlignment="1">
      <alignment horizontal="right"/>
    </xf>
    <xf numFmtId="178" fontId="38" fillId="0" borderId="6" xfId="6" quotePrefix="1" applyNumberFormat="1" applyFont="1" applyBorder="1" applyAlignment="1">
      <alignment horizontal="right"/>
    </xf>
    <xf numFmtId="178" fontId="31" fillId="0" borderId="6" xfId="6" quotePrefix="1" applyNumberFormat="1" applyFont="1" applyBorder="1" applyAlignment="1">
      <alignment horizontal="right"/>
    </xf>
    <xf numFmtId="37" fontId="6" fillId="0" borderId="6" xfId="6" applyFont="1" applyBorder="1" applyAlignment="1">
      <alignment horizontal="center"/>
    </xf>
    <xf numFmtId="14" fontId="38" fillId="0" borderId="7" xfId="4" applyNumberFormat="1" applyFont="1" applyFill="1" applyBorder="1" applyAlignment="1">
      <alignment horizontal="right"/>
    </xf>
    <xf numFmtId="187" fontId="38" fillId="0" borderId="7" xfId="4" applyNumberFormat="1" applyFont="1" applyFill="1" applyBorder="1" applyAlignment="1">
      <alignment horizontal="right"/>
    </xf>
    <xf numFmtId="43" fontId="6" fillId="0" borderId="16" xfId="12" applyFont="1" applyBorder="1"/>
    <xf numFmtId="174" fontId="6" fillId="0" borderId="18" xfId="6" applyNumberFormat="1" applyFont="1" applyBorder="1" applyAlignment="1">
      <alignment horizontal="right"/>
    </xf>
    <xf numFmtId="6" fontId="46" fillId="0" borderId="0" xfId="0" applyNumberFormat="1" applyFont="1"/>
    <xf numFmtId="37" fontId="10" fillId="0" borderId="0" xfId="6" applyFont="1" applyAlignment="1">
      <alignment horizontal="center"/>
    </xf>
    <xf numFmtId="37" fontId="8" fillId="0" borderId="0" xfId="6" applyFont="1"/>
    <xf numFmtId="37" fontId="8" fillId="0" borderId="0" xfId="6" applyFont="1" applyProtection="1">
      <protection locked="0"/>
    </xf>
    <xf numFmtId="164" fontId="10" fillId="0" borderId="0" xfId="5" applyNumberFormat="1" applyFont="1" applyAlignment="1">
      <alignment horizontal="right"/>
    </xf>
    <xf numFmtId="174" fontId="6" fillId="4" borderId="7" xfId="6" applyNumberFormat="1" applyFont="1" applyFill="1" applyBorder="1" applyAlignment="1">
      <alignment horizontal="right"/>
    </xf>
    <xf numFmtId="180" fontId="6" fillId="4" borderId="7" xfId="6" applyNumberFormat="1" applyFont="1" applyFill="1" applyBorder="1" applyAlignment="1">
      <alignment horizontal="right"/>
    </xf>
    <xf numFmtId="0" fontId="6" fillId="0" borderId="17" xfId="5" applyNumberFormat="1" applyFont="1" applyBorder="1" applyProtection="1">
      <protection locked="0"/>
    </xf>
    <xf numFmtId="0" fontId="6" fillId="0" borderId="16" xfId="5" applyNumberFormat="1" applyFont="1" applyBorder="1" applyProtection="1">
      <protection locked="0"/>
    </xf>
    <xf numFmtId="0" fontId="6" fillId="0" borderId="18" xfId="5" applyNumberFormat="1" applyFont="1" applyBorder="1" applyProtection="1">
      <protection locked="0"/>
    </xf>
    <xf numFmtId="37" fontId="10" fillId="0" borderId="7" xfId="6" quotePrefix="1" applyFont="1" applyBorder="1" applyAlignment="1">
      <alignment horizontal="right" indent="1"/>
    </xf>
    <xf numFmtId="7" fontId="10" fillId="0" borderId="0" xfId="6" applyNumberFormat="1" applyFont="1" applyAlignment="1">
      <alignment horizontal="right"/>
    </xf>
    <xf numFmtId="7" fontId="6" fillId="0" borderId="7" xfId="6" applyNumberFormat="1" applyFont="1" applyBorder="1" applyAlignment="1">
      <alignment horizontal="right"/>
    </xf>
    <xf numFmtId="7" fontId="12" fillId="0" borderId="0" xfId="6" applyNumberFormat="1" applyFont="1" applyAlignment="1">
      <alignment horizontal="right"/>
    </xf>
    <xf numFmtId="37" fontId="10" fillId="0" borderId="0" xfId="6" applyFont="1" applyAlignment="1">
      <alignment horizontal="right"/>
    </xf>
    <xf numFmtId="42" fontId="6" fillId="0" borderId="7" xfId="3" applyFont="1" applyFill="1" applyBorder="1" applyAlignment="1" applyProtection="1">
      <alignment horizontal="right"/>
      <protection locked="0"/>
    </xf>
    <xf numFmtId="9" fontId="6" fillId="0" borderId="0" xfId="6" applyNumberFormat="1" applyFont="1" applyAlignment="1">
      <alignment horizontal="right"/>
    </xf>
    <xf numFmtId="7" fontId="6" fillId="0" borderId="7" xfId="3" applyNumberFormat="1" applyFont="1" applyBorder="1" applyAlignment="1" applyProtection="1">
      <alignment horizontal="right"/>
    </xf>
    <xf numFmtId="10" fontId="10" fillId="0" borderId="7" xfId="6" applyNumberFormat="1" applyFont="1" applyBorder="1" applyAlignment="1">
      <alignment horizontal="right"/>
    </xf>
    <xf numFmtId="7" fontId="6" fillId="0" borderId="16" xfId="6" applyNumberFormat="1" applyFont="1" applyBorder="1" applyAlignment="1" applyProtection="1">
      <alignment horizontal="right"/>
      <protection locked="0"/>
    </xf>
    <xf numFmtId="7" fontId="6" fillId="0" borderId="7" xfId="6" applyNumberFormat="1" applyFont="1" applyBorder="1" applyAlignment="1" applyProtection="1">
      <alignment horizontal="right"/>
      <protection locked="0"/>
    </xf>
    <xf numFmtId="37" fontId="10" fillId="0" borderId="15" xfId="6" applyFont="1" applyBorder="1" applyAlignment="1">
      <alignment horizontal="right"/>
    </xf>
    <xf numFmtId="37" fontId="10" fillId="0" borderId="7" xfId="6" applyFont="1" applyBorder="1" applyAlignment="1">
      <alignment horizontal="right"/>
    </xf>
    <xf numFmtId="0" fontId="30" fillId="0" borderId="0" xfId="0" applyFont="1" applyAlignment="1">
      <alignment horizontal="right"/>
    </xf>
    <xf numFmtId="176" fontId="6" fillId="0" borderId="7" xfId="0" applyNumberFormat="1" applyFont="1" applyBorder="1" applyAlignment="1" applyProtection="1">
      <alignment horizontal="right"/>
      <protection locked="0"/>
    </xf>
    <xf numFmtId="0" fontId="23" fillId="0" borderId="15" xfId="0" applyFont="1" applyBorder="1"/>
    <xf numFmtId="0" fontId="48" fillId="0" borderId="15" xfId="0" applyFont="1" applyBorder="1" applyAlignment="1">
      <alignment horizontal="right"/>
    </xf>
    <xf numFmtId="0" fontId="27" fillId="0" borderId="0" xfId="0" applyFont="1"/>
    <xf numFmtId="172" fontId="45" fillId="0" borderId="0" xfId="17" applyNumberFormat="1" applyFont="1" applyAlignment="1">
      <alignment horizontal="right"/>
    </xf>
    <xf numFmtId="172" fontId="9" fillId="0" borderId="0" xfId="17" applyNumberFormat="1" applyFont="1" applyAlignment="1">
      <alignment horizontal="right"/>
    </xf>
    <xf numFmtId="172" fontId="24" fillId="0" borderId="0" xfId="17" applyNumberFormat="1" applyFont="1" applyAlignment="1">
      <alignment horizontal="right"/>
    </xf>
    <xf numFmtId="177" fontId="45" fillId="0" borderId="0" xfId="17" applyNumberFormat="1" applyFont="1" applyAlignment="1">
      <alignment horizontal="right"/>
    </xf>
    <xf numFmtId="177" fontId="9" fillId="0" borderId="0" xfId="17" applyNumberFormat="1" applyFont="1" applyAlignment="1">
      <alignment horizontal="right"/>
    </xf>
    <xf numFmtId="0" fontId="48" fillId="0" borderId="16" xfId="0" applyFont="1" applyBorder="1"/>
    <xf numFmtId="9" fontId="8" fillId="0" borderId="16" xfId="0" applyNumberFormat="1" applyFont="1" applyBorder="1" applyAlignment="1">
      <alignment horizontal="right"/>
    </xf>
    <xf numFmtId="0" fontId="23" fillId="0" borderId="0" xfId="0" applyFont="1"/>
    <xf numFmtId="172" fontId="8" fillId="0" borderId="16" xfId="17" applyNumberFormat="1" applyFont="1" applyBorder="1" applyAlignment="1">
      <alignment horizontal="right"/>
    </xf>
    <xf numFmtId="10" fontId="6" fillId="0" borderId="7" xfId="7" applyNumberFormat="1" applyFont="1" applyBorder="1" applyProtection="1">
      <protection locked="0"/>
    </xf>
    <xf numFmtId="10" fontId="32" fillId="0" borderId="7" xfId="6" applyNumberFormat="1" applyFont="1" applyBorder="1" applyAlignment="1">
      <alignment horizontal="right"/>
    </xf>
    <xf numFmtId="7" fontId="32" fillId="0" borderId="7" xfId="6" applyNumberFormat="1" applyFont="1" applyBorder="1" applyAlignment="1">
      <alignment horizontal="right"/>
    </xf>
    <xf numFmtId="7" fontId="31" fillId="0" borderId="0" xfId="6" applyNumberFormat="1" applyFont="1" applyAlignment="1">
      <alignment horizontal="right"/>
    </xf>
    <xf numFmtId="7" fontId="31" fillId="0" borderId="16" xfId="6" applyNumberFormat="1" applyFont="1" applyBorder="1" applyAlignment="1">
      <alignment horizontal="right"/>
    </xf>
    <xf numFmtId="0" fontId="10" fillId="0" borderId="7" xfId="7" applyBorder="1"/>
    <xf numFmtId="0" fontId="10" fillId="0" borderId="7" xfId="7" applyBorder="1" applyAlignment="1">
      <alignment horizontal="right"/>
    </xf>
    <xf numFmtId="10" fontId="10" fillId="0" borderId="7" xfId="6" quotePrefix="1" applyNumberFormat="1" applyFont="1" applyBorder="1" applyAlignment="1">
      <alignment horizontal="right"/>
    </xf>
    <xf numFmtId="10" fontId="35" fillId="0" borderId="7" xfId="7" applyNumberFormat="1" applyFont="1" applyBorder="1" applyProtection="1">
      <protection locked="0"/>
    </xf>
    <xf numFmtId="9" fontId="21" fillId="0" borderId="7" xfId="6" applyNumberFormat="1" applyFont="1" applyBorder="1" applyAlignment="1">
      <alignment horizontal="right"/>
    </xf>
    <xf numFmtId="43" fontId="35" fillId="0" borderId="0" xfId="12" applyFont="1"/>
    <xf numFmtId="37" fontId="56" fillId="0" borderId="0" xfId="6" applyFont="1" applyAlignment="1">
      <alignment horizontal="left"/>
    </xf>
    <xf numFmtId="9" fontId="57" fillId="0" borderId="7" xfId="6" applyNumberFormat="1" applyFont="1" applyBorder="1" applyAlignment="1">
      <alignment horizontal="right"/>
    </xf>
    <xf numFmtId="181" fontId="6" fillId="0" borderId="0" xfId="6" applyNumberFormat="1" applyFont="1" applyAlignment="1">
      <alignment horizontal="right"/>
    </xf>
    <xf numFmtId="9" fontId="21" fillId="0" borderId="0" xfId="6" applyNumberFormat="1" applyFont="1" applyAlignment="1">
      <alignment horizontal="right"/>
    </xf>
    <xf numFmtId="9" fontId="57" fillId="0" borderId="0" xfId="6" applyNumberFormat="1" applyFont="1" applyAlignment="1">
      <alignment horizontal="right"/>
    </xf>
    <xf numFmtId="176" fontId="6" fillId="0" borderId="0" xfId="0" applyNumberFormat="1" applyFont="1" applyProtection="1">
      <protection locked="0"/>
    </xf>
    <xf numFmtId="0" fontId="26" fillId="7" borderId="27" xfId="10" applyFont="1" applyFill="1" applyBorder="1" applyAlignment="1">
      <alignment horizontal="left" vertical="center"/>
    </xf>
    <xf numFmtId="0" fontId="26" fillId="7" borderId="28" xfId="10" applyFont="1" applyFill="1" applyBorder="1" applyAlignment="1">
      <alignment horizontal="right" vertical="center"/>
    </xf>
    <xf numFmtId="0" fontId="26" fillId="7" borderId="0" xfId="10" applyFont="1" applyFill="1" applyAlignment="1">
      <alignment horizontal="right" vertical="center"/>
    </xf>
    <xf numFmtId="0" fontId="26" fillId="7" borderId="29" xfId="10" applyFont="1" applyFill="1" applyBorder="1" applyAlignment="1">
      <alignment horizontal="right" vertical="center"/>
    </xf>
    <xf numFmtId="0" fontId="26" fillId="7" borderId="30" xfId="10" applyFont="1" applyFill="1" applyBorder="1" applyAlignment="1">
      <alignment horizontal="right" vertical="center"/>
    </xf>
    <xf numFmtId="44" fontId="25" fillId="7" borderId="9" xfId="10" applyNumberFormat="1" applyFont="1" applyFill="1" applyBorder="1" applyAlignment="1">
      <alignment horizontal="centerContinuous" vertical="center"/>
    </xf>
    <xf numFmtId="44" fontId="25" fillId="7" borderId="24" xfId="10" applyNumberFormat="1" applyFont="1" applyFill="1" applyBorder="1" applyAlignment="1">
      <alignment horizontal="centerContinuous" vertical="center"/>
    </xf>
    <xf numFmtId="44" fontId="25" fillId="7" borderId="25" xfId="10" applyNumberFormat="1" applyFont="1" applyFill="1" applyBorder="1" applyAlignment="1">
      <alignment horizontal="centerContinuous" vertical="center"/>
    </xf>
    <xf numFmtId="44" fontId="25" fillId="7" borderId="26" xfId="10" applyNumberFormat="1" applyFont="1" applyFill="1" applyBorder="1" applyAlignment="1">
      <alignment horizontal="centerContinuous" vertical="center"/>
    </xf>
    <xf numFmtId="0" fontId="14" fillId="0" borderId="0" xfId="0" applyFont="1"/>
    <xf numFmtId="0" fontId="35" fillId="0" borderId="0" xfId="7" applyFont="1"/>
    <xf numFmtId="8" fontId="0" fillId="0" borderId="0" xfId="0" applyNumberFormat="1"/>
    <xf numFmtId="0" fontId="10" fillId="0" borderId="0" xfId="7" applyAlignment="1">
      <alignment vertical="top"/>
    </xf>
    <xf numFmtId="0" fontId="10" fillId="0" borderId="0" xfId="7" applyAlignment="1">
      <alignment horizontal="left"/>
    </xf>
    <xf numFmtId="0" fontId="6" fillId="4" borderId="16" xfId="7" applyFont="1" applyFill="1" applyBorder="1"/>
    <xf numFmtId="43" fontId="6" fillId="4" borderId="16" xfId="7" applyNumberFormat="1" applyFont="1" applyFill="1" applyBorder="1"/>
    <xf numFmtId="0" fontId="13" fillId="0" borderId="0" xfId="7" applyFont="1" applyAlignment="1">
      <alignment horizontal="center"/>
    </xf>
    <xf numFmtId="8" fontId="23" fillId="0" borderId="0" xfId="14" applyNumberFormat="1" applyFont="1" applyAlignment="1">
      <alignment horizontal="right"/>
    </xf>
    <xf numFmtId="175" fontId="35" fillId="0" borderId="7" xfId="4" applyNumberFormat="1" applyFont="1" applyBorder="1"/>
    <xf numFmtId="187" fontId="10" fillId="0" borderId="7" xfId="4" applyNumberFormat="1" applyFont="1" applyFill="1" applyBorder="1" applyAlignment="1">
      <alignment horizontal="right"/>
    </xf>
    <xf numFmtId="43" fontId="38" fillId="0" borderId="16" xfId="12" applyFont="1" applyBorder="1"/>
    <xf numFmtId="4" fontId="0" fillId="0" borderId="0" xfId="0" applyNumberFormat="1"/>
    <xf numFmtId="180" fontId="38" fillId="0" borderId="7" xfId="3" applyNumberFormat="1" applyFont="1" applyBorder="1" applyAlignment="1" applyProtection="1">
      <alignment horizontal="right"/>
    </xf>
    <xf numFmtId="174" fontId="38" fillId="0" borderId="18" xfId="6" applyNumberFormat="1" applyFont="1" applyBorder="1" applyAlignment="1">
      <alignment horizontal="right"/>
    </xf>
    <xf numFmtId="178" fontId="58" fillId="0" borderId="0" xfId="5" applyNumberFormat="1" applyFont="1" applyAlignment="1">
      <alignment horizontal="centerContinuous"/>
    </xf>
    <xf numFmtId="14" fontId="24" fillId="0" borderId="6" xfId="14" applyNumberFormat="1" applyFont="1" applyBorder="1" applyAlignment="1">
      <alignment horizontal="right"/>
    </xf>
    <xf numFmtId="0" fontId="59" fillId="0" borderId="0" xfId="0" applyFont="1"/>
    <xf numFmtId="37" fontId="50" fillId="0" borderId="0" xfId="6" applyFont="1"/>
    <xf numFmtId="10" fontId="50" fillId="0" borderId="0" xfId="4" applyNumberFormat="1" applyFont="1"/>
    <xf numFmtId="14" fontId="24" fillId="0" borderId="0" xfId="14" applyNumberFormat="1" applyFont="1" applyAlignment="1">
      <alignment horizontal="right"/>
    </xf>
    <xf numFmtId="179" fontId="60" fillId="0" borderId="5" xfId="15" applyFont="1" applyBorder="1" applyAlignment="1">
      <alignment horizontal="right"/>
    </xf>
    <xf numFmtId="179" fontId="35" fillId="0" borderId="7" xfId="7" applyNumberFormat="1" applyFont="1" applyBorder="1"/>
    <xf numFmtId="175" fontId="32" fillId="0" borderId="7" xfId="4" applyNumberFormat="1" applyFont="1" applyBorder="1"/>
    <xf numFmtId="7" fontId="35" fillId="0" borderId="7" xfId="1" applyNumberFormat="1" applyFont="1" applyFill="1" applyBorder="1" applyProtection="1">
      <protection locked="0"/>
    </xf>
    <xf numFmtId="7" fontId="31" fillId="0" borderId="7" xfId="6" applyNumberFormat="1" applyFont="1" applyBorder="1"/>
    <xf numFmtId="7" fontId="32" fillId="0" borderId="7" xfId="1" applyNumberFormat="1" applyFont="1" applyFill="1" applyBorder="1" applyProtection="1">
      <protection locked="0"/>
    </xf>
    <xf numFmtId="7" fontId="35" fillId="0" borderId="7" xfId="6" applyNumberFormat="1" applyFont="1" applyBorder="1" applyAlignment="1" applyProtection="1">
      <alignment horizontal="right"/>
      <protection locked="0"/>
    </xf>
    <xf numFmtId="7" fontId="61" fillId="0" borderId="7" xfId="1" applyNumberFormat="1" applyFont="1" applyFill="1" applyBorder="1" applyProtection="1">
      <protection locked="0"/>
    </xf>
    <xf numFmtId="7" fontId="35" fillId="0" borderId="18" xfId="1" applyNumberFormat="1" applyFont="1" applyFill="1" applyBorder="1" applyProtection="1">
      <protection locked="0"/>
    </xf>
    <xf numFmtId="37" fontId="32" fillId="0" borderId="36" xfId="6" applyFont="1" applyBorder="1" applyAlignment="1">
      <alignment horizontal="left"/>
    </xf>
    <xf numFmtId="10" fontId="31" fillId="0" borderId="7" xfId="6" applyNumberFormat="1" applyFont="1" applyBorder="1"/>
    <xf numFmtId="7" fontId="31" fillId="0" borderId="7" xfId="3" applyNumberFormat="1" applyFont="1" applyBorder="1" applyProtection="1"/>
    <xf numFmtId="180" fontId="61" fillId="0" borderId="7" xfId="6" applyNumberFormat="1" applyFont="1" applyBorder="1" applyAlignment="1" applyProtection="1">
      <alignment horizontal="right"/>
      <protection locked="0"/>
    </xf>
    <xf numFmtId="180" fontId="35" fillId="0" borderId="7" xfId="6" applyNumberFormat="1" applyFont="1" applyBorder="1" applyAlignment="1" applyProtection="1">
      <alignment horizontal="right"/>
      <protection locked="0"/>
    </xf>
    <xf numFmtId="180" fontId="31" fillId="0" borderId="7" xfId="6" applyNumberFormat="1" applyFont="1" applyBorder="1" applyAlignment="1" applyProtection="1">
      <alignment horizontal="right"/>
      <protection locked="0"/>
    </xf>
    <xf numFmtId="175" fontId="34" fillId="0" borderId="7" xfId="4" applyNumberFormat="1" applyFont="1" applyFill="1" applyBorder="1" applyAlignment="1">
      <alignment horizontal="right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2" fillId="0" borderId="20" xfId="0" applyFont="1" applyBorder="1" applyAlignment="1">
      <alignment horizontal="left" vertical="center"/>
    </xf>
    <xf numFmtId="0" fontId="62" fillId="0" borderId="0" xfId="0" applyFont="1" applyAlignment="1">
      <alignment horizontal="left" vertical="center"/>
    </xf>
    <xf numFmtId="43" fontId="32" fillId="0" borderId="0" xfId="12" applyFont="1"/>
    <xf numFmtId="0" fontId="35" fillId="0" borderId="0" xfId="0" applyFont="1"/>
    <xf numFmtId="0" fontId="38" fillId="0" borderId="5" xfId="0" applyFont="1" applyBorder="1"/>
    <xf numFmtId="37" fontId="0" fillId="0" borderId="0" xfId="0" applyNumberFormat="1"/>
    <xf numFmtId="0" fontId="63" fillId="2" borderId="19" xfId="0" applyFont="1" applyFill="1" applyBorder="1" applyAlignment="1">
      <alignment horizontal="center" vertical="center"/>
    </xf>
    <xf numFmtId="0" fontId="63" fillId="2" borderId="19" xfId="0" applyFont="1" applyFill="1" applyBorder="1" applyAlignment="1">
      <alignment horizontal="left" vertical="center"/>
    </xf>
    <xf numFmtId="0" fontId="62" fillId="0" borderId="20" xfId="0" applyFont="1" applyBorder="1" applyAlignment="1">
      <alignment horizontal="center" vertical="center"/>
    </xf>
    <xf numFmtId="0" fontId="62" fillId="0" borderId="20" xfId="0" applyFont="1" applyBorder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right" vertical="center"/>
    </xf>
    <xf numFmtId="4" fontId="62" fillId="0" borderId="0" xfId="0" applyNumberFormat="1" applyFont="1" applyAlignment="1">
      <alignment horizontal="right" vertical="center"/>
    </xf>
    <xf numFmtId="4" fontId="62" fillId="0" borderId="19" xfId="0" applyNumberFormat="1" applyFont="1" applyBorder="1" applyAlignment="1">
      <alignment horizontal="right" vertical="center"/>
    </xf>
    <xf numFmtId="4" fontId="62" fillId="0" borderId="20" xfId="0" applyNumberFormat="1" applyFont="1" applyBorder="1" applyAlignment="1">
      <alignment horizontal="right" vertical="center"/>
    </xf>
    <xf numFmtId="4" fontId="62" fillId="0" borderId="21" xfId="0" applyNumberFormat="1" applyFont="1" applyBorder="1" applyAlignment="1">
      <alignment horizontal="right" vertical="center"/>
    </xf>
    <xf numFmtId="0" fontId="62" fillId="0" borderId="19" xfId="0" applyFont="1" applyBorder="1" applyAlignment="1">
      <alignment horizontal="right" vertical="center"/>
    </xf>
    <xf numFmtId="0" fontId="41" fillId="10" borderId="0" xfId="7" applyFont="1" applyFill="1" applyAlignment="1">
      <alignment horizontal="center"/>
    </xf>
    <xf numFmtId="0" fontId="30" fillId="10" borderId="0" xfId="7" applyFont="1" applyFill="1" applyAlignment="1">
      <alignment horizontal="left"/>
    </xf>
    <xf numFmtId="205" fontId="30" fillId="10" borderId="0" xfId="7" applyNumberFormat="1" applyFont="1" applyFill="1" applyAlignment="1">
      <alignment horizontal="left"/>
    </xf>
    <xf numFmtId="0" fontId="20" fillId="2" borderId="19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 wrapText="1"/>
    </xf>
    <xf numFmtId="14" fontId="20" fillId="0" borderId="0" xfId="0" applyNumberFormat="1" applyFont="1" applyAlignment="1">
      <alignment horizontal="center" vertical="center" wrapText="1"/>
    </xf>
    <xf numFmtId="4" fontId="20" fillId="0" borderId="0" xfId="0" applyNumberFormat="1" applyFont="1" applyAlignment="1">
      <alignment horizontal="center" vertical="center" wrapText="1"/>
    </xf>
    <xf numFmtId="0" fontId="64" fillId="0" borderId="0" xfId="0" applyFont="1" applyAlignment="1">
      <alignment horizontal="left" vertical="center" wrapText="1"/>
    </xf>
    <xf numFmtId="4" fontId="64" fillId="0" borderId="0" xfId="0" applyNumberFormat="1" applyFont="1" applyAlignment="1">
      <alignment horizontal="right" vertical="center" wrapText="1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 wrapText="1"/>
    </xf>
    <xf numFmtId="4" fontId="65" fillId="0" borderId="0" xfId="0" applyNumberFormat="1" applyFont="1" applyAlignment="1">
      <alignment horizontal="left" vertical="center"/>
    </xf>
    <xf numFmtId="0" fontId="67" fillId="0" borderId="0" xfId="0" applyFont="1" applyAlignment="1">
      <alignment horizontal="left" vertical="center" wrapText="1"/>
    </xf>
    <xf numFmtId="0" fontId="66" fillId="0" borderId="0" xfId="0" applyFont="1" applyAlignment="1">
      <alignment horizontal="center" vertical="center" wrapText="1"/>
    </xf>
    <xf numFmtId="9" fontId="20" fillId="0" borderId="0" xfId="4" applyFont="1" applyFill="1" applyBorder="1" applyAlignment="1">
      <alignment horizontal="right" vertical="center" wrapText="1"/>
    </xf>
    <xf numFmtId="0" fontId="68" fillId="7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right" vertical="center" wrapText="1"/>
    </xf>
    <xf numFmtId="43" fontId="69" fillId="0" borderId="0" xfId="17" applyFont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43" fontId="70" fillId="0" borderId="9" xfId="17" applyFont="1" applyBorder="1" applyAlignment="1">
      <alignment horizontal="left" vertical="center" wrapText="1"/>
    </xf>
    <xf numFmtId="9" fontId="70" fillId="0" borderId="0" xfId="4" applyFont="1" applyAlignment="1">
      <alignment horizontal="left" vertical="center" wrapText="1"/>
    </xf>
    <xf numFmtId="9" fontId="70" fillId="0" borderId="0" xfId="4" applyFont="1" applyBorder="1" applyAlignment="1">
      <alignment horizontal="left" vertical="center" wrapText="1"/>
    </xf>
    <xf numFmtId="206" fontId="35" fillId="0" borderId="7" xfId="6" applyNumberFormat="1" applyFont="1" applyBorder="1" applyAlignment="1">
      <alignment horizontal="right"/>
    </xf>
    <xf numFmtId="184" fontId="32" fillId="0" borderId="7" xfId="6" applyNumberFormat="1" applyFont="1" applyBorder="1" applyAlignment="1">
      <alignment horizontal="right"/>
    </xf>
    <xf numFmtId="37" fontId="32" fillId="0" borderId="7" xfId="6" quotePrefix="1" applyFont="1" applyBorder="1" applyAlignment="1">
      <alignment horizontal="right" indent="1"/>
    </xf>
    <xf numFmtId="43" fontId="65" fillId="0" borderId="0" xfId="17" applyFont="1" applyAlignment="1">
      <alignment horizontal="left" vertical="center"/>
    </xf>
    <xf numFmtId="0" fontId="67" fillId="7" borderId="0" xfId="0" applyFont="1" applyFill="1" applyAlignment="1">
      <alignment horizontal="center" vertical="center" wrapText="1"/>
    </xf>
    <xf numFmtId="0" fontId="71" fillId="11" borderId="0" xfId="27" applyFont="1" applyFill="1" applyAlignment="1">
      <alignment horizontal="center" vertical="center"/>
    </xf>
    <xf numFmtId="0" fontId="20" fillId="11" borderId="0" xfId="80" applyFont="1" applyFill="1" applyAlignment="1">
      <alignment horizontal="center" vertical="center"/>
    </xf>
    <xf numFmtId="0" fontId="71" fillId="11" borderId="5" xfId="27" applyFont="1" applyFill="1" applyBorder="1" applyAlignment="1">
      <alignment horizontal="center" vertical="center"/>
    </xf>
    <xf numFmtId="0" fontId="20" fillId="11" borderId="5" xfId="80" applyFont="1" applyFill="1" applyBorder="1" applyAlignment="1">
      <alignment horizontal="center" vertical="center"/>
    </xf>
    <xf numFmtId="14" fontId="72" fillId="11" borderId="0" xfId="27" applyNumberFormat="1" applyFont="1" applyFill="1" applyAlignment="1">
      <alignment horizontal="center" vertical="center"/>
    </xf>
    <xf numFmtId="0" fontId="31" fillId="0" borderId="0" xfId="27" applyFont="1" applyAlignment="1">
      <alignment horizontal="center"/>
    </xf>
    <xf numFmtId="207" fontId="32" fillId="0" borderId="0" xfId="80" applyNumberFormat="1" applyFont="1" applyAlignment="1">
      <alignment horizontal="center" vertical="center" wrapText="1"/>
    </xf>
    <xf numFmtId="208" fontId="32" fillId="0" borderId="0" xfId="80" applyNumberFormat="1" applyFont="1" applyAlignment="1">
      <alignment horizontal="center" vertical="center" wrapText="1"/>
    </xf>
    <xf numFmtId="44" fontId="32" fillId="0" borderId="0" xfId="2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3" fontId="32" fillId="0" borderId="0" xfId="80" applyNumberFormat="1" applyFont="1" applyAlignment="1">
      <alignment horizontal="center" vertical="center" wrapText="1"/>
    </xf>
    <xf numFmtId="209" fontId="10" fillId="0" borderId="0" xfId="0" applyNumberFormat="1" applyFont="1" applyAlignment="1">
      <alignment horizontal="center"/>
    </xf>
    <xf numFmtId="4" fontId="72" fillId="12" borderId="0" xfId="0" applyNumberFormat="1" applyFont="1" applyFill="1" applyAlignment="1">
      <alignment horizontal="right" vertical="center" wrapText="1"/>
    </xf>
    <xf numFmtId="4" fontId="71" fillId="12" borderId="0" xfId="0" applyNumberFormat="1" applyFont="1" applyFill="1" applyAlignment="1">
      <alignment horizontal="right" vertical="center" wrapText="1"/>
    </xf>
    <xf numFmtId="209" fontId="35" fillId="12" borderId="0" xfId="0" applyNumberFormat="1" applyFont="1" applyFill="1" applyAlignment="1">
      <alignment horizontal="center"/>
    </xf>
    <xf numFmtId="0" fontId="6" fillId="0" borderId="9" xfId="0" applyFont="1" applyBorder="1"/>
    <xf numFmtId="44" fontId="31" fillId="0" borderId="9" xfId="2" applyFont="1" applyFill="1" applyBorder="1" applyAlignment="1">
      <alignment horizontal="center" vertical="center" wrapText="1"/>
    </xf>
    <xf numFmtId="3" fontId="31" fillId="0" borderId="9" xfId="0" applyNumberFormat="1" applyFont="1" applyBorder="1"/>
    <xf numFmtId="43" fontId="34" fillId="0" borderId="7" xfId="6" applyNumberFormat="1" applyFont="1" applyBorder="1"/>
    <xf numFmtId="44" fontId="34" fillId="0" borderId="7" xfId="6" applyNumberFormat="1" applyFont="1" applyBorder="1"/>
    <xf numFmtId="0" fontId="20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/>
    </xf>
    <xf numFmtId="44" fontId="31" fillId="0" borderId="9" xfId="0" applyNumberFormat="1" applyFont="1" applyBorder="1"/>
    <xf numFmtId="166" fontId="31" fillId="0" borderId="7" xfId="6" applyNumberFormat="1" applyFont="1" applyBorder="1" applyAlignment="1">
      <alignment horizontal="right"/>
    </xf>
    <xf numFmtId="184" fontId="35" fillId="0" borderId="17" xfId="5" quotePrefix="1" applyNumberFormat="1" applyFont="1" applyBorder="1" applyAlignment="1">
      <alignment horizontal="right"/>
    </xf>
    <xf numFmtId="184" fontId="32" fillId="0" borderId="18" xfId="6" applyNumberFormat="1" applyFont="1" applyBorder="1" applyAlignment="1">
      <alignment horizontal="right"/>
    </xf>
    <xf numFmtId="180" fontId="34" fillId="0" borderId="14" xfId="6" applyNumberFormat="1" applyFont="1" applyBorder="1" applyAlignment="1">
      <alignment horizontal="right"/>
    </xf>
    <xf numFmtId="184" fontId="10" fillId="0" borderId="18" xfId="6" applyNumberFormat="1" applyFont="1" applyBorder="1" applyAlignment="1">
      <alignment horizontal="right"/>
    </xf>
    <xf numFmtId="180" fontId="6" fillId="0" borderId="6" xfId="6" applyNumberFormat="1" applyFont="1" applyBorder="1" applyAlignment="1">
      <alignment horizontal="right"/>
    </xf>
    <xf numFmtId="180" fontId="31" fillId="0" borderId="7" xfId="3" applyNumberFormat="1" applyFont="1" applyBorder="1" applyAlignment="1" applyProtection="1">
      <alignment horizontal="right"/>
    </xf>
    <xf numFmtId="10" fontId="31" fillId="0" borderId="7" xfId="7" applyNumberFormat="1" applyFont="1" applyBorder="1" applyProtection="1">
      <protection locked="0"/>
    </xf>
    <xf numFmtId="183" fontId="35" fillId="0" borderId="7" xfId="4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0" xfId="0" applyFont="1" applyAlignment="1">
      <alignment horizontal="center"/>
    </xf>
    <xf numFmtId="9" fontId="60" fillId="0" borderId="13" xfId="11" applyFont="1" applyBorder="1" applyAlignment="1">
      <alignment horizontal="right" vertical="center"/>
    </xf>
    <xf numFmtId="172" fontId="60" fillId="0" borderId="5" xfId="10" applyNumberFormat="1" applyFont="1" applyBorder="1" applyAlignment="1">
      <alignment horizontal="right" vertical="center"/>
    </xf>
    <xf numFmtId="179" fontId="27" fillId="0" borderId="9" xfId="15" applyFont="1" applyBorder="1" applyAlignment="1">
      <alignment horizontal="right"/>
    </xf>
    <xf numFmtId="0" fontId="24" fillId="0" borderId="10" xfId="7" applyFont="1" applyBorder="1" applyAlignment="1">
      <alignment horizontal="left" vertical="center" wrapText="1"/>
    </xf>
    <xf numFmtId="0" fontId="27" fillId="0" borderId="20" xfId="14" applyFont="1" applyBorder="1"/>
    <xf numFmtId="0" fontId="27" fillId="0" borderId="40" xfId="7" applyFont="1" applyBorder="1" applyAlignment="1">
      <alignment horizontal="left" vertical="center" wrapText="1"/>
    </xf>
    <xf numFmtId="0" fontId="27" fillId="0" borderId="39" xfId="7" applyFont="1" applyBorder="1" applyAlignment="1">
      <alignment horizontal="left" vertical="center" wrapText="1"/>
    </xf>
    <xf numFmtId="0" fontId="27" fillId="0" borderId="20" xfId="7" applyFont="1" applyBorder="1" applyAlignment="1">
      <alignment horizontal="left" vertical="center" wrapText="1"/>
    </xf>
    <xf numFmtId="0" fontId="27" fillId="0" borderId="0" xfId="14" applyFont="1"/>
    <xf numFmtId="0" fontId="75" fillId="0" borderId="0" xfId="14" applyFont="1"/>
    <xf numFmtId="0" fontId="24" fillId="0" borderId="0" xfId="7" applyFont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175" fontId="27" fillId="0" borderId="0" xfId="14" applyNumberFormat="1" applyFont="1" applyAlignment="1">
      <alignment horizontal="right"/>
    </xf>
    <xf numFmtId="171" fontId="27" fillId="0" borderId="0" xfId="14" applyNumberFormat="1" applyFont="1" applyAlignment="1">
      <alignment horizontal="right"/>
    </xf>
    <xf numFmtId="0" fontId="27" fillId="0" borderId="0" xfId="14" applyFont="1" applyAlignment="1">
      <alignment horizontal="right"/>
    </xf>
    <xf numFmtId="185" fontId="27" fillId="0" borderId="30" xfId="14" applyNumberFormat="1" applyFont="1" applyBorder="1" applyAlignment="1">
      <alignment horizontal="right"/>
    </xf>
    <xf numFmtId="179" fontId="24" fillId="0" borderId="0" xfId="15" applyFont="1" applyBorder="1" applyAlignment="1">
      <alignment horizontal="right"/>
    </xf>
    <xf numFmtId="14" fontId="24" fillId="0" borderId="0" xfId="16" applyNumberFormat="1" applyFont="1" applyBorder="1" applyAlignment="1">
      <alignment horizontal="right"/>
    </xf>
    <xf numFmtId="0" fontId="23" fillId="0" borderId="10" xfId="14" applyFont="1" applyBorder="1"/>
    <xf numFmtId="180" fontId="34" fillId="0" borderId="41" xfId="6" applyNumberFormat="1" applyFont="1" applyBorder="1" applyAlignment="1">
      <alignment horizontal="right"/>
    </xf>
    <xf numFmtId="180" fontId="34" fillId="0" borderId="42" xfId="6" applyNumberFormat="1" applyFont="1" applyBorder="1" applyAlignment="1">
      <alignment horizontal="right"/>
    </xf>
    <xf numFmtId="210" fontId="76" fillId="14" borderId="43" xfId="10" applyNumberFormat="1" applyFont="1" applyFill="1" applyBorder="1" applyAlignment="1">
      <alignment horizontal="centerContinuous" vertical="center"/>
    </xf>
    <xf numFmtId="179" fontId="60" fillId="0" borderId="0" xfId="14" applyNumberFormat="1" applyFont="1" applyAlignment="1">
      <alignment horizontal="right"/>
    </xf>
    <xf numFmtId="10" fontId="24" fillId="0" borderId="0" xfId="4" applyNumberFormat="1" applyFont="1" applyAlignment="1">
      <alignment horizontal="left"/>
    </xf>
    <xf numFmtId="7" fontId="32" fillId="0" borderId="7" xfId="6" applyNumberFormat="1" applyFont="1" applyBorder="1"/>
    <xf numFmtId="10" fontId="32" fillId="0" borderId="0" xfId="4" applyNumberFormat="1" applyFont="1" applyBorder="1"/>
    <xf numFmtId="0" fontId="38" fillId="15" borderId="0" xfId="27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77" fillId="0" borderId="9" xfId="0" applyFont="1" applyBorder="1"/>
    <xf numFmtId="211" fontId="35" fillId="0" borderId="0" xfId="0" applyNumberFormat="1" applyFont="1"/>
    <xf numFmtId="211" fontId="39" fillId="0" borderId="9" xfId="0" applyNumberFormat="1" applyFont="1" applyBorder="1"/>
    <xf numFmtId="184" fontId="34" fillId="0" borderId="18" xfId="6" applyNumberFormat="1" applyFont="1" applyBorder="1" applyAlignment="1">
      <alignment horizontal="right"/>
    </xf>
    <xf numFmtId="37" fontId="34" fillId="0" borderId="7" xfId="6" quotePrefix="1" applyFont="1" applyBorder="1" applyAlignment="1">
      <alignment horizontal="right" indent="1"/>
    </xf>
    <xf numFmtId="0" fontId="6" fillId="0" borderId="5" xfId="0" applyFont="1" applyBorder="1"/>
    <xf numFmtId="173" fontId="32" fillId="0" borderId="7" xfId="4" applyNumberFormat="1" applyFont="1" applyFill="1" applyBorder="1" applyAlignment="1">
      <alignment horizontal="right"/>
    </xf>
    <xf numFmtId="180" fontId="31" fillId="4" borderId="18" xfId="6" applyNumberFormat="1" applyFont="1" applyFill="1" applyBorder="1" applyAlignment="1">
      <alignment horizontal="right"/>
    </xf>
    <xf numFmtId="0" fontId="32" fillId="0" borderId="0" xfId="0" applyFont="1"/>
    <xf numFmtId="43" fontId="32" fillId="0" borderId="0" xfId="0" applyNumberFormat="1" applyFont="1"/>
    <xf numFmtId="37" fontId="5" fillId="0" borderId="0" xfId="5" applyFont="1" applyAlignment="1">
      <alignment horizontal="centerContinuous"/>
    </xf>
    <xf numFmtId="37" fontId="6" fillId="0" borderId="1" xfId="6" applyFont="1" applyBorder="1" applyAlignment="1">
      <alignment horizontal="left"/>
    </xf>
    <xf numFmtId="37" fontId="6" fillId="0" borderId="2" xfId="6" applyFont="1" applyBorder="1" applyAlignment="1">
      <alignment horizontal="left"/>
    </xf>
    <xf numFmtId="37" fontId="7" fillId="0" borderId="2" xfId="6" applyFont="1" applyBorder="1"/>
    <xf numFmtId="37" fontId="7" fillId="0" borderId="2" xfId="6" applyFont="1" applyBorder="1" applyAlignment="1">
      <alignment horizontal="right"/>
    </xf>
    <xf numFmtId="37" fontId="7" fillId="0" borderId="2" xfId="6" applyFont="1" applyBorder="1" applyAlignment="1">
      <alignment horizontal="center"/>
    </xf>
    <xf numFmtId="37" fontId="7" fillId="0" borderId="31" xfId="6" applyFont="1" applyBorder="1"/>
    <xf numFmtId="37" fontId="8" fillId="0" borderId="3" xfId="6" applyFont="1" applyBorder="1" applyAlignment="1">
      <alignment horizontal="left"/>
    </xf>
    <xf numFmtId="37" fontId="8" fillId="0" borderId="0" xfId="6" applyFont="1" applyAlignment="1">
      <alignment horizontal="left"/>
    </xf>
    <xf numFmtId="37" fontId="7" fillId="0" borderId="4" xfId="6" applyFont="1" applyBorder="1" applyAlignment="1">
      <alignment horizontal="center" wrapText="1"/>
    </xf>
    <xf numFmtId="37" fontId="7" fillId="0" borderId="5" xfId="6" applyFont="1" applyBorder="1"/>
    <xf numFmtId="37" fontId="7" fillId="0" borderId="0" xfId="6" applyFont="1" applyAlignment="1">
      <alignment horizontal="center" wrapText="1"/>
    </xf>
    <xf numFmtId="37" fontId="7" fillId="0" borderId="0" xfId="6" quotePrefix="1" applyFont="1" applyAlignment="1">
      <alignment horizontal="center"/>
    </xf>
    <xf numFmtId="37" fontId="7" fillId="0" borderId="32" xfId="6" applyFont="1" applyBorder="1"/>
    <xf numFmtId="37" fontId="9" fillId="0" borderId="3" xfId="6" applyFont="1" applyBorder="1" applyAlignment="1">
      <alignment horizontal="left"/>
    </xf>
    <xf numFmtId="37" fontId="9" fillId="0" borderId="0" xfId="6" applyFont="1" applyAlignment="1">
      <alignment horizontal="left"/>
    </xf>
    <xf numFmtId="164" fontId="9" fillId="0" borderId="7" xfId="5" applyNumberFormat="1" applyFont="1" applyBorder="1" applyAlignment="1">
      <alignment horizontal="right"/>
    </xf>
    <xf numFmtId="5" fontId="9" fillId="0" borderId="7" xfId="5" applyNumberFormat="1" applyFont="1" applyBorder="1" applyAlignment="1">
      <alignment horizontal="center"/>
    </xf>
    <xf numFmtId="44" fontId="9" fillId="0" borderId="7" xfId="2" applyFont="1" applyFill="1" applyBorder="1" applyAlignment="1">
      <alignment horizontal="right"/>
    </xf>
    <xf numFmtId="10" fontId="9" fillId="0" borderId="7" xfId="4" applyNumberFormat="1" applyFont="1" applyBorder="1"/>
    <xf numFmtId="10" fontId="9" fillId="0" borderId="0" xfId="4" applyNumberFormat="1" applyFont="1" applyBorder="1"/>
    <xf numFmtId="37" fontId="9" fillId="0" borderId="32" xfId="6" applyFont="1" applyBorder="1"/>
    <xf numFmtId="37" fontId="9" fillId="0" borderId="3" xfId="6" quotePrefix="1" applyFont="1" applyBorder="1" applyAlignment="1">
      <alignment horizontal="left"/>
    </xf>
    <xf numFmtId="37" fontId="9" fillId="0" borderId="0" xfId="6" quotePrefix="1" applyFont="1" applyAlignment="1">
      <alignment horizontal="left"/>
    </xf>
    <xf numFmtId="37" fontId="9" fillId="0" borderId="3" xfId="6" applyFont="1" applyBorder="1"/>
    <xf numFmtId="37" fontId="9" fillId="0" borderId="3" xfId="5" applyFont="1" applyBorder="1" applyAlignment="1">
      <alignment horizontal="left"/>
    </xf>
    <xf numFmtId="37" fontId="9" fillId="0" borderId="0" xfId="5" applyFont="1" applyAlignment="1">
      <alignment horizontal="left"/>
    </xf>
    <xf numFmtId="37" fontId="9" fillId="0" borderId="7" xfId="6" applyFont="1" applyBorder="1" applyAlignment="1" applyProtection="1">
      <alignment horizontal="right"/>
      <protection locked="0"/>
    </xf>
    <xf numFmtId="37" fontId="8" fillId="0" borderId="18" xfId="5" applyFont="1" applyBorder="1" applyAlignment="1">
      <alignment horizontal="right"/>
    </xf>
    <xf numFmtId="37" fontId="11" fillId="0" borderId="9" xfId="5" applyFont="1" applyBorder="1" applyProtection="1">
      <protection locked="0"/>
    </xf>
    <xf numFmtId="1" fontId="8" fillId="0" borderId="0" xfId="5" applyNumberFormat="1" applyFont="1" applyAlignment="1" applyProtection="1">
      <alignment horizontal="right"/>
      <protection locked="0"/>
    </xf>
    <xf numFmtId="37" fontId="8" fillId="0" borderId="0" xfId="5" applyFont="1" applyProtection="1">
      <protection locked="0"/>
    </xf>
    <xf numFmtId="37" fontId="9" fillId="0" borderId="0" xfId="5" applyFont="1"/>
    <xf numFmtId="165" fontId="9" fillId="0" borderId="7" xfId="2" applyNumberFormat="1" applyFont="1" applyFill="1" applyBorder="1" applyAlignment="1">
      <alignment horizontal="right"/>
    </xf>
    <xf numFmtId="37" fontId="11" fillId="0" borderId="0" xfId="5" applyFont="1" applyProtection="1">
      <protection locked="0"/>
    </xf>
    <xf numFmtId="37" fontId="9" fillId="0" borderId="3" xfId="5" applyFont="1" applyBorder="1"/>
    <xf numFmtId="12" fontId="8" fillId="0" borderId="7" xfId="6" applyNumberFormat="1" applyFont="1" applyBorder="1" applyAlignment="1">
      <alignment horizontal="center"/>
    </xf>
    <xf numFmtId="1" fontId="8" fillId="0" borderId="10" xfId="6" applyNumberFormat="1" applyFont="1" applyBorder="1" applyAlignment="1">
      <alignment horizontal="center"/>
    </xf>
    <xf numFmtId="37" fontId="9" fillId="0" borderId="3" xfId="5" quotePrefix="1" applyFont="1" applyBorder="1" applyAlignment="1">
      <alignment horizontal="left"/>
    </xf>
    <xf numFmtId="37" fontId="9" fillId="0" borderId="0" xfId="5" quotePrefix="1" applyFont="1" applyAlignment="1">
      <alignment horizontal="left"/>
    </xf>
    <xf numFmtId="10" fontId="9" fillId="0" borderId="10" xfId="4" applyNumberFormat="1" applyFont="1" applyBorder="1"/>
    <xf numFmtId="164" fontId="9" fillId="0" borderId="10" xfId="5" applyNumberFormat="1" applyFont="1" applyBorder="1" applyAlignment="1">
      <alignment horizontal="right"/>
    </xf>
    <xf numFmtId="7" fontId="11" fillId="0" borderId="0" xfId="6" applyNumberFormat="1" applyFont="1"/>
    <xf numFmtId="7" fontId="9" fillId="0" borderId="0" xfId="6" applyNumberFormat="1" applyFont="1"/>
    <xf numFmtId="7" fontId="8" fillId="0" borderId="0" xfId="6" applyNumberFormat="1" applyFont="1"/>
    <xf numFmtId="37" fontId="9" fillId="0" borderId="11" xfId="6" applyFont="1" applyBorder="1"/>
    <xf numFmtId="37" fontId="9" fillId="0" borderId="12" xfId="6" applyFont="1" applyBorder="1"/>
    <xf numFmtId="37" fontId="11" fillId="0" borderId="12" xfId="6" applyFont="1" applyBorder="1" applyAlignment="1">
      <alignment horizontal="left"/>
    </xf>
    <xf numFmtId="166" fontId="8" fillId="0" borderId="12" xfId="6" applyNumberFormat="1" applyFont="1" applyBorder="1"/>
    <xf numFmtId="37" fontId="8" fillId="0" borderId="12" xfId="6" applyFont="1" applyBorder="1"/>
    <xf numFmtId="37" fontId="8" fillId="0" borderId="33" xfId="6" applyFont="1" applyBorder="1"/>
    <xf numFmtId="37" fontId="12" fillId="0" borderId="0" xfId="6" applyFont="1"/>
    <xf numFmtId="37" fontId="6" fillId="0" borderId="0" xfId="6" quotePrefix="1" applyFont="1" applyAlignment="1">
      <alignment horizontal="left"/>
    </xf>
    <xf numFmtId="37" fontId="10" fillId="0" borderId="7" xfId="6" applyFont="1" applyBorder="1"/>
    <xf numFmtId="37" fontId="6" fillId="0" borderId="7" xfId="6" applyFont="1" applyBorder="1"/>
    <xf numFmtId="37" fontId="7" fillId="0" borderId="13" xfId="6" applyFont="1" applyBorder="1" applyAlignment="1">
      <alignment horizontal="center"/>
    </xf>
    <xf numFmtId="37" fontId="7" fillId="0" borderId="5" xfId="6" applyFont="1" applyBorder="1" applyAlignment="1">
      <alignment horizontal="left"/>
    </xf>
    <xf numFmtId="1" fontId="12" fillId="0" borderId="6" xfId="6" applyNumberFormat="1" applyFont="1" applyBorder="1" applyAlignment="1">
      <alignment horizontal="center"/>
    </xf>
    <xf numFmtId="12" fontId="12" fillId="0" borderId="7" xfId="6" applyNumberFormat="1" applyFont="1" applyBorder="1" applyAlignment="1">
      <alignment horizontal="center"/>
    </xf>
    <xf numFmtId="1" fontId="12" fillId="0" borderId="7" xfId="6" applyNumberFormat="1" applyFont="1" applyBorder="1" applyAlignment="1">
      <alignment horizontal="center"/>
    </xf>
    <xf numFmtId="167" fontId="8" fillId="0" borderId="14" xfId="6" applyNumberFormat="1" applyFont="1" applyBorder="1" applyAlignment="1">
      <alignment horizontal="center"/>
    </xf>
    <xf numFmtId="37" fontId="8" fillId="0" borderId="6" xfId="6" applyFont="1" applyBorder="1" applyAlignment="1">
      <alignment horizontal="center"/>
    </xf>
    <xf numFmtId="37" fontId="8" fillId="0" borderId="6" xfId="6" quotePrefix="1" applyFont="1" applyBorder="1" applyAlignment="1">
      <alignment horizontal="center"/>
    </xf>
    <xf numFmtId="10" fontId="10" fillId="0" borderId="7" xfId="6" applyNumberFormat="1" applyFont="1" applyBorder="1"/>
    <xf numFmtId="37" fontId="14" fillId="0" borderId="0" xfId="6" applyFont="1" applyAlignment="1">
      <alignment horizontal="left"/>
    </xf>
    <xf numFmtId="37" fontId="11" fillId="0" borderId="0" xfId="6" applyFont="1" applyAlignment="1">
      <alignment horizontal="left"/>
    </xf>
    <xf numFmtId="37" fontId="77" fillId="0" borderId="0" xfId="6" applyFont="1" applyAlignment="1">
      <alignment horizontal="center"/>
    </xf>
    <xf numFmtId="7" fontId="10" fillId="16" borderId="7" xfId="1" applyNumberFormat="1" applyFont="1" applyFill="1" applyBorder="1" applyProtection="1">
      <protection locked="0"/>
    </xf>
    <xf numFmtId="42" fontId="6" fillId="0" borderId="0" xfId="3" applyFont="1" applyFill="1" applyBorder="1" applyProtection="1">
      <protection locked="0"/>
    </xf>
    <xf numFmtId="37" fontId="10" fillId="0" borderId="0" xfId="5" applyFont="1" applyAlignment="1">
      <alignment horizontal="left"/>
    </xf>
    <xf numFmtId="7" fontId="10" fillId="16" borderId="7" xfId="6" applyNumberFormat="1" applyFont="1" applyFill="1" applyBorder="1" applyProtection="1">
      <protection locked="0"/>
    </xf>
    <xf numFmtId="7" fontId="6" fillId="0" borderId="16" xfId="6" applyNumberFormat="1" applyFont="1" applyBorder="1"/>
    <xf numFmtId="2" fontId="6" fillId="0" borderId="16" xfId="6" applyNumberFormat="1" applyFont="1" applyBorder="1"/>
    <xf numFmtId="10" fontId="10" fillId="0" borderId="18" xfId="6" applyNumberFormat="1" applyFont="1" applyBorder="1"/>
    <xf numFmtId="2" fontId="6" fillId="0" borderId="9" xfId="6" applyNumberFormat="1" applyFont="1" applyBorder="1"/>
    <xf numFmtId="10" fontId="10" fillId="0" borderId="14" xfId="6" applyNumberFormat="1" applyFont="1" applyBorder="1"/>
    <xf numFmtId="10" fontId="10" fillId="0" borderId="26" xfId="6" applyNumberFormat="1" applyFont="1" applyBorder="1"/>
    <xf numFmtId="37" fontId="11" fillId="0" borderId="15" xfId="6" quotePrefix="1" applyFont="1" applyBorder="1" applyAlignment="1">
      <alignment horizontal="left"/>
    </xf>
    <xf numFmtId="37" fontId="10" fillId="0" borderId="15" xfId="6" applyFont="1" applyBorder="1"/>
    <xf numFmtId="37" fontId="81" fillId="0" borderId="0" xfId="5" applyFont="1" applyProtection="1">
      <protection locked="0"/>
    </xf>
    <xf numFmtId="37" fontId="6" fillId="0" borderId="0" xfId="5" applyFont="1" applyProtection="1">
      <protection locked="0"/>
    </xf>
    <xf numFmtId="37" fontId="6" fillId="0" borderId="0" xfId="6" applyFont="1" applyProtection="1">
      <protection locked="0"/>
    </xf>
    <xf numFmtId="37" fontId="10" fillId="0" borderId="0" xfId="5" applyFont="1" applyAlignment="1" applyProtection="1">
      <alignment horizontal="left"/>
      <protection locked="0"/>
    </xf>
    <xf numFmtId="37" fontId="10" fillId="0" borderId="0" xfId="6" applyFont="1" applyProtection="1">
      <protection locked="0"/>
    </xf>
    <xf numFmtId="37" fontId="6" fillId="0" borderId="0" xfId="5" applyFont="1" applyAlignment="1" applyProtection="1">
      <alignment horizontal="left"/>
      <protection locked="0"/>
    </xf>
    <xf numFmtId="37" fontId="7" fillId="0" borderId="0" xfId="6" applyFont="1" applyAlignment="1" applyProtection="1">
      <alignment horizontal="left"/>
      <protection locked="0"/>
    </xf>
    <xf numFmtId="37" fontId="9" fillId="0" borderId="0" xfId="6" applyFont="1" applyProtection="1">
      <protection locked="0"/>
    </xf>
    <xf numFmtId="37" fontId="8" fillId="0" borderId="17" xfId="6" applyFont="1" applyBorder="1" applyAlignment="1">
      <alignment horizontal="centerContinuous"/>
    </xf>
    <xf numFmtId="37" fontId="8" fillId="0" borderId="16" xfId="6" applyFont="1" applyBorder="1" applyAlignment="1" applyProtection="1">
      <alignment horizontal="centerContinuous"/>
      <protection locked="0"/>
    </xf>
    <xf numFmtId="37" fontId="9" fillId="0" borderId="16" xfId="6" applyFont="1" applyBorder="1" applyAlignment="1">
      <alignment horizontal="centerContinuous"/>
    </xf>
    <xf numFmtId="37" fontId="9" fillId="0" borderId="18" xfId="6" applyFont="1" applyBorder="1" applyAlignment="1">
      <alignment horizontal="centerContinuous"/>
    </xf>
    <xf numFmtId="38" fontId="9" fillId="0" borderId="17" xfId="12" applyNumberFormat="1" applyFont="1" applyFill="1" applyBorder="1" applyAlignment="1">
      <alignment horizontal="centerContinuous"/>
    </xf>
    <xf numFmtId="37" fontId="8" fillId="0" borderId="18" xfId="6" applyFont="1" applyBorder="1" applyAlignment="1">
      <alignment horizontal="centerContinuous"/>
    </xf>
    <xf numFmtId="37" fontId="8" fillId="0" borderId="16" xfId="6" applyFont="1" applyBorder="1" applyAlignment="1">
      <alignment horizontal="centerContinuous"/>
    </xf>
    <xf numFmtId="37" fontId="9" fillId="0" borderId="17" xfId="5" applyFont="1" applyBorder="1" applyAlignment="1" applyProtection="1">
      <alignment horizontal="centerContinuous"/>
      <protection locked="0"/>
    </xf>
    <xf numFmtId="37" fontId="8" fillId="0" borderId="7" xfId="6" applyFont="1" applyBorder="1" applyAlignment="1">
      <alignment horizontal="centerContinuous"/>
    </xf>
    <xf numFmtId="0" fontId="5" fillId="0" borderId="0" xfId="7" applyFont="1"/>
    <xf numFmtId="14" fontId="27" fillId="0" borderId="7" xfId="5" applyNumberFormat="1" applyFont="1" applyBorder="1" applyAlignment="1">
      <alignment horizontal="right"/>
    </xf>
    <xf numFmtId="1" fontId="9" fillId="0" borderId="7" xfId="5" applyNumberFormat="1" applyFont="1" applyBorder="1" applyAlignment="1">
      <alignment horizontal="right"/>
    </xf>
    <xf numFmtId="14" fontId="8" fillId="0" borderId="6" xfId="6" applyNumberFormat="1" applyFont="1" applyBorder="1" applyAlignment="1">
      <alignment horizontal="center"/>
    </xf>
    <xf numFmtId="14" fontId="9" fillId="0" borderId="7" xfId="5" applyNumberFormat="1" applyFont="1" applyBorder="1" applyAlignment="1">
      <alignment horizontal="right"/>
    </xf>
    <xf numFmtId="212" fontId="6" fillId="0" borderId="7" xfId="6" applyNumberFormat="1" applyFont="1" applyBorder="1"/>
    <xf numFmtId="212" fontId="31" fillId="0" borderId="7" xfId="6" applyNumberFormat="1" applyFont="1" applyBorder="1"/>
    <xf numFmtId="6" fontId="60" fillId="0" borderId="6" xfId="2" applyNumberFormat="1" applyFont="1" applyFill="1" applyBorder="1" applyAlignment="1">
      <alignment horizontal="right"/>
    </xf>
    <xf numFmtId="0" fontId="79" fillId="0" borderId="26" xfId="0" applyFont="1" applyBorder="1"/>
    <xf numFmtId="0" fontId="80" fillId="0" borderId="7" xfId="0" applyFont="1" applyBorder="1" applyAlignment="1">
      <alignment horizontal="right"/>
    </xf>
    <xf numFmtId="0" fontId="10" fillId="0" borderId="0" xfId="0" applyFont="1" applyAlignment="1">
      <alignment horizontal="left"/>
    </xf>
    <xf numFmtId="14" fontId="9" fillId="0" borderId="7" xfId="5" quotePrefix="1" applyNumberFormat="1" applyFont="1" applyBorder="1" applyAlignment="1">
      <alignment horizontal="right"/>
    </xf>
    <xf numFmtId="9" fontId="10" fillId="0" borderId="7" xfId="4" applyFont="1" applyBorder="1"/>
    <xf numFmtId="5" fontId="10" fillId="0" borderId="7" xfId="6" applyNumberFormat="1" applyFont="1" applyBorder="1" applyProtection="1">
      <protection locked="0"/>
    </xf>
    <xf numFmtId="5" fontId="31" fillId="0" borderId="7" xfId="6" applyNumberFormat="1" applyFont="1" applyBorder="1" applyProtection="1">
      <protection locked="0"/>
    </xf>
    <xf numFmtId="10" fontId="32" fillId="0" borderId="0" xfId="7" applyNumberFormat="1" applyFont="1"/>
    <xf numFmtId="10" fontId="35" fillId="0" borderId="0" xfId="7" applyNumberFormat="1" applyFont="1"/>
    <xf numFmtId="0" fontId="0" fillId="17" borderId="0" xfId="0" applyFill="1"/>
    <xf numFmtId="205" fontId="32" fillId="18" borderId="0" xfId="7" applyNumberFormat="1" applyFont="1" applyFill="1" applyAlignment="1">
      <alignment horizontal="left"/>
    </xf>
    <xf numFmtId="165" fontId="32" fillId="0" borderId="0" xfId="2" applyNumberFormat="1" applyFont="1" applyBorder="1"/>
    <xf numFmtId="14" fontId="35" fillId="0" borderId="0" xfId="0" applyNumberFormat="1" applyFont="1"/>
    <xf numFmtId="14" fontId="32" fillId="0" borderId="0" xfId="0" applyNumberFormat="1" applyFont="1"/>
    <xf numFmtId="14" fontId="35" fillId="0" borderId="0" xfId="7" applyNumberFormat="1" applyFont="1"/>
    <xf numFmtId="206" fontId="10" fillId="0" borderId="7" xfId="6" applyNumberFormat="1" applyFont="1" applyBorder="1" applyAlignment="1">
      <alignment horizontal="right"/>
    </xf>
    <xf numFmtId="0" fontId="0" fillId="0" borderId="14" xfId="0" applyBorder="1"/>
    <xf numFmtId="0" fontId="0" fillId="0" borderId="41" xfId="0" applyBorder="1"/>
    <xf numFmtId="0" fontId="0" fillId="0" borderId="6" xfId="0" applyBorder="1"/>
    <xf numFmtId="0" fontId="6" fillId="12" borderId="0" xfId="0" applyFont="1" applyFill="1" applyAlignment="1">
      <alignment horizontal="center"/>
    </xf>
    <xf numFmtId="14" fontId="34" fillId="0" borderId="0" xfId="0" applyNumberFormat="1" applyFont="1" applyAlignment="1">
      <alignment horizontal="center"/>
    </xf>
    <xf numFmtId="6" fontId="34" fillId="0" borderId="14" xfId="0" applyNumberFormat="1" applyFont="1" applyBorder="1"/>
    <xf numFmtId="10" fontId="34" fillId="0" borderId="41" xfId="0" applyNumberFormat="1" applyFont="1" applyBorder="1"/>
    <xf numFmtId="10" fontId="32" fillId="0" borderId="41" xfId="0" applyNumberFormat="1" applyFont="1" applyBorder="1"/>
    <xf numFmtId="7" fontId="34" fillId="0" borderId="41" xfId="0" applyNumberFormat="1" applyFont="1" applyBorder="1"/>
    <xf numFmtId="8" fontId="32" fillId="0" borderId="41" xfId="0" applyNumberFormat="1" applyFont="1" applyBorder="1"/>
    <xf numFmtId="10" fontId="32" fillId="6" borderId="44" xfId="4" applyNumberFormat="1" applyFont="1" applyFill="1" applyBorder="1"/>
    <xf numFmtId="212" fontId="32" fillId="0" borderId="41" xfId="0" applyNumberFormat="1" applyFont="1" applyBorder="1"/>
    <xf numFmtId="14" fontId="8" fillId="0" borderId="7" xfId="6" applyNumberFormat="1" applyFont="1" applyBorder="1" applyAlignment="1">
      <alignment horizontal="center"/>
    </xf>
    <xf numFmtId="5" fontId="31" fillId="0" borderId="7" xfId="6" applyNumberFormat="1" applyFont="1" applyBorder="1"/>
    <xf numFmtId="5" fontId="10" fillId="0" borderId="7" xfId="6" applyNumberFormat="1" applyFont="1" applyBorder="1"/>
    <xf numFmtId="5" fontId="10" fillId="16" borderId="7" xfId="6" applyNumberFormat="1" applyFont="1" applyFill="1" applyBorder="1"/>
    <xf numFmtId="5" fontId="10" fillId="16" borderId="7" xfId="5" quotePrefix="1" applyNumberFormat="1" applyFont="1" applyFill="1" applyBorder="1" applyAlignment="1">
      <alignment horizontal="right"/>
    </xf>
    <xf numFmtId="5" fontId="10" fillId="0" borderId="0" xfId="6" applyNumberFormat="1" applyFont="1"/>
    <xf numFmtId="5" fontId="10" fillId="0" borderId="0" xfId="5" quotePrefix="1" applyNumberFormat="1" applyFont="1" applyAlignment="1">
      <alignment horizontal="right"/>
    </xf>
    <xf numFmtId="5" fontId="6" fillId="0" borderId="7" xfId="6" applyNumberFormat="1" applyFont="1" applyBorder="1"/>
    <xf numFmtId="5" fontId="31" fillId="0" borderId="7" xfId="3" applyNumberFormat="1" applyFont="1" applyBorder="1" applyProtection="1"/>
    <xf numFmtId="5" fontId="6" fillId="0" borderId="7" xfId="3" applyNumberFormat="1" applyFont="1" applyBorder="1" applyProtection="1"/>
    <xf numFmtId="5" fontId="6" fillId="0" borderId="0" xfId="3" applyNumberFormat="1" applyFont="1" applyBorder="1" applyProtection="1"/>
    <xf numFmtId="5" fontId="32" fillId="0" borderId="7" xfId="6" applyNumberFormat="1" applyFont="1" applyBorder="1"/>
    <xf numFmtId="5" fontId="10" fillId="16" borderId="7" xfId="6" applyNumberFormat="1" applyFont="1" applyFill="1" applyBorder="1" applyProtection="1">
      <protection locked="0"/>
    </xf>
    <xf numFmtId="5" fontId="6" fillId="0" borderId="7" xfId="6" applyNumberFormat="1" applyFont="1" applyBorder="1" applyProtection="1">
      <protection locked="0"/>
    </xf>
    <xf numFmtId="5" fontId="11" fillId="0" borderId="16" xfId="5" applyNumberFormat="1" applyFont="1" applyBorder="1" applyAlignment="1" applyProtection="1">
      <alignment vertical="center"/>
      <protection locked="0"/>
    </xf>
    <xf numFmtId="5" fontId="6" fillId="0" borderId="16" xfId="6" applyNumberFormat="1" applyFont="1" applyBorder="1"/>
    <xf numFmtId="5" fontId="6" fillId="0" borderId="16" xfId="6" applyNumberFormat="1" applyFont="1" applyBorder="1" applyProtection="1">
      <protection locked="0"/>
    </xf>
    <xf numFmtId="5" fontId="16" fillId="0" borderId="0" xfId="6" applyNumberFormat="1" applyFont="1" applyProtection="1">
      <protection locked="0"/>
    </xf>
    <xf numFmtId="5" fontId="84" fillId="0" borderId="7" xfId="6" applyNumberFormat="1" applyFont="1" applyBorder="1"/>
    <xf numFmtId="6" fontId="10" fillId="0" borderId="14" xfId="0" applyNumberFormat="1" applyFont="1" applyBorder="1"/>
    <xf numFmtId="10" fontId="10" fillId="0" borderId="41" xfId="0" applyNumberFormat="1" applyFont="1" applyBorder="1"/>
    <xf numFmtId="0" fontId="10" fillId="0" borderId="41" xfId="0" applyFont="1" applyBorder="1"/>
    <xf numFmtId="10" fontId="10" fillId="6" borderId="41" xfId="0" applyNumberFormat="1" applyFont="1" applyFill="1" applyBorder="1"/>
    <xf numFmtId="7" fontId="10" fillId="0" borderId="41" xfId="0" applyNumberFormat="1" applyFont="1" applyBorder="1"/>
    <xf numFmtId="8" fontId="10" fillId="0" borderId="41" xfId="0" applyNumberFormat="1" applyFont="1" applyBorder="1"/>
    <xf numFmtId="212" fontId="10" fillId="0" borderId="41" xfId="0" applyNumberFormat="1" applyFont="1" applyBorder="1"/>
    <xf numFmtId="213" fontId="35" fillId="6" borderId="41" xfId="0" applyNumberFormat="1" applyFont="1" applyFill="1" applyBorder="1"/>
    <xf numFmtId="10" fontId="32" fillId="0" borderId="7" xfId="4" applyNumberFormat="1" applyFont="1" applyBorder="1"/>
    <xf numFmtId="9" fontId="10" fillId="16" borderId="7" xfId="4" applyFont="1" applyFill="1" applyBorder="1"/>
    <xf numFmtId="9" fontId="10" fillId="0" borderId="0" xfId="4" applyFont="1"/>
    <xf numFmtId="9" fontId="10" fillId="0" borderId="9" xfId="4" applyFont="1" applyBorder="1"/>
    <xf numFmtId="184" fontId="10" fillId="0" borderId="7" xfId="1" applyNumberFormat="1" applyFont="1" applyFill="1" applyBorder="1" applyProtection="1">
      <protection locked="0"/>
    </xf>
    <xf numFmtId="184" fontId="10" fillId="0" borderId="7" xfId="6" applyNumberFormat="1" applyFont="1" applyBorder="1"/>
    <xf numFmtId="184" fontId="10" fillId="0" borderId="7" xfId="5" quotePrefix="1" applyNumberFormat="1" applyFont="1" applyBorder="1" applyAlignment="1">
      <alignment horizontal="right"/>
    </xf>
    <xf numFmtId="184" fontId="10" fillId="16" borderId="7" xfId="1" applyNumberFormat="1" applyFont="1" applyFill="1" applyBorder="1" applyProtection="1">
      <protection locked="0"/>
    </xf>
    <xf numFmtId="184" fontId="10" fillId="16" borderId="7" xfId="6" applyNumberFormat="1" applyFont="1" applyFill="1" applyBorder="1"/>
    <xf numFmtId="184" fontId="10" fillId="16" borderId="7" xfId="5" quotePrefix="1" applyNumberFormat="1" applyFont="1" applyFill="1" applyBorder="1" applyAlignment="1">
      <alignment horizontal="right"/>
    </xf>
    <xf numFmtId="184" fontId="34" fillId="0" borderId="7" xfId="6" applyNumberFormat="1" applyFont="1" applyBorder="1"/>
    <xf numFmtId="184" fontId="10" fillId="0" borderId="0" xfId="6" applyNumberFormat="1" applyFont="1"/>
    <xf numFmtId="184" fontId="10" fillId="0" borderId="0" xfId="5" quotePrefix="1" applyNumberFormat="1" applyFont="1" applyAlignment="1">
      <alignment horizontal="right"/>
    </xf>
    <xf numFmtId="184" fontId="31" fillId="0" borderId="7" xfId="6" applyNumberFormat="1" applyFont="1" applyBorder="1"/>
    <xf numFmtId="184" fontId="6" fillId="0" borderId="7" xfId="6" applyNumberFormat="1" applyFont="1" applyBorder="1"/>
    <xf numFmtId="184" fontId="11" fillId="0" borderId="0" xfId="6" applyNumberFormat="1" applyFont="1" applyAlignment="1">
      <alignment horizontal="left"/>
    </xf>
    <xf numFmtId="184" fontId="8" fillId="0" borderId="0" xfId="6" applyNumberFormat="1" applyFont="1"/>
    <xf numFmtId="184" fontId="8" fillId="0" borderId="0" xfId="5" applyNumberFormat="1" applyFont="1" applyProtection="1">
      <protection locked="0"/>
    </xf>
    <xf numFmtId="184" fontId="15" fillId="0" borderId="0" xfId="6" applyNumberFormat="1" applyFont="1"/>
    <xf numFmtId="184" fontId="12" fillId="0" borderId="0" xfId="6" applyNumberFormat="1" applyFont="1"/>
    <xf numFmtId="184" fontId="12" fillId="0" borderId="0" xfId="5" applyNumberFormat="1" applyFont="1" applyProtection="1">
      <protection locked="0"/>
    </xf>
    <xf numFmtId="184" fontId="12" fillId="0" borderId="0" xfId="6" quotePrefix="1" applyNumberFormat="1" applyFont="1" applyAlignment="1">
      <alignment horizontal="left"/>
    </xf>
    <xf numFmtId="184" fontId="10" fillId="0" borderId="0" xfId="5" applyNumberFormat="1" applyFont="1" applyProtection="1">
      <protection locked="0"/>
    </xf>
    <xf numFmtId="184" fontId="10" fillId="0" borderId="7" xfId="6" applyNumberFormat="1" applyFont="1" applyBorder="1" applyAlignment="1" applyProtection="1">
      <alignment horizontal="right"/>
      <protection locked="0"/>
    </xf>
    <xf numFmtId="184" fontId="10" fillId="0" borderId="7" xfId="6" applyNumberFormat="1" applyFont="1" applyBorder="1" applyProtection="1">
      <protection locked="0"/>
    </xf>
    <xf numFmtId="184" fontId="10" fillId="0" borderId="7" xfId="3" applyNumberFormat="1" applyFont="1" applyFill="1" applyBorder="1" applyProtection="1">
      <protection locked="0"/>
    </xf>
    <xf numFmtId="10" fontId="31" fillId="0" borderId="7" xfId="4" applyNumberFormat="1" applyFont="1" applyBorder="1"/>
    <xf numFmtId="10" fontId="6" fillId="0" borderId="7" xfId="4" applyNumberFormat="1" applyFont="1" applyBorder="1"/>
    <xf numFmtId="10" fontId="10" fillId="0" borderId="7" xfId="4" applyNumberFormat="1" applyFont="1" applyBorder="1"/>
    <xf numFmtId="173" fontId="60" fillId="0" borderId="5" xfId="10" applyNumberFormat="1" applyFont="1" applyBorder="1" applyAlignment="1">
      <alignment horizontal="right" vertical="center"/>
    </xf>
    <xf numFmtId="174" fontId="60" fillId="0" borderId="5" xfId="10" applyNumberFormat="1" applyFont="1" applyBorder="1" applyAlignment="1">
      <alignment horizontal="right" vertical="center"/>
    </xf>
    <xf numFmtId="184" fontId="31" fillId="0" borderId="7" xfId="5" quotePrefix="1" applyNumberFormat="1" applyFont="1" applyBorder="1" applyAlignment="1">
      <alignment horizontal="right"/>
    </xf>
    <xf numFmtId="5" fontId="31" fillId="0" borderId="7" xfId="5" quotePrefix="1" applyNumberFormat="1" applyFont="1" applyBorder="1" applyAlignment="1">
      <alignment horizontal="right"/>
    </xf>
    <xf numFmtId="43" fontId="84" fillId="0" borderId="7" xfId="6" applyNumberFormat="1" applyFont="1" applyBorder="1"/>
    <xf numFmtId="184" fontId="32" fillId="0" borderId="7" xfId="6" applyNumberFormat="1" applyFont="1" applyBorder="1"/>
    <xf numFmtId="14" fontId="24" fillId="0" borderId="7" xfId="5" applyNumberFormat="1" applyFont="1" applyBorder="1" applyAlignment="1">
      <alignment horizontal="right"/>
    </xf>
    <xf numFmtId="10" fontId="60" fillId="0" borderId="7" xfId="4" applyNumberFormat="1" applyFont="1" applyBorder="1"/>
    <xf numFmtId="10" fontId="27" fillId="0" borderId="7" xfId="4" applyNumberFormat="1" applyFont="1" applyBorder="1"/>
    <xf numFmtId="214" fontId="6" fillId="0" borderId="7" xfId="6" quotePrefix="1" applyNumberFormat="1" applyFont="1" applyBorder="1" applyAlignment="1">
      <alignment horizontal="center"/>
    </xf>
    <xf numFmtId="214" fontId="31" fillId="0" borderId="7" xfId="6" quotePrefix="1" applyNumberFormat="1" applyFont="1" applyBorder="1" applyAlignment="1">
      <alignment horizontal="center"/>
    </xf>
    <xf numFmtId="14" fontId="35" fillId="0" borderId="0" xfId="7" applyNumberFormat="1" applyFont="1" applyAlignment="1">
      <alignment horizontal="center"/>
    </xf>
    <xf numFmtId="14" fontId="34" fillId="0" borderId="0" xfId="7" applyNumberFormat="1" applyFont="1" applyAlignment="1">
      <alignment horizontal="center"/>
    </xf>
    <xf numFmtId="0" fontId="85" fillId="0" borderId="0" xfId="0" applyFont="1"/>
    <xf numFmtId="0" fontId="86" fillId="0" borderId="0" xfId="0" applyFont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right" vertical="center"/>
    </xf>
    <xf numFmtId="0" fontId="20" fillId="2" borderId="21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right" vertical="center"/>
    </xf>
    <xf numFmtId="0" fontId="64" fillId="0" borderId="37" xfId="0" applyFont="1" applyBorder="1" applyAlignment="1">
      <alignment horizontal="left" vertical="center" wrapText="1"/>
    </xf>
    <xf numFmtId="14" fontId="64" fillId="0" borderId="37" xfId="0" applyNumberFormat="1" applyFont="1" applyBorder="1" applyAlignment="1">
      <alignment horizontal="left" vertical="center" wrapText="1"/>
    </xf>
    <xf numFmtId="4" fontId="64" fillId="0" borderId="37" xfId="0" applyNumberFormat="1" applyFont="1" applyBorder="1" applyAlignment="1">
      <alignment horizontal="right" vertical="center" wrapText="1"/>
    </xf>
    <xf numFmtId="0" fontId="20" fillId="0" borderId="38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 wrapText="1"/>
    </xf>
    <xf numFmtId="4" fontId="20" fillId="0" borderId="38" xfId="0" applyNumberFormat="1" applyFont="1" applyBorder="1" applyAlignment="1">
      <alignment horizontal="right" vertical="center" wrapText="1"/>
    </xf>
    <xf numFmtId="14" fontId="64" fillId="0" borderId="0" xfId="0" applyNumberFormat="1" applyFont="1" applyAlignment="1">
      <alignment horizontal="left" vertical="center" wrapText="1"/>
    </xf>
    <xf numFmtId="4" fontId="71" fillId="0" borderId="0" xfId="0" applyNumberFormat="1" applyFont="1" applyAlignment="1">
      <alignment horizontal="right" vertical="center" wrapText="1"/>
    </xf>
    <xf numFmtId="209" fontId="35" fillId="0" borderId="0" xfId="80" applyNumberFormat="1" applyFont="1" applyAlignment="1">
      <alignment horizontal="center" vertical="center" wrapText="1"/>
    </xf>
    <xf numFmtId="209" fontId="35" fillId="0" borderId="0" xfId="0" applyNumberFormat="1" applyFont="1" applyAlignment="1">
      <alignment horizontal="center"/>
    </xf>
    <xf numFmtId="4" fontId="20" fillId="15" borderId="38" xfId="0" applyNumberFormat="1" applyFont="1" applyFill="1" applyBorder="1" applyAlignment="1">
      <alignment horizontal="right" vertical="center" wrapText="1"/>
    </xf>
    <xf numFmtId="4" fontId="20" fillId="12" borderId="0" xfId="0" applyNumberFormat="1" applyFont="1" applyFill="1" applyAlignment="1">
      <alignment horizontal="right" vertical="center" wrapText="1"/>
    </xf>
    <xf numFmtId="0" fontId="79" fillId="0" borderId="5" xfId="0" applyFont="1" applyBorder="1" applyAlignment="1">
      <alignment horizontal="center"/>
    </xf>
    <xf numFmtId="7" fontId="10" fillId="0" borderId="17" xfId="6" applyNumberFormat="1" applyFont="1" applyBorder="1" applyAlignment="1">
      <alignment horizontal="right"/>
    </xf>
    <xf numFmtId="7" fontId="10" fillId="5" borderId="17" xfId="6" applyNumberFormat="1" applyFont="1" applyFill="1" applyBorder="1" applyAlignment="1" applyProtection="1">
      <alignment horizontal="right"/>
      <protection locked="0"/>
    </xf>
    <xf numFmtId="37" fontId="10" fillId="0" borderId="17" xfId="6" quotePrefix="1" applyFont="1" applyBorder="1" applyAlignment="1">
      <alignment horizontal="right" indent="1"/>
    </xf>
    <xf numFmtId="10" fontId="10" fillId="0" borderId="17" xfId="6" applyNumberFormat="1" applyFont="1" applyBorder="1"/>
    <xf numFmtId="0" fontId="10" fillId="0" borderId="16" xfId="7" applyBorder="1" applyAlignment="1">
      <alignment horizontal="right"/>
    </xf>
    <xf numFmtId="0" fontId="10" fillId="0" borderId="0" xfId="7" applyAlignment="1">
      <alignment horizontal="right"/>
    </xf>
    <xf numFmtId="211" fontId="32" fillId="0" borderId="7" xfId="7" applyNumberFormat="1" applyFont="1" applyBorder="1" applyAlignment="1">
      <alignment horizontal="right"/>
    </xf>
    <xf numFmtId="211" fontId="10" fillId="0" borderId="16" xfId="7" applyNumberFormat="1" applyBorder="1" applyAlignment="1">
      <alignment horizontal="right"/>
    </xf>
    <xf numFmtId="211" fontId="10" fillId="0" borderId="0" xfId="7" applyNumberFormat="1" applyAlignment="1">
      <alignment horizontal="right"/>
    </xf>
    <xf numFmtId="10" fontId="32" fillId="0" borderId="7" xfId="4" applyNumberFormat="1" applyFont="1" applyBorder="1" applyAlignment="1">
      <alignment horizontal="right"/>
    </xf>
    <xf numFmtId="0" fontId="13" fillId="0" borderId="0" xfId="7" applyFont="1" applyAlignment="1">
      <alignment horizontal="right"/>
    </xf>
    <xf numFmtId="0" fontId="34" fillId="0" borderId="0" xfId="7" applyFont="1"/>
    <xf numFmtId="44" fontId="34" fillId="0" borderId="0" xfId="2" applyFont="1" applyBorder="1"/>
    <xf numFmtId="14" fontId="82" fillId="0" borderId="0" xfId="4" applyNumberFormat="1" applyFont="1" applyFill="1" applyBorder="1" applyAlignment="1">
      <alignment horizontal="center"/>
    </xf>
    <xf numFmtId="10" fontId="24" fillId="0" borderId="0" xfId="5" applyNumberFormat="1" applyFont="1" applyAlignment="1">
      <alignment horizontal="center"/>
    </xf>
    <xf numFmtId="10" fontId="27" fillId="0" borderId="0" xfId="5" applyNumberFormat="1" applyFont="1" applyAlignment="1">
      <alignment horizontal="center"/>
    </xf>
    <xf numFmtId="10" fontId="83" fillId="0" borderId="0" xfId="6" applyNumberFormat="1" applyFont="1" applyAlignment="1">
      <alignment horizontal="center"/>
    </xf>
    <xf numFmtId="171" fontId="27" fillId="0" borderId="5" xfId="14" applyNumberFormat="1" applyFont="1" applyBorder="1" applyAlignment="1">
      <alignment horizontal="right"/>
    </xf>
    <xf numFmtId="2" fontId="27" fillId="0" borderId="0" xfId="14" applyNumberFormat="1" applyFont="1" applyAlignment="1">
      <alignment horizontal="right"/>
    </xf>
    <xf numFmtId="0" fontId="23" fillId="0" borderId="9" xfId="14" applyFont="1" applyBorder="1" applyAlignment="1">
      <alignment horizontal="right"/>
    </xf>
    <xf numFmtId="204" fontId="48" fillId="0" borderId="7" xfId="14" applyNumberFormat="1" applyFont="1" applyBorder="1" applyAlignment="1">
      <alignment horizontal="right"/>
    </xf>
    <xf numFmtId="14" fontId="24" fillId="0" borderId="0" xfId="16" applyNumberFormat="1" applyFont="1" applyFill="1" applyBorder="1" applyAlignment="1">
      <alignment horizontal="right"/>
    </xf>
    <xf numFmtId="4" fontId="87" fillId="12" borderId="0" xfId="0" applyNumberFormat="1" applyFont="1" applyFill="1" applyAlignment="1">
      <alignment horizontal="right" vertical="center" wrapText="1"/>
    </xf>
    <xf numFmtId="173" fontId="27" fillId="0" borderId="13" xfId="11" applyNumberFormat="1" applyFont="1" applyBorder="1" applyAlignment="1">
      <alignment horizontal="right" vertical="center"/>
    </xf>
    <xf numFmtId="14" fontId="48" fillId="0" borderId="7" xfId="6" applyNumberFormat="1" applyFont="1" applyBorder="1" applyAlignment="1">
      <alignment horizontal="center"/>
    </xf>
    <xf numFmtId="37" fontId="6" fillId="0" borderId="0" xfId="6" applyFont="1" applyAlignment="1">
      <alignment horizontal="left" indent="1"/>
    </xf>
    <xf numFmtId="10" fontId="65" fillId="0" borderId="0" xfId="4" applyNumberFormat="1" applyFont="1" applyAlignment="1">
      <alignment horizontal="left" vertical="center"/>
    </xf>
    <xf numFmtId="4" fontId="32" fillId="0" borderId="0" xfId="0" applyNumberFormat="1" applyFont="1"/>
    <xf numFmtId="43" fontId="61" fillId="0" borderId="0" xfId="0" applyNumberFormat="1" applyFont="1"/>
    <xf numFmtId="0" fontId="38" fillId="0" borderId="0" xfId="27" applyFont="1" applyAlignment="1">
      <alignment horizontal="center"/>
    </xf>
    <xf numFmtId="37" fontId="7" fillId="0" borderId="2" xfId="6" applyFont="1" applyBorder="1" applyAlignment="1">
      <alignment horizontal="center"/>
    </xf>
    <xf numFmtId="0" fontId="5" fillId="0" borderId="0" xfId="7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3" borderId="0" xfId="0" applyFont="1" applyFill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19" fillId="0" borderId="0" xfId="7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13" borderId="20" xfId="0" applyFont="1" applyFill="1" applyBorder="1" applyAlignment="1">
      <alignment horizontal="left" vertical="center"/>
    </xf>
    <xf numFmtId="0" fontId="64" fillId="0" borderId="37" xfId="0" applyFont="1" applyBorder="1" applyAlignment="1">
      <alignment horizontal="left" vertical="center"/>
    </xf>
    <xf numFmtId="0" fontId="64" fillId="0" borderId="0" xfId="0" applyFont="1" applyAlignment="1">
      <alignment horizontal="left" vertical="center" wrapText="1"/>
    </xf>
  </cellXfs>
  <cellStyles count="91">
    <cellStyle name="Acres" xfId="73" xr:uid="{1840E495-7705-457D-BEB6-38D0E2D58E04}"/>
    <cellStyle name="Bar Driver1" xfId="66" xr:uid="{A1CC90AD-9F9F-4B75-8109-6FB2FA79B071}"/>
    <cellStyle name="Bar mmm/yy" xfId="67" xr:uid="{74997576-263E-4687-BAB5-BDD615BCDAC9}"/>
    <cellStyle name="Comma" xfId="17" builtinId="3"/>
    <cellStyle name="Comma [0]" xfId="1" builtinId="6"/>
    <cellStyle name="Comma [0] 2" xfId="21" xr:uid="{9BA085FD-0D71-4E43-B393-636445FF0BC5}"/>
    <cellStyle name="Comma [0] 2 2" xfId="51" xr:uid="{B5F7301A-4327-45EC-BB6D-E24219D0BCD2}"/>
    <cellStyle name="Comma [0] 3" xfId="85" xr:uid="{738DF32C-76CC-4580-AC30-C1B5C8CFA9AF}"/>
    <cellStyle name="Comma 2" xfId="12" xr:uid="{3E01519F-055B-471D-8C5F-068EE1C0B578}"/>
    <cellStyle name="Comma 2 2" xfId="82" xr:uid="{417F47BB-9B6E-4F4F-A232-AADD7D1AB255}"/>
    <cellStyle name="Comma 2 3" xfId="59" xr:uid="{07D94D7E-DEDC-4AF5-B6C2-2E342791901C}"/>
    <cellStyle name="Comma 3" xfId="16" xr:uid="{9402077F-761C-4F93-B01D-D37A0ED3CDDD}"/>
    <cellStyle name="Comma 3 2" xfId="52" xr:uid="{FCAD8344-7BC9-4BE5-A606-A725ABFB293E}"/>
    <cellStyle name="Comma 4" xfId="22" xr:uid="{CDB24EBC-7E98-49D4-AA57-1AA4E54D460D}"/>
    <cellStyle name="Comma 4 2" xfId="50" xr:uid="{93BEDD32-450A-4A08-993A-5665B4A048F4}"/>
    <cellStyle name="Comma 5" xfId="24" xr:uid="{9F311964-4C66-453D-B8FD-6910C19219F4}"/>
    <cellStyle name="Comma 6" xfId="23" xr:uid="{5CC8C8BC-DFB5-4CB4-98BB-DF6FA836768A}"/>
    <cellStyle name="Comma 7" xfId="28" xr:uid="{316D6B8B-9B24-49A5-A667-57B329E5ACBF}"/>
    <cellStyle name="Comma 8" xfId="31" xr:uid="{E5C3F306-777F-41FA-8B5B-AF9342972B35}"/>
    <cellStyle name="Comma 9" xfId="69" xr:uid="{BD60C05D-5AFB-47E3-9191-9B0A86F0C6D1}"/>
    <cellStyle name="Currency" xfId="2" builtinId="4"/>
    <cellStyle name="Currency [0]" xfId="3" builtinId="7"/>
    <cellStyle name="Currency [0] 2" xfId="20" xr:uid="{EE75F9B0-C66F-4639-9E33-46777376C188}"/>
    <cellStyle name="Currency [0] 2 2" xfId="53" xr:uid="{0640129F-8890-44C7-AF41-AF8D818A4298}"/>
    <cellStyle name="Currency [0] 3" xfId="86" xr:uid="{5A0E7D5E-5753-4B6C-878F-A53DA88F0B53}"/>
    <cellStyle name="Currency 2" xfId="19" xr:uid="{ABF326B4-C39B-4652-9374-0235E3E95341}"/>
    <cellStyle name="Currency 2 2" xfId="60" xr:uid="{F31C3616-6B0D-41EA-B2CC-AD3E48CD27F8}"/>
    <cellStyle name="Currency 3" xfId="30" xr:uid="{392E24EC-77A8-4154-A53E-B9530E31D124}"/>
    <cellStyle name="Currency 3 2" xfId="54" xr:uid="{75D73D2E-10AA-444B-88CD-EBA28BF18A6A}"/>
    <cellStyle name="Currency 4" xfId="29" xr:uid="{0C509F2D-ADDF-4F0D-B5EF-74056EA32945}"/>
    <cellStyle name="Currency 5" xfId="65" xr:uid="{870F2014-4CC8-4A9F-B39B-CD6674EC7F81}"/>
    <cellStyle name="Currency 6" xfId="70" xr:uid="{30E06528-238B-4FAD-A447-41E629178C35}"/>
    <cellStyle name="Currency 7" xfId="87" xr:uid="{9331EA09-7395-408B-85E4-AEF966991E86}"/>
    <cellStyle name="Currency 8" xfId="89" xr:uid="{D6D6FD08-CCEA-4ADD-8D86-A7A8D9A0FA72}"/>
    <cellStyle name="DSCR" xfId="39" xr:uid="{55E72763-7D0C-465C-968B-63F65BB5DE21}"/>
    <cellStyle name="DY" xfId="46" xr:uid="{C1DBEC13-C781-40C4-9F73-D536963B9F6F}"/>
    <cellStyle name="Header" xfId="43" xr:uid="{9D189E98-5B73-4D09-8B67-975000450AB9}"/>
    <cellStyle name="Hyperlink" xfId="13" builtinId="8"/>
    <cellStyle name="LIBOR" xfId="41" xr:uid="{2D60331A-A3F7-4B32-A157-E3D18899CACC}"/>
    <cellStyle name="LTC" xfId="38" xr:uid="{C451A309-2DA1-48E9-99C6-A18F1C6ACDFE}"/>
    <cellStyle name="LTV" xfId="40" xr:uid="{C152DB8F-22E2-4AE9-B4C9-298185309C1B}"/>
    <cellStyle name="mmm yyyy" xfId="36" xr:uid="{F31B3319-0969-4E90-A4C1-E127730A10B3}"/>
    <cellStyle name="Month #" xfId="37" xr:uid="{7154FE78-95AC-4477-B517-395E0580C78B}"/>
    <cellStyle name="Months" xfId="47" xr:uid="{0A5068E1-2A29-4E25-BE6E-D69500112183}"/>
    <cellStyle name="Normal" xfId="0" builtinId="0"/>
    <cellStyle name="Normal 10" xfId="88" xr:uid="{150506E2-9949-4F52-AC3E-95C0C19A8515}"/>
    <cellStyle name="Normal 11" xfId="90" xr:uid="{835EAA35-E917-4F5A-83F4-1E376B78D2A9}"/>
    <cellStyle name="Normal 140" xfId="48" xr:uid="{37A01881-5A52-471A-8034-7CED89AFCBE6}"/>
    <cellStyle name="Normal 141" xfId="49" xr:uid="{A510A864-DF18-46B6-9E41-DB8B65153DA4}"/>
    <cellStyle name="Normal 2" xfId="7" xr:uid="{CF5E123F-DFB6-4593-B45A-507D5D65BC2F}"/>
    <cellStyle name="Normal 2 2" xfId="27" xr:uid="{AAD3352E-462E-4143-B0D4-D7C89AF77CB7}"/>
    <cellStyle name="Normal 2 3" xfId="75" xr:uid="{D98D1215-F352-44B0-B3CA-30A3646F89A1}"/>
    <cellStyle name="Normal 2 4" xfId="58" xr:uid="{6D29C689-7B0D-482A-BB0E-6D321E89FE85}"/>
    <cellStyle name="Normal 3" xfId="8" xr:uid="{52488AF6-B530-4399-AF26-0E95F911C0F2}"/>
    <cellStyle name="Normal 3 2" xfId="26" xr:uid="{FEAE6DDA-5299-4CC9-AE64-161F6DB36326}"/>
    <cellStyle name="Normal 3 2 2" xfId="81" xr:uid="{91D297F3-B042-42EE-BCB3-757C98B9F2F5}"/>
    <cellStyle name="Normal 3 3" xfId="64" xr:uid="{AC56C941-7E2B-4A9B-B7A4-87D373D0DC12}"/>
    <cellStyle name="Normal 3 4" xfId="63" xr:uid="{EBAD878B-091B-44E5-92F5-D290BCC3BC47}"/>
    <cellStyle name="Normal 4" xfId="9" xr:uid="{4C9C3225-DEF3-4AD4-8F00-B24275263671}"/>
    <cellStyle name="Normal 4 2" xfId="79" xr:uid="{C47477D6-9CE3-4BE6-8422-125B2528DFD2}"/>
    <cellStyle name="Normal 4 3" xfId="57" xr:uid="{A921CB7A-28FA-4EBD-9B1B-45E17898998E}"/>
    <cellStyle name="Normal 5" xfId="10" xr:uid="{6DBB3E31-BE73-4798-8173-3D22EA4D02E9}"/>
    <cellStyle name="Normal 5 2" xfId="80" xr:uid="{7BEC7597-9E99-4DC6-9B9D-29A9690F35D5}"/>
    <cellStyle name="Normal 5 2 2" xfId="84" xr:uid="{E5EB7886-C9BC-4E89-BA3D-6600B619ADFE}"/>
    <cellStyle name="Normal 5 3" xfId="56" xr:uid="{05AFBCA4-1D22-4360-8C7B-9AFD67C3AABD}"/>
    <cellStyle name="Normal 57 8 3" xfId="78" xr:uid="{762F0181-2255-41A6-A10B-C9B2D107121B}"/>
    <cellStyle name="Normal 6" xfId="14" xr:uid="{D3B47D7E-5731-43E1-A995-7D1CF1CA4E92}"/>
    <cellStyle name="Normal 6 2" xfId="25" xr:uid="{C54138CC-6B6B-406B-8E72-B865B4136A08}"/>
    <cellStyle name="Normal 6 3" xfId="83" xr:uid="{DAC08423-7DB4-4A39-AF7D-138188DC98A9}"/>
    <cellStyle name="Normal 6 4" xfId="62" xr:uid="{BA63F493-FEF1-4A66-90EF-4B8D33FBBCD2}"/>
    <cellStyle name="Normal 7" xfId="77" xr:uid="{BE06CDD3-31CD-42F0-B23E-C0D8F6812975}"/>
    <cellStyle name="Normal 8" xfId="42" xr:uid="{03F323B6-7940-44ED-8BDA-FB4ECA5DE229}"/>
    <cellStyle name="Normal 9" xfId="76" xr:uid="{F8BE8B65-DB85-4D0E-B911-6FD3AA6BB7D3}"/>
    <cellStyle name="Normal_ADJUST" xfId="5" xr:uid="{D6B91553-9574-4134-B3B3-1A6B203179AE}"/>
    <cellStyle name="Normal_OPERAT" xfId="6" xr:uid="{041D49C3-C660-4BC9-811A-52FE8083339D}"/>
    <cellStyle name="Per Unit" xfId="45" xr:uid="{B24CD54F-5F3C-41DD-A973-77AB25CD4EFE}"/>
    <cellStyle name="Percent" xfId="4" builtinId="5"/>
    <cellStyle name="Percent 2" xfId="11" xr:uid="{B401888B-E40D-487B-A0E4-8BC883448121}"/>
    <cellStyle name="Percent 2 2" xfId="61" xr:uid="{8D9F1F79-C0E9-4E17-A7D7-70802D50663E}"/>
    <cellStyle name="Percent 3" xfId="18" xr:uid="{9699F6DE-F5BF-493E-B2C4-4A5E1CF471FB}"/>
    <cellStyle name="Percent 3 2" xfId="55" xr:uid="{EEB73402-D7FF-4705-B99D-355B5B09FBE3}"/>
    <cellStyle name="Percent 4" xfId="32" xr:uid="{94840F5B-BF1C-4482-8B7C-3C857D25D886}"/>
    <cellStyle name="Percent 5" xfId="71" xr:uid="{1C306704-96FA-413A-ACED-613D21BD96B1}"/>
    <cellStyle name="PSF" xfId="44" xr:uid="{49EF2DBD-E15A-46D1-A18D-6B7328E48A5D}"/>
    <cellStyle name="PSF.xx" xfId="74" xr:uid="{3CC3A222-459B-47A0-91E5-88FD5A91AE1D}"/>
    <cellStyle name="SF" xfId="15" xr:uid="{8CA910DD-8CD7-48DE-B1F5-24D626AD656D}"/>
    <cellStyle name="SOFR" xfId="35" xr:uid="{34548591-8134-4B19-AEF5-CC9EC70DDB4A}"/>
    <cellStyle name="Subtitle3" xfId="68" xr:uid="{7F69D1C7-457C-4E73-BE48-503BB18DDEDE}"/>
    <cellStyle name="Units" xfId="33" xr:uid="{32E2532B-F5BA-47A8-87AE-8EF06573402A}"/>
    <cellStyle name="Year #" xfId="34" xr:uid="{7AFF0E69-986C-4FBE-B5E0-2345DEDAED7A}"/>
    <cellStyle name="Years" xfId="72" xr:uid="{AAD5BFA6-3CD1-4258-AE95-9C485EC3208E}"/>
  </cellStyles>
  <dxfs count="97">
    <dxf>
      <font>
        <color theme="1"/>
      </font>
    </dxf>
    <dxf>
      <font>
        <color theme="1"/>
      </font>
    </dxf>
    <dxf>
      <font>
        <color theme="1"/>
      </font>
    </dxf>
    <dxf>
      <font>
        <color rgb="FFFFFFFF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  <fill>
        <patternFill patternType="none">
          <bgColor auto="1"/>
        </patternFill>
      </fill>
    </dxf>
    <dxf>
      <font>
        <color auto="1"/>
      </font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0000FF"/>
      <color rgb="FFF8F8F8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externalLink" Target="externalLinks/externalLink83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18" Type="http://schemas.openxmlformats.org/officeDocument/2006/relationships/externalLink" Target="externalLinks/externalLink106.xml"/><Relationship Id="rId134" Type="http://schemas.openxmlformats.org/officeDocument/2006/relationships/externalLink" Target="externalLinks/externalLink122.xml"/><Relationship Id="rId139" Type="http://schemas.openxmlformats.org/officeDocument/2006/relationships/externalLink" Target="externalLinks/externalLink12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08" Type="http://schemas.openxmlformats.org/officeDocument/2006/relationships/externalLink" Target="externalLinks/externalLink96.xml"/><Relationship Id="rId124" Type="http://schemas.openxmlformats.org/officeDocument/2006/relationships/externalLink" Target="externalLinks/externalLink112.xml"/><Relationship Id="rId129" Type="http://schemas.openxmlformats.org/officeDocument/2006/relationships/externalLink" Target="externalLinks/externalLink117.xml"/><Relationship Id="rId54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91" Type="http://schemas.openxmlformats.org/officeDocument/2006/relationships/externalLink" Target="externalLinks/externalLink79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119" Type="http://schemas.openxmlformats.org/officeDocument/2006/relationships/externalLink" Target="externalLinks/externalLink107.xml"/><Relationship Id="rId44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35" Type="http://schemas.openxmlformats.org/officeDocument/2006/relationships/externalLink" Target="externalLinks/externalLink123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04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08.xml"/><Relationship Id="rId125" Type="http://schemas.openxmlformats.org/officeDocument/2006/relationships/externalLink" Target="externalLinks/externalLink113.xml"/><Relationship Id="rId141" Type="http://schemas.openxmlformats.org/officeDocument/2006/relationships/externalLink" Target="externalLinks/externalLink129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15" Type="http://schemas.openxmlformats.org/officeDocument/2006/relationships/externalLink" Target="externalLinks/externalLink103.xml"/><Relationship Id="rId131" Type="http://schemas.openxmlformats.org/officeDocument/2006/relationships/externalLink" Target="externalLinks/externalLink119.xml"/><Relationship Id="rId136" Type="http://schemas.openxmlformats.org/officeDocument/2006/relationships/externalLink" Target="externalLinks/externalLink124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6" Type="http://schemas.openxmlformats.org/officeDocument/2006/relationships/externalLink" Target="externalLinks/externalLink4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425823</xdr:colOff>
      <xdr:row>0</xdr:row>
      <xdr:rowOff>78441</xdr:rowOff>
    </xdr:from>
    <xdr:to>
      <xdr:col>55</xdr:col>
      <xdr:colOff>172001</xdr:colOff>
      <xdr:row>14</xdr:row>
      <xdr:rowOff>78440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C6AFBB-E20D-44A3-A974-E588CE2B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31058" y="78441"/>
          <a:ext cx="8190652" cy="2588558"/>
        </a:xfrm>
        <a:prstGeom prst="rect">
          <a:avLst/>
        </a:prstGeom>
      </xdr:spPr>
    </xdr:pic>
    <xdr:clientData/>
  </xdr:twoCellAnchor>
  <xdr:twoCellAnchor editAs="oneCell">
    <xdr:from>
      <xdr:col>42</xdr:col>
      <xdr:colOff>481854</xdr:colOff>
      <xdr:row>15</xdr:row>
      <xdr:rowOff>0</xdr:rowOff>
    </xdr:from>
    <xdr:to>
      <xdr:col>55</xdr:col>
      <xdr:colOff>201706</xdr:colOff>
      <xdr:row>18</xdr:row>
      <xdr:rowOff>152252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B8E691-0607-476F-9856-87AA21DA1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87089" y="2745441"/>
          <a:ext cx="8169088" cy="618137"/>
        </a:xfrm>
        <a:prstGeom prst="rect">
          <a:avLst/>
        </a:prstGeom>
      </xdr:spPr>
    </xdr:pic>
    <xdr:clientData/>
  </xdr:twoCellAnchor>
  <xdr:twoCellAnchor editAs="oneCell">
    <xdr:from>
      <xdr:col>42</xdr:col>
      <xdr:colOff>459441</xdr:colOff>
      <xdr:row>19</xdr:row>
      <xdr:rowOff>112058</xdr:rowOff>
    </xdr:from>
    <xdr:to>
      <xdr:col>55</xdr:col>
      <xdr:colOff>188816</xdr:colOff>
      <xdr:row>30</xdr:row>
      <xdr:rowOff>76998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563491-9E8D-414B-AB68-7B15748C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64676" y="3496234"/>
          <a:ext cx="8178611" cy="1727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0</xdr:row>
      <xdr:rowOff>144744</xdr:rowOff>
    </xdr:from>
    <xdr:to>
      <xdr:col>23</xdr:col>
      <xdr:colOff>540727</xdr:colOff>
      <xdr:row>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1A7212-0F11-CA39-6758-9185C9D97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025" y="144744"/>
          <a:ext cx="6951052" cy="3236631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0</xdr:row>
      <xdr:rowOff>0</xdr:rowOff>
    </xdr:from>
    <xdr:to>
      <xdr:col>20</xdr:col>
      <xdr:colOff>439114</xdr:colOff>
      <xdr:row>20</xdr:row>
      <xdr:rowOff>122087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F3F25-601F-1F98-2A50-7869D42D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6950" y="0"/>
          <a:ext cx="2458414" cy="3370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643499</xdr:colOff>
      <xdr:row>0</xdr:row>
      <xdr:rowOff>0</xdr:rowOff>
    </xdr:from>
    <xdr:to>
      <xdr:col>44</xdr:col>
      <xdr:colOff>389678</xdr:colOff>
      <xdr:row>13</xdr:row>
      <xdr:rowOff>123264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09EF863-07D7-7422-6397-2E6DDDA9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01087" y="0"/>
          <a:ext cx="8190653" cy="2588558"/>
        </a:xfrm>
        <a:prstGeom prst="rect">
          <a:avLst/>
        </a:prstGeom>
      </xdr:spPr>
    </xdr:pic>
    <xdr:clientData/>
  </xdr:twoCellAnchor>
  <xdr:twoCellAnchor editAs="oneCell">
    <xdr:from>
      <xdr:col>31</xdr:col>
      <xdr:colOff>648259</xdr:colOff>
      <xdr:row>13</xdr:row>
      <xdr:rowOff>83203</xdr:rowOff>
    </xdr:from>
    <xdr:to>
      <xdr:col>44</xdr:col>
      <xdr:colOff>363350</xdr:colOff>
      <xdr:row>17</xdr:row>
      <xdr:rowOff>40193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C91903-900B-7604-A646-B25C9CCD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05847" y="2548497"/>
          <a:ext cx="8159565" cy="613375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17</xdr:row>
      <xdr:rowOff>27174</xdr:rowOff>
    </xdr:from>
    <xdr:to>
      <xdr:col>44</xdr:col>
      <xdr:colOff>379318</xdr:colOff>
      <xdr:row>27</xdr:row>
      <xdr:rowOff>141155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DC13CB-C82C-B5D8-3CA0-A7BF56140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07530" y="3153615"/>
          <a:ext cx="8173850" cy="1722866"/>
        </a:xfrm>
        <a:prstGeom prst="rect">
          <a:avLst/>
        </a:prstGeom>
      </xdr:spPr>
    </xdr:pic>
    <xdr:clientData/>
  </xdr:twoCellAnchor>
  <xdr:twoCellAnchor editAs="oneCell">
    <xdr:from>
      <xdr:col>12</xdr:col>
      <xdr:colOff>618003</xdr:colOff>
      <xdr:row>0</xdr:row>
      <xdr:rowOff>0</xdr:rowOff>
    </xdr:from>
    <xdr:to>
      <xdr:col>22</xdr:col>
      <xdr:colOff>1679</xdr:colOff>
      <xdr:row>39</xdr:row>
      <xdr:rowOff>85786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D8B6BD-E168-77B7-985B-77A66EEE3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96553" y="0"/>
          <a:ext cx="5860677" cy="6886636"/>
        </a:xfrm>
        <a:prstGeom prst="rect">
          <a:avLst/>
        </a:prstGeom>
      </xdr:spPr>
    </xdr:pic>
    <xdr:clientData/>
  </xdr:twoCellAnchor>
  <xdr:twoCellAnchor editAs="oneCell">
    <xdr:from>
      <xdr:col>22</xdr:col>
      <xdr:colOff>38378</xdr:colOff>
      <xdr:row>0</xdr:row>
      <xdr:rowOff>0</xdr:rowOff>
    </xdr:from>
    <xdr:to>
      <xdr:col>31</xdr:col>
      <xdr:colOff>590560</xdr:colOff>
      <xdr:row>9</xdr:row>
      <xdr:rowOff>56029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D2D6893-8334-49FA-3953-6CD206E58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46496" y="0"/>
          <a:ext cx="6401651" cy="1871382"/>
        </a:xfrm>
        <a:prstGeom prst="rect">
          <a:avLst/>
        </a:prstGeom>
      </xdr:spPr>
    </xdr:pic>
    <xdr:clientData/>
  </xdr:twoCellAnchor>
  <xdr:twoCellAnchor editAs="oneCell">
    <xdr:from>
      <xdr:col>22</xdr:col>
      <xdr:colOff>38379</xdr:colOff>
      <xdr:row>9</xdr:row>
      <xdr:rowOff>27173</xdr:rowOff>
    </xdr:from>
    <xdr:to>
      <xdr:col>31</xdr:col>
      <xdr:colOff>591009</xdr:colOff>
      <xdr:row>39</xdr:row>
      <xdr:rowOff>27174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0B331A-7D2D-FAF7-AB3A-6D093694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46497" y="1842526"/>
          <a:ext cx="6402099" cy="4836180"/>
        </a:xfrm>
        <a:prstGeom prst="rect">
          <a:avLst/>
        </a:prstGeom>
      </xdr:spPr>
    </xdr:pic>
    <xdr:clientData/>
  </xdr:twoCellAnchor>
  <xdr:twoCellAnchor editAs="oneCell">
    <xdr:from>
      <xdr:col>13</xdr:col>
      <xdr:colOff>38099</xdr:colOff>
      <xdr:row>40</xdr:row>
      <xdr:rowOff>123825</xdr:rowOff>
    </xdr:from>
    <xdr:to>
      <xdr:col>22</xdr:col>
      <xdr:colOff>66125</xdr:colOff>
      <xdr:row>60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4249E4-290B-5246-FC98-2335DDB26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83299" y="7086600"/>
          <a:ext cx="5857327" cy="325755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60</xdr:row>
      <xdr:rowOff>123824</xdr:rowOff>
    </xdr:from>
    <xdr:to>
      <xdr:col>22</xdr:col>
      <xdr:colOff>141286</xdr:colOff>
      <xdr:row>72</xdr:row>
      <xdr:rowOff>142874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A8E177-B9FE-8C0E-7C79-1BD3A3AB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21400" y="10429874"/>
          <a:ext cx="5889625" cy="2047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0</xdr:row>
      <xdr:rowOff>85725</xdr:rowOff>
    </xdr:from>
    <xdr:to>
      <xdr:col>17</xdr:col>
      <xdr:colOff>57150</xdr:colOff>
      <xdr:row>34</xdr:row>
      <xdr:rowOff>153889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123DC-8BEB-54F5-0A4D-9B676A8D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775" y="85725"/>
          <a:ext cx="7820025" cy="55926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13</xdr:col>
      <xdr:colOff>420330</xdr:colOff>
      <xdr:row>49</xdr:row>
      <xdr:rowOff>86835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C0CE5-7460-399E-5B5F-A1DD0338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6200"/>
          <a:ext cx="8811855" cy="79544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49</xdr:row>
      <xdr:rowOff>123825</xdr:rowOff>
    </xdr:from>
    <xdr:to>
      <xdr:col>13</xdr:col>
      <xdr:colOff>372701</xdr:colOff>
      <xdr:row>98</xdr:row>
      <xdr:rowOff>77301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6082D-C50C-EA83-139F-104559E3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8058150"/>
          <a:ext cx="8783276" cy="7887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810%20Wilshire%20Modified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hparzybok\Local%20Settings\Temporary%20Internet%20Files\OLK27\5.02.05%20Cherrywood%20&amp;%20Ranchstone%20-%20Underwriting%20-%20BASE%20CA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d%20au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Treasury\Alexandra\My%20Documents\Requests\Facility%20-%20General%20Informati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Kristopher\Local%20Settings\Temporary%20Internet%20Files\OLK1A8\09.27.05%20-%20The%20Tides%20-%20Underwriting%20-%20BASE%20CAS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Project%20Administration/Finance/1_PROJECTS%20&amp;%20PROFORMAS/3_RENTAL%20ACQUISITIONS/Fairfield%20portfolio/Finance/Budgets/Blue%20Isle%202007%20Budget%2005-23-07%20revis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wwinkenhofer/Desktop/Deals/Investment%20Tools/GDG%20Condo%20Model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Administrator.PHOENIX\My%20Documents\GREP%20DEALS\Financial%20Models\Underwriting%20Models\Southern%20California\Oxnard\Models\Oxnard%20Consolidated%207-21%20-%20$81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DRE2DEB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Finance/Databases/Consolidated%20Statements%20Alph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VESTMT\DGliksman\Active%20Deals\Laurel%20Mall\Laurel%20IRR%2009-12-05%20Somera%20Ba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ATLA01\AUDIT\webersh\EXCEL70\31w01!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TEMP/a/CBP%20March%2004%20Workboo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_Community%20Finance%20Rental%20Division/Templates/Budget/Proforma%20Model%20-%20Final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LICAVAIL%20OCCUP(Cap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_pball\InvBank\Health%20Care\Horizon\Horizon%20financial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PREVARIAN%20SENIOR%20LIVING/PROSPECTS/Texan%20Healthcare/Pro%20Forma%20Value%20Est/THC%20PRO%20FORMA%20ACQ%20-%207.20.11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ROCKMADC1/Public/Hthompson/My%20Documents/Aquisitions/Hancock/New%20HCK/closed/Houston_Val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https://api.box.com/Documents%20and%20Settings/garzaj.KWI_LA/Local%20Settings/Temporary%20Internet%20Files/OLK232/DOCS/The%20Oaks/Escalation%20true-ups/123Share/ACCT/6300%20Wilshire%20Blvd/Escalations/OES/6300.Oper.Esc.2004.True-up%20actual.xls?AAF204B5" TargetMode="External"/><Relationship Id="rId1" Type="http://schemas.openxmlformats.org/officeDocument/2006/relationships/externalLinkPath" Target="file:///\\AAF204B5\6300.Oper.Esc.2004.True-up%20actu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c_file2\Users\PATRICKL\WORKFILE\DATA\ACQUIS\NEWPROJE\River%20Bay%20Club\River%20Bay%20Club%202\River%20Bay%20Clu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ROCKMADC1/Public/Hthompson/My%20Documents/Aquisitions/Hancock/New%20HCK/closed/LOCAL/projects/poydras/birchwood_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833%20W.%20Buena%20vT%206.13.01drs+3r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Reports%20-%20Old%20J%20Drive\2014%20JOBS\401-500\M140412\Work%20Folder\M140412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My%20Documents\Data\SRT\Real%20Estate%20Deals\ALF\Holiday\Holiday%2006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AIMCO\Training\AIMCO%20Single-Property%20Workbook11-3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custardcourtney/AppData/Local/Microsoft/Windows/Temporary%20Internet%20Files/Content.Outlook/S5ZY2WFP/Beach_House_AL_MC_Model_2-05-14%20(2)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custardcourtney/AppData/Local/Microsoft/Windows/Temporary%20Internet%20Files/Content.Outlook/S5ZY2WFP/Celebration%20Senior%20Living%20225%20units%2006%2010%201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Documents%20and%20Settings\213051523\Personal\Client%20Files\Real%20Estate\Millennium%20-%20Regency\Report%204.02\Real%20Estate\LifeTrust\Report%202.02\LifeTrust%20Attachments%202.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Excel%20Worksheets\1065's\Insignia%20Partnerships\Angeles%20Partnerships\AP%20XII\Hunter's%20Glen%20Phase%202%20&amp;%203%2012-31-96%20Workpaper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Julia%20Zhu/Box%20Sync/Accounting%20-%20Portfolio/15.%20Accounting%20-%20Pacific%20Catalina/Staff/Payscan%20Work%20Flow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BG_SLHLTCARE\SLG\PRODUCTION\SLG%20Business\LIVE%20DEALS\Emeritus%20Arbor%20Place\Previous%20Deals\BFS%20Arkansas%20Acq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s\users\Property%20MGMT\INSURANCE\FY2003_04\Ins%20Alloc%20Schedule%20from%20Reynold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Groups/Acquisitions/Shared%20Work/Acquisitions/Kensington%20Green%20-%20CT/Groups/Acquisitions/Shared%20Work/Acquisitions/Waterford%20Towers%20-%20NJ/model/Waterford_11-24-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kuebele/AppData/Local/Temp/Temp1_Revised%202018%20Budget.zip/Budget%20Detail%2020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s\users\Property%20MGMT\Manual%20Billing%20Control%20Sheet\Variable%20Chg%20Control%2010_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dkhoury/Local%20Settings/Temp/041006%20MDT%20-%20Longhornv2%20-%20Woodmont%20ROFO%20and%20Dulles%20DR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gseniorliving.sharepoint.com/Documents%20and%20Settings/lsomner/Local%20Settings/Temporary%20Internet%20Files/OLK73/35048892756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mdeptdata\dept\DEV\Emerald%20Communities\Budgets%20&amp;%20Forecasts\Capital%20Costs\Copy%20of%20Gig%20Harbor%20CCB%20AL&amp;IL%20Mix%20Update%20(NEW%20BASE%20CASE)%201-31-13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EV/StoneRidge%20Phase%20III/SR%203%20CCB%20040309%20true%20up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s\Asset%20Management\Valuations\PPD%20valuation_20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assiano\CentrePort\Industrial%20IS\GM%20380%20CentrePort%20Spec%20Industri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TAPLEY\ACTIVE\Stamford\ROC%20Analysis%20-%20CJ%20%23'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Stella%20Fanggara/Box%20Sync/Accounting%20-%20Portfolio/12.%20Accounting%20-%201800%20Highland/01%20-%20Escrow%20Closing/1800%20Highalnd-Closing%20Prorations%20CLosing%20Date%2011-29-18%20draft%20updated%2011-..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kao\Asset%20Mgmt\Northpointe\Acquisition\Financial%20Models\Current%20Model\Northpointe%20Dev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Documents%20and%20Settings\213053941\Local%20Settings\Temporary%20Internet%20Files\OLK220\SRG%20-%20BON%20MULE%20-%2004-08-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MARK42/Briarcroft%20Building/11-2012/3208-2011%202nd%20Quarter%20Reprojection%20Budge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BG_SLHLTCARE\SLG\PRODUCTION\MOB%20Business\LIVE%20DEALS\Altera\Deaconess\MOB%20UW%20Package\PIC\Altera%20Deaconess%20MOB%20-%20PIC%20Exhibit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Groups/Acquisitions/Shared%20Work/Acquisitions/Kensington%20Green%20-%20CT/Groups/Acquisitions/Shared%20Work/Acquisitions/Maybelle%20-%20TN%20(Madison)/Maybelle_3-25-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S\users\My%20Documents\Work\GEMS\LADERA\2001%20Budget%20(Ladera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c.lotus.notes.data\40%20Bd%20Esc%20Book%202002%20-%20adjusted%201-20-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-storage\users\dhill\Financial%20Analysis\Databased\2004%20Databas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Clarity%20Point/Knoxville/CP%20Detailed%20Budget%20Knoxville%202012-06-1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mimliu/Downloads/Disbursement%20Statement_1800%20N.Highlan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Project%20Chief/Cash%20Flow%20Model/Stock%20Purchase%20of%20CCRCs/Cash%20Flow%20Model%20-%20CCRC%20only%20Case%20VI%20(Take%204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Applications/Microsoft%20Office%202011/Office/Startup/Excel/KOCONNOR/Clients/PLD/New%20Disposition%20JV/Model/PLD%20JV%20Discarded%20Pages%2010230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TEMP/1d/CBP%20March%2003%20Workbook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213050843\Local%20Settings\Temporary%20Internet%20Files\OLK6\Mariner%20P&amp;L%20-%208-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billc\Local%20Settings\Temporary%20Internet%20Files\OLK75\Documents%20and%20Settings\ppuccio\Local%20Settings\Temporary%20Internet%20Files\OLK6C\USERS\CYDNEY\TRGTPROP\100WILSH\3-25_FINAL_Prorations.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Y_CFD1\PB13004\0000X\43bm01_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shah/Clients/Interpark/NewModel/LPT_One_Pager_2.25.04%20-%20Sachi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rial\my%20documents\TEMP\8\WC070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ndMQUniformSystem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ATA\DATA\HOME\2002%20YE\40B%202002%20YE\40B%2002%20to%2003%20comparison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WI_AUS_BDC\Accounting\My%20Documents\Oasis\Costa%20Mesa%20199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Excel%20Worksheets\1065's\Insignia%20Partnerships\Angeles%20Partnerships\AIPL%20II\AIPL%20II%2012-31-96%20Workpaper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c_file2\Users\SH\PATRICKL\WORKFILE\DATA\ACQUIS\NEWPROJE\Benchmark%20of%20Hoffman%20Estates\Proformas\Benchmark%2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California%20Christian\CA%20Xian_Operating%20Statement_sb_final_RET-INS-Care%20Updat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scheetz\My%20Documents\Deals\Park%20Plaza_OHG\Warwick\Warwick%20Model%20v1%20(As%20Pitched%200514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GLASG\123\AGINGS\aging%20balances%2010-99%20for%20Mike%20Gardullo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denise\smark23\WINDOWS\TEMP\WC050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Pergola%20Gardens/Pergola%20Gardens%20Ops%20Projections_66AL_54%20MC%20flat%20rate%206-19-12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jacquelinekramer/Downloads/12-13%20Accruals%20-%20.BofA2985%20(2)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syuan/Desktop/FCRF%2011%2015%20(53940)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600%20Wilshire%20Sep%202011%20Accrual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Download\FLOR\5_02\BS_IS_Census%20%20J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othill%20Ridge%20Financials%2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WELLJ.KWI_LA/Desktop/WINDOWS/Desktop/windows/TEMP/226-1990%20budget%20preliminary%201%20-199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TEMP/24/CBP%20June%2003%20Workbook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ORAGE%20USA%20(MICHIGAN%20ROAD)%20PRELIM%20ACQ%20PROJ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ehavior%20Healthcare\behavior%20healthcare-sco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%20Files\Behavior%20Healthcare\Preloan-Dan\behavior%20healthcare-sco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orary%20Internet%20Files\OLK2094\WC070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it%20Mix%20Inputs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microsoft.com/office/2019/04/relationships/externalLinkLongPath" Target="https://api.box.com/Documents%20and%20Settings/WELLJ.KWI_LA/Desktop/WINDOWS/Desktop/WINDOWS/Temporary%20Internet%20Files/OLK4273/WINDOWS/Temporary%20Internet%20Files/OLK4273/HOUACCT/123D/Cheryl/NWBP%20-%20Falcon/NWBP%20Escalations/NWBP%202004%20Escalations/NW%20Bus?415D9A6A" TargetMode="External"/><Relationship Id="rId1" Type="http://schemas.openxmlformats.org/officeDocument/2006/relationships/externalLinkPath" Target="file:///\\415D9A6A\NW%20Bu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gseniorliving.sharepoint.com/Users/jcheatham/AppData/Local/Microsoft/Windows/Temporary%20Internet%20Files/Content.Outlook/C4BE0DIZ/07c07826-fe2a-4d3a-ae86-7884b5a7bdd7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microsoft.com/office/2019/04/relationships/externalLinkLongPath" Target="https://api.box.com/Groups/Acquisitions/Shared%20Work/Acquisitions/Kensington%20Green%20-%20CT/Groups/Acquisitions/Shared%20Work/Acquisitions/Preserve%20@%20Palm%20Aire%20-%20FL/Palm%20Aire_comparison%20of%202004%20budget%20to%2007-03%20to%2012-03_12-24-03.xls?F22C463F" TargetMode="External"/><Relationship Id="rId1" Type="http://schemas.openxmlformats.org/officeDocument/2006/relationships/externalLinkPath" Target="file:///\\F22C463F\Palm%20Aire_comparison%20of%202004%20budget%20to%2007-03%20to%2012-03_12-24-0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Michaelm\Local%20Settings\Temporary%20Internet%20Files\OLK24\lgblhhh-consolidated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WELLJ.KWI_LA/Desktop/WINDOWS/Desktop/1055%20Wilshire,%20LLC/2003%20proforma/1055%20Wilshire%20Reforecast%20200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OLK5285\TEMP\20\Sept%2001%20report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WINDOWS/Temporary%20Internet%20Files/OLKE2B4/WINDOWS/Temporary%20Internet%20Files/OLK1274/WINDOWS/Temporary%20Internet%20Files/OLK2094/TEMP/8/WC0700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Exams\Mariner\Deposits%20-%20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FCHILFIPR1\HFSshared$\BG_SLHLTCARE\SLG\PRODUCTION\MOB%20Business\LIVE%20DEALS\Kieburtz\Glendale%20Adventist\GE%20Pages\GAMC%20-%20Borrower%20Proform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2002%20Property%20Budgets/1515Broadwa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.16%20numbers\4SAGIRCombined2Sep02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ROCKMADC1/Public/Hthompson/My%20Documents/Aquisitions/Hancock/New%20HCK/closed/Charlotte_Va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213053507\Personal\Surveys\2003\Genesis%20Eldercare%20(CF)\2002Financial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eith\Ridge%2001%20final%20submitted%20%20budge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Tom%20Congoran\Desktop\Variaous%20%20Files\Models\2014.08.19%20Model%20Template.xlsm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ldmja\Box\Invesco%20-%20Investments\Foundry%20(Biovista)\1.%20Underwriting\Underwriting%20Models\Foundry%20Updated%20BASE%20IRE%20v07.xlsm" TargetMode="External"/><Relationship Id="rId1" Type="http://schemas.openxmlformats.org/officeDocument/2006/relationships/externalLinkPath" Target="https://api.box.com/Users/goldmja/Box/Invesco%20-%20Investments/Foundry%20(Biovista)/1.%20Underwriting/Underwriting%20Models/Foundry%20Updated%20BASE%20IRE%20v07.xlsm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billc\Local%20Settings\Temporary%20Internet%20Files\OLK75\Documents%20and%20Settings\ppuccio\Local%20Settings\Temporary%20Internet%20Files\OLK6C\USERS\SCOTT\Excel\APSB%20Pro%20Forma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VESTMT\Hotel%20Group%20Deals\Courtyard%20Toronto.AEW.base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arly%20takeout%20Return%20Analysis%20-%20Revised%20-%20ms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billc\Local%20Settings\Temporary%20Internet%20Files\OLK75\Documents%20and%20Settings\ppuccio\Local%20Settings\Temporary%20Internet%20Files\OLK6C\WJC\Properties\Wilshire%20Rodeo\FINAL%20wilroad%20sale%20proration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Clients/Lexington/LPT%20Earnings%20model%2008.17.0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WI_AUS_BDC\Accounting\smark99\ING\SP%20Miscellaneous\TAX%202001%20San%20Pedro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S\JF10580\0000X\21q901!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rtners%20LA\LBA\LBA2\vf%20promote-upside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nitDelivery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DICKSONR/Local%20Settings/Temporary%20Internet%20Files/OLK14C0/2006%20Budget%20template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WELLJ.KWI_LA/Desktop/WINDOWS/Desktop/WINDOWS/Temporary%20Internet%20Files/OLK4273/WINDOWS/Temporary%20Internet%20Files/OLK4273/NML/CORNERST/1999/11nmlreview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ill2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FHCProp_AddOn\Nexion%20Files\IHS%20Income%20Statements\IHS%20Comsolidated%20IS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WELLJ.KWI_LA/Desktop/WINDOWS/Desktop/Marina%20del%20Rey/budget/IRR%20Analysis%20Marina%20Agres%20Prae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gseniorliving.sharepoint.com/Documents%20and%20Settings/vmontague/Local%20Settings/Temporary%20Internet%20Files/OLK68/61651072176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orary%20Internet%20Files\OLK2094\TEMP\8\WC070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Rachel%20Lee/Documents/Fig%20Ctyd/Fig%20Courtyard%20-%20Master%20Diligence%20Checklist%20-%20Acq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36\WC0700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8\WC070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WINDOWS/Temporary%20Internet%20Files/OLKE2B4/WINDOWS/Temporary%20Internet%20Files/OLK1274/WINDOWS/Temporary%20Internet%20Files/OLK2094/WINDOWS/Temporary%20Internet%20Files/OLK2094/TEMP/8/WC0700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Documents%20and%20Settings/Thomast.KWI_LA/Local%20Settings/Temporary%20Internet%20Files/OLK1D4/WINDOWS/Temporary%20Internet%20Files/OLK1225/WINDOWS/Temporary%20Internet%20Files/OLKF090/CPH%2011-01%20Report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s\users\CURRENT\NON%20PROPERTY%20SPECIFIC\Budget%20FYE%202008\June%20Properties\Port_Acctg_Support_Budget_VenturaGateway_1032_FY08_V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YRBOND.WK4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k%20Avenue%20(072196-01)%20-%201-1-07%20-%208-9-07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Julia%20Zhu/AppData/Local/Microsoft/Windows/INetCache/Content.Outlook/Y37B8JCQ/1916-Financial%20Workbook-0314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g-sql1\voyager_def_path\42887842116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rtners%20LA\World%20Trade%20Center\2003%20Budget%20&amp;%20Valuation\LBWTC%20-%20Cash%20Flows_Valuatio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WI_AUS_BDC\Accounting\Common\AIMCO%20Partnerships\Concap\1998\CCP%206\CCP%206%20Rolled%20Book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TEMP/8/WC0700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dgliksman\Local%20Settings\Temporary%20Internet%20Files\OLKF\58th%20Street%20BASE%20CASE%20-%20Ron%20-%20Exampl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899%20(Howe-Ave)\CAM-Rec\1899-CAM-Rec-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P Yield Analysis Both Bldgs."/>
      <sheetName val="MCP Analysis Old Bldg. 24 Month"/>
      <sheetName val="MCP Analysis Old Bldg. 36 Month"/>
      <sheetName val="Combined Buildings"/>
      <sheetName val="Mixed Use"/>
      <sheetName val="Cash Flow Roll-Up"/>
      <sheetName val="Development Summary"/>
      <sheetName val="data_promote"/>
      <sheetName val="New Building over Ga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Top Employers"/>
      <sheetName val="Template"/>
      <sheetName val="Beds"/>
      <sheetName val="Lists"/>
      <sheetName val="Executive_Summary"/>
      <sheetName val="Inc_&amp;_Exp_Assump_(1)"/>
      <sheetName val="Inc_&amp;_Exp_Assump_(2)"/>
      <sheetName val="Yr1_Proforma"/>
      <sheetName val="Yr2_Proforma"/>
      <sheetName val="5_YR_Capital"/>
      <sheetName val="Historical_Comp"/>
      <sheetName val="Closing_Costs"/>
      <sheetName val="Promote_Calc"/>
      <sheetName val="Monthly_Income_Statement"/>
      <sheetName val="Prop_Performance"/>
      <sheetName val="Top_Employers"/>
      <sheetName val="Valuation Tearsheet"/>
      <sheetName val="Lists (2)"/>
      <sheetName val="Lists2"/>
      <sheetName val="Instructions"/>
      <sheetName val="KPI"/>
      <sheetName val="Variance"/>
      <sheetName val="12 Month Reforecast"/>
      <sheetName val="Budget"/>
      <sheetName val="Yardi Budget"/>
      <sheetName val="Monthly Budget Comparison"/>
      <sheetName val="Quarterly Budget Comparison"/>
      <sheetName val="12 Month Statement"/>
      <sheetName val="12 Month Actual to Budget"/>
      <sheetName val="Conversion Ratios"/>
      <sheetName val="January-Boxscore"/>
      <sheetName val="February-Boxscore"/>
      <sheetName val="March-Boxscore"/>
      <sheetName val="April-Boxscore"/>
      <sheetName val="May-Boxscore"/>
      <sheetName val="June-Boxscore"/>
      <sheetName val="July-Boxscore"/>
      <sheetName val="August-Boxscore"/>
      <sheetName val="September-Boxscore"/>
      <sheetName val="October-Boxscore"/>
      <sheetName val="November-Boxscore"/>
      <sheetName val="December-Boxscore"/>
      <sheetName val="Multi-Year Forecast"/>
      <sheetName val="DSCR Calc"/>
      <sheetName val="Effective Rents"/>
      <sheetName val="UW-BC Comparison"/>
      <sheetName val="4 - Rents"/>
      <sheetName val="Draw#16 Project Budget"/>
      <sheetName val="Workings"/>
      <sheetName val="Executive_Summary1"/>
      <sheetName val="Inc_&amp;_Exp_Assump_(1)1"/>
      <sheetName val="Inc_&amp;_Exp_Assump_(2)1"/>
      <sheetName val="Yr1_Proforma1"/>
      <sheetName val="Yr2_Proforma1"/>
      <sheetName val="5_YR_Capital1"/>
      <sheetName val="Historical_Comp1"/>
      <sheetName val="Closing_Costs1"/>
      <sheetName val="Promote_Calc1"/>
      <sheetName val="Monthly_Income_Statement1"/>
      <sheetName val="Prop_Performance1"/>
      <sheetName val="Top_Employers1"/>
      <sheetName val="Valuation_Tearsheet"/>
      <sheetName val="Lists_(2)"/>
      <sheetName val="Asset Review Template p1"/>
      <sheetName val="Data Validation"/>
      <sheetName val="Executive_Summary2"/>
      <sheetName val="Inc_&amp;_Exp_Assump_(1)2"/>
      <sheetName val="Inc_&amp;_Exp_Assump_(2)2"/>
      <sheetName val="Yr1_Proforma2"/>
      <sheetName val="Yr2_Proforma2"/>
      <sheetName val="5_YR_Capital2"/>
      <sheetName val="Historical_Comp2"/>
      <sheetName val="Closing_Costs2"/>
      <sheetName val="Promote_Calc2"/>
      <sheetName val="Monthly_Income_Statement2"/>
      <sheetName val="Prop_Performance2"/>
      <sheetName val="Top_Employers2"/>
      <sheetName val="Valuation_Tearsheet1"/>
      <sheetName val="Lists_(2)1"/>
      <sheetName val="UW-BC_Comparison"/>
      <sheetName val="4_-_Rents"/>
      <sheetName val="Draw#16_Project_Budget"/>
      <sheetName val="Executive_Summary3"/>
      <sheetName val="Inc_&amp;_Exp_Assump_(1)3"/>
      <sheetName val="Inc_&amp;_Exp_Assump_(2)3"/>
      <sheetName val="Yr1_Proforma3"/>
      <sheetName val="Yr2_Proforma3"/>
      <sheetName val="5_YR_Capital3"/>
      <sheetName val="Historical_Comp3"/>
      <sheetName val="Closing_Costs3"/>
      <sheetName val="Promote_Calc3"/>
      <sheetName val="Monthly_Income_Statement3"/>
      <sheetName val="Prop_Performance3"/>
      <sheetName val="Top_Employers3"/>
      <sheetName val="Valuation_Tearsheet2"/>
      <sheetName val="Lists_(2)2"/>
      <sheetName val="UW-BC_Comparison1"/>
      <sheetName val="4_-_Rents1"/>
      <sheetName val="Draw#16_Project_Budget1"/>
      <sheetName val="Directions"/>
      <sheetName val="Assets &amp; NOI"/>
      <sheetName val="1999 BUDGET"/>
      <sheetName val="Acct. Summary"/>
      <sheetName val="Asset_Review_Template_p1"/>
      <sheetName val="Data_Validation"/>
      <sheetName val="K-6.3 Q3 PBC Common Allocation"/>
      <sheetName val="Executive_Summary4"/>
      <sheetName val="Inc_&amp;_Exp_Assump_(1)4"/>
      <sheetName val="Inc_&amp;_Exp_Assump_(2)4"/>
      <sheetName val="Yr1_Proforma4"/>
      <sheetName val="Yr2_Proforma4"/>
      <sheetName val="5_YR_Capital4"/>
      <sheetName val="Historical_Comp4"/>
      <sheetName val="Closing_Costs4"/>
      <sheetName val="Promote_Calc4"/>
      <sheetName val="Monthly_Income_Statement4"/>
      <sheetName val="Prop_Performance4"/>
      <sheetName val="Top_Employers4"/>
      <sheetName val="Valuation_Tearsheet3"/>
      <sheetName val="Lists_(2)3"/>
      <sheetName val="UW-BC_Comparison2"/>
      <sheetName val="Draw#16_Project_Budget2"/>
      <sheetName val="4_-_Rents2"/>
      <sheetName val="Asset_Review_Template_p11"/>
      <sheetName val="Data_Validation1"/>
      <sheetName val="Acct__Summary"/>
      <sheetName val="Assets_&amp;_NOI"/>
      <sheetName val="12_Month_Reforecast"/>
      <sheetName val="Yardi_Budget"/>
      <sheetName val="Monthly_Budget_Comparison"/>
      <sheetName val="Quarterly_Budget_Comparison"/>
      <sheetName val="12_Month_Statement"/>
      <sheetName val="12_Month_Actual_to_Budget"/>
      <sheetName val="Conversion_Ratios"/>
      <sheetName val="Multi-Year_Forecast"/>
      <sheetName val="DSCR_Calc"/>
      <sheetName val="Effective_Rents"/>
      <sheetName val="Synthèse"/>
      <sheetName val="K-6_3_Q3_PBC_Common_Allocation"/>
      <sheetName val="Notch 8 - DR Q4"/>
      <sheetName val="Dropdowns (DNP)"/>
      <sheetName val="Enrollment"/>
      <sheetName val="Executive_Summary5"/>
      <sheetName val="Inc_&amp;_Exp_Assump_(1)5"/>
      <sheetName val="Inc_&amp;_Exp_Assump_(2)5"/>
      <sheetName val="Yr1_Proforma5"/>
      <sheetName val="Yr2_Proforma5"/>
      <sheetName val="5_YR_Capital5"/>
      <sheetName val="Historical_Comp5"/>
      <sheetName val="Closing_Costs5"/>
      <sheetName val="Promote_Calc5"/>
      <sheetName val="Monthly_Income_Statement5"/>
      <sheetName val="Prop_Performance5"/>
      <sheetName val="Top_Employers5"/>
      <sheetName val="Valuation_Tearsheet4"/>
      <sheetName val="Lists_(2)4"/>
      <sheetName val="UW-BC_Comparison3"/>
      <sheetName val="Draw#16_Project_Budget3"/>
      <sheetName val="4_-_Rents3"/>
      <sheetName val="Asset_Review_Template_p12"/>
      <sheetName val="Data_Validation2"/>
      <sheetName val="Acct__Summary1"/>
      <sheetName val="Assets_&amp;_NOI1"/>
      <sheetName val="12_Month_Reforecast1"/>
      <sheetName val="Yardi_Budget1"/>
      <sheetName val="Monthly_Budget_Comparison1"/>
      <sheetName val="Quarterly_Budget_Comparison1"/>
      <sheetName val="12_Month_Statement1"/>
      <sheetName val="12_Month_Actual_to_Budget1"/>
      <sheetName val="Conversion_Ratios1"/>
      <sheetName val="Multi-Year_Forecast1"/>
      <sheetName val="DSCR_Calc1"/>
      <sheetName val="Effective_Rents1"/>
      <sheetName val="Executive_Summary6"/>
      <sheetName val="Inc_&amp;_Exp_Assump_(1)6"/>
      <sheetName val="Inc_&amp;_Exp_Assump_(2)6"/>
      <sheetName val="Yr1_Proforma6"/>
      <sheetName val="Yr2_Proforma6"/>
      <sheetName val="5_YR_Capital6"/>
      <sheetName val="Historical_Comp6"/>
      <sheetName val="Closing_Costs6"/>
      <sheetName val="Promote_Calc6"/>
      <sheetName val="Monthly_Income_Statement6"/>
      <sheetName val="Prop_Performance6"/>
      <sheetName val="Top_Employers6"/>
      <sheetName val="Valuation_Tearsheet5"/>
      <sheetName val="Lists_(2)5"/>
      <sheetName val="UW-BC_Comparison4"/>
      <sheetName val="Draw#16_Project_Budget4"/>
      <sheetName val="4_-_Rents4"/>
      <sheetName val="Asset_Review_Template_p13"/>
      <sheetName val="Data_Validation3"/>
      <sheetName val="Acct__Summary2"/>
      <sheetName val="Assets_&amp;_NOI2"/>
      <sheetName val="12_Month_Reforecast2"/>
      <sheetName val="Yardi_Budget2"/>
      <sheetName val="Monthly_Budget_Comparison2"/>
      <sheetName val="Quarterly_Budget_Comparison2"/>
      <sheetName val="12_Month_Statement2"/>
      <sheetName val="12_Month_Actual_to_Budget2"/>
      <sheetName val="Conversion_Ratios2"/>
      <sheetName val="Multi-Year_Forecast2"/>
      <sheetName val="DSCR_Calc2"/>
      <sheetName val="Effective_Rents2"/>
      <sheetName val="Executive_Summary7"/>
      <sheetName val="Inc_&amp;_Exp_Assump_(1)7"/>
      <sheetName val="Inc_&amp;_Exp_Assump_(2)7"/>
      <sheetName val="Yr1_Proforma7"/>
      <sheetName val="Yr2_Proforma7"/>
      <sheetName val="5_YR_Capital7"/>
      <sheetName val="Historical_Comp7"/>
      <sheetName val="Closing_Costs7"/>
      <sheetName val="Promote_Calc7"/>
      <sheetName val="Monthly_Income_Statement7"/>
      <sheetName val="Prop_Performance7"/>
      <sheetName val="Top_Employers7"/>
      <sheetName val="Valuation_Tearsheet6"/>
      <sheetName val="Lists_(2)6"/>
      <sheetName val="UW-BC_Comparison5"/>
      <sheetName val="Draw#16_Project_Budget5"/>
      <sheetName val="4_-_Rents5"/>
      <sheetName val="Asset_Review_Template_p14"/>
      <sheetName val="Data_Validation4"/>
      <sheetName val="Acct__Summary3"/>
      <sheetName val="Assets_&amp;_NOI3"/>
      <sheetName val="12_Month_Reforecast3"/>
      <sheetName val="Yardi_Budget3"/>
      <sheetName val="Monthly_Budget_Comparison3"/>
      <sheetName val="Quarterly_Budget_Comparison3"/>
      <sheetName val="12_Month_Statement3"/>
      <sheetName val="12_Month_Actual_to_Budget3"/>
      <sheetName val="Conversion_Ratios3"/>
      <sheetName val="Multi-Year_Forecast3"/>
      <sheetName val="DSCR_Calc3"/>
      <sheetName val="Effective_Rents3"/>
      <sheetName val="vh-2002"/>
      <sheetName val="Source"/>
      <sheetName val="Debt"/>
      <sheetName val="Executive_Summary8"/>
      <sheetName val="Inc_&amp;_Exp_Assump_(1)8"/>
      <sheetName val="Inc_&amp;_Exp_Assump_(2)8"/>
      <sheetName val="Yr1_Proforma8"/>
      <sheetName val="Yr2_Proforma8"/>
      <sheetName val="5_YR_Capital8"/>
      <sheetName val="Historical_Comp8"/>
      <sheetName val="Closing_Costs8"/>
      <sheetName val="Promote_Calc8"/>
      <sheetName val="Monthly_Income_Statement8"/>
      <sheetName val="Prop_Performance8"/>
      <sheetName val="Top_Employers8"/>
      <sheetName val="Valuation_Tearsheet7"/>
      <sheetName val="Lists_(2)7"/>
      <sheetName val="UW-BC_Comparison6"/>
      <sheetName val="Draw#16_Project_Budget6"/>
      <sheetName val="4_-_Rents6"/>
      <sheetName val="Asset_Review_Template_p15"/>
      <sheetName val="Data_Validation5"/>
      <sheetName val="Acct__Summary4"/>
      <sheetName val="Assets_&amp;_NOI4"/>
      <sheetName val="12_Month_Reforecast4"/>
      <sheetName val="Yardi_Budget4"/>
      <sheetName val="Monthly_Budget_Comparison4"/>
      <sheetName val="Quarterly_Budget_Comparison4"/>
      <sheetName val="12_Month_Statement4"/>
      <sheetName val="12_Month_Actual_to_Budget4"/>
      <sheetName val="Conversion_Ratios4"/>
      <sheetName val="Multi-Year_Forecast4"/>
      <sheetName val="DSCR_Calc4"/>
      <sheetName val="Effective_Rents4"/>
      <sheetName val="1999_BUDGET"/>
      <sheetName val="Notch_8_-_DR_Q4"/>
      <sheetName val="Dropdowns_(DNP)"/>
      <sheetName val="Executive_Summary9"/>
      <sheetName val="Inc_&amp;_Exp_Assump_(1)9"/>
      <sheetName val="Inc_&amp;_Exp_Assump_(2)9"/>
      <sheetName val="Yr1_Proforma9"/>
      <sheetName val="Yr2_Proforma9"/>
      <sheetName val="5_YR_Capital9"/>
      <sheetName val="Historical_Comp9"/>
      <sheetName val="Closing_Costs9"/>
      <sheetName val="Promote_Calc9"/>
      <sheetName val="Monthly_Income_Statement9"/>
      <sheetName val="Prop_Performance9"/>
      <sheetName val="Top_Employers9"/>
      <sheetName val="Valuation_Tearsheet8"/>
      <sheetName val="Lists_(2)8"/>
      <sheetName val="UW-BC_Comparison7"/>
      <sheetName val="Draw#16_Project_Budget7"/>
      <sheetName val="4_-_Rents7"/>
      <sheetName val="Asset_Review_Template_p16"/>
      <sheetName val="Data_Validation6"/>
      <sheetName val="Acct__Summary5"/>
      <sheetName val="Assets_&amp;_NOI5"/>
      <sheetName val="12_Month_Reforecast5"/>
      <sheetName val="Yardi_Budget5"/>
      <sheetName val="Monthly_Budget_Comparison5"/>
      <sheetName val="Quarterly_Budget_Comparison5"/>
      <sheetName val="12_Month_Statement5"/>
      <sheetName val="12_Month_Actual_to_Budget5"/>
      <sheetName val="Conversion_Ratios5"/>
      <sheetName val="Multi-Year_Forecast5"/>
      <sheetName val="DSCR_Calc5"/>
      <sheetName val="Effective_Rents5"/>
      <sheetName val="Executive_Summary10"/>
      <sheetName val="Inc_&amp;_Exp_Assump_(1)10"/>
      <sheetName val="Inc_&amp;_Exp_Assump_(2)10"/>
      <sheetName val="Yr1_Proforma10"/>
      <sheetName val="Yr2_Proforma10"/>
      <sheetName val="5_YR_Capital10"/>
      <sheetName val="Historical_Comp10"/>
      <sheetName val="Closing_Costs10"/>
      <sheetName val="Promote_Calc10"/>
      <sheetName val="Monthly_Income_Statement10"/>
      <sheetName val="Prop_Performance10"/>
      <sheetName val="Top_Employers10"/>
      <sheetName val="Valuation_Tearsheet9"/>
      <sheetName val="Lists_(2)9"/>
      <sheetName val="UW-BC_Comparison8"/>
      <sheetName val="4_-_Rents8"/>
      <sheetName val="Draw#16_Project_Budget8"/>
      <sheetName val="Asset_Review_Template_p17"/>
      <sheetName val="Data_Validation7"/>
      <sheetName val="Acct__Summary6"/>
      <sheetName val="Assets_&amp;_NOI6"/>
      <sheetName val="12_Month_Reforecast6"/>
      <sheetName val="Yardi_Budget6"/>
      <sheetName val="Monthly_Budget_Comparison6"/>
      <sheetName val="Quarterly_Budget_Comparison6"/>
      <sheetName val="12_Month_Statement6"/>
      <sheetName val="12_Month_Actual_to_Budget6"/>
      <sheetName val="Conversion_Ratios6"/>
      <sheetName val="Multi-Year_Forecast6"/>
      <sheetName val="DSCR_Calc6"/>
      <sheetName val="Effective_Rents6"/>
      <sheetName val="K-6_3_Q3_PBC_Common_Allocation1"/>
      <sheetName val="LeaseTracker"/>
      <sheetName val="COMMRR_1"/>
      <sheetName val="MSA Exposure - DATA"/>
      <sheetName val="Names"/>
      <sheetName val="Executive_Summary11"/>
      <sheetName val="Inc_&amp;_Exp_Assump_(1)11"/>
      <sheetName val="Inc_&amp;_Exp_Assump_(2)11"/>
      <sheetName val="Yr1_Proforma11"/>
      <sheetName val="Yr2_Proforma11"/>
      <sheetName val="5_YR_Capital11"/>
      <sheetName val="Historical_Comp11"/>
      <sheetName val="Closing_Costs11"/>
      <sheetName val="Promote_Calc11"/>
      <sheetName val="Monthly_Income_Statement11"/>
      <sheetName val="Prop_Performance11"/>
      <sheetName val="Top_Employers11"/>
      <sheetName val="Valuation_Tearsheet10"/>
      <sheetName val="Lists_(2)10"/>
      <sheetName val="UW-BC_Comparison9"/>
      <sheetName val="4_-_Rents9"/>
      <sheetName val="Draw#16_Project_Budget9"/>
      <sheetName val="Asset_Review_Template_p18"/>
      <sheetName val="Data_Validation8"/>
      <sheetName val="Acct__Summary7"/>
      <sheetName val="Assets_&amp;_NOI7"/>
      <sheetName val="12_Month_Reforecast7"/>
      <sheetName val="Yardi_Budget7"/>
      <sheetName val="Monthly_Budget_Comparison7"/>
      <sheetName val="Quarterly_Budget_Comparison7"/>
      <sheetName val="12_Month_Statement7"/>
      <sheetName val="12_Month_Actual_to_Budget7"/>
      <sheetName val="Conversion_Ratios7"/>
      <sheetName val="Multi-Year_Forecast7"/>
      <sheetName val="DSCR_Calc7"/>
      <sheetName val="Effective_Rents7"/>
      <sheetName val="K-6_3_Q3_PBC_Common_Allocation2"/>
      <sheetName val="MSA_Exposure_-_DATA"/>
      <sheetName val="21Q3 - Crown Holdings "/>
      <sheetName val="21Q3 - Cliff-Waterfront - TB"/>
      <sheetName val="21Q3 - REIT A - TB"/>
      <sheetName val="21Q3 - REIT II - TB"/>
      <sheetName val="CF Analysis"/>
      <sheetName val="_ADFDI_LOV"/>
      <sheetName val="Hist FS"/>
      <sheetName val="1. Pipeline"/>
      <sheetName val="Rent Roll"/>
      <sheetName val="Executive_Summary12"/>
      <sheetName val="Inc_&amp;_Exp_Assump_(1)12"/>
      <sheetName val="Inc_&amp;_Exp_Assump_(2)12"/>
      <sheetName val="Yr1_Proforma12"/>
      <sheetName val="Yr2_Proforma12"/>
      <sheetName val="5_YR_Capital12"/>
      <sheetName val="Historical_Comp12"/>
      <sheetName val="Closing_Costs12"/>
      <sheetName val="Promote_Calc12"/>
      <sheetName val="Monthly_Income_Statement12"/>
      <sheetName val="Prop_Performance12"/>
      <sheetName val="Top_Employers12"/>
      <sheetName val="Valuation_Tearsheet11"/>
      <sheetName val="Lists_(2)11"/>
      <sheetName val="UW-BC_Comparison10"/>
      <sheetName val="Draw#16_Project_Budget10"/>
      <sheetName val="4_-_Rents10"/>
      <sheetName val="Asset_Review_Template_p19"/>
      <sheetName val="Data_Validation9"/>
      <sheetName val="Acct__Summary8"/>
      <sheetName val="Assets_&amp;_NOI8"/>
      <sheetName val="12_Month_Reforecast8"/>
      <sheetName val="Yardi_Budget8"/>
      <sheetName val="Monthly_Budget_Comparison8"/>
      <sheetName val="Quarterly_Budget_Comparison8"/>
      <sheetName val="12_Month_Statement8"/>
      <sheetName val="12_Month_Actual_to_Budget8"/>
      <sheetName val="Conversion_Ratios8"/>
      <sheetName val="Multi-Year_Forecast8"/>
      <sheetName val="DSCR_Calc8"/>
      <sheetName val="Effective_Rents8"/>
      <sheetName val="K-6_3_Q3_PBC_Common_Allocation3"/>
      <sheetName val="1999_BUDGET1"/>
      <sheetName val="Notch_8_-_DR_Q41"/>
      <sheetName val="Dropdowns_(DNP)1"/>
      <sheetName val="MSA_Exposure_-_DATA1"/>
      <sheetName val="21Q3_-_Crown_Holdings_"/>
      <sheetName val="21Q3_-_Cliff-Waterfront_-_TB"/>
      <sheetName val="21Q3_-_REIT_A_-_TB"/>
      <sheetName val="21Q3_-_REIT_II_-_TB"/>
      <sheetName val="CF_Analysis"/>
      <sheetName val="Hist_FS"/>
      <sheetName val="Graph Projected"/>
      <sheetName val="Graph Sched"/>
      <sheetName val="DEV"/>
      <sheetName val="Model"/>
      <sheetName val="CSH TB"/>
      <sheetName val="EXR Sept Prelim PIVOT (2)"/>
      <sheetName val="SS 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0">
          <cell r="J10">
            <v>143412</v>
          </cell>
        </row>
      </sheetData>
      <sheetData sheetId="25">
        <row r="10">
          <cell r="J10">
            <v>143412</v>
          </cell>
        </row>
      </sheetData>
      <sheetData sheetId="26"/>
      <sheetData sheetId="27"/>
      <sheetData sheetId="28"/>
      <sheetData sheetId="29">
        <row r="34">
          <cell r="F34">
            <v>90500</v>
          </cell>
        </row>
      </sheetData>
      <sheetData sheetId="30">
        <row r="34">
          <cell r="F34">
            <v>90500</v>
          </cell>
        </row>
      </sheetData>
      <sheetData sheetId="31">
        <row r="34">
          <cell r="F34">
            <v>90500</v>
          </cell>
        </row>
      </sheetData>
      <sheetData sheetId="32">
        <row r="209">
          <cell r="D209">
            <v>4757909</v>
          </cell>
        </row>
      </sheetData>
      <sheetData sheetId="33"/>
      <sheetData sheetId="34"/>
      <sheetData sheetId="35" refreshError="1"/>
      <sheetData sheetId="36" refreshError="1"/>
      <sheetData sheetId="37" refreshError="1"/>
      <sheetData sheetId="38">
        <row r="142">
          <cell r="B142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>
        <row r="10">
          <cell r="J10">
            <v>143412</v>
          </cell>
        </row>
      </sheetData>
      <sheetData sheetId="70">
        <row r="10">
          <cell r="J10">
            <v>143412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>
        <row r="48">
          <cell r="O48">
            <v>60</v>
          </cell>
        </row>
      </sheetData>
      <sheetData sheetId="85">
        <row r="10">
          <cell r="J10">
            <v>143412</v>
          </cell>
        </row>
      </sheetData>
      <sheetData sheetId="86"/>
      <sheetData sheetId="87"/>
      <sheetData sheetId="88"/>
      <sheetData sheetId="89"/>
      <sheetData sheetId="90"/>
      <sheetData sheetId="91">
        <row r="34">
          <cell r="F34">
            <v>90500</v>
          </cell>
        </row>
      </sheetData>
      <sheetData sheetId="92">
        <row r="209">
          <cell r="D209">
            <v>4757909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48">
          <cell r="O48">
            <v>60</v>
          </cell>
        </row>
      </sheetData>
      <sheetData sheetId="102">
        <row r="10">
          <cell r="J10">
            <v>143412</v>
          </cell>
        </row>
      </sheetData>
      <sheetData sheetId="103"/>
      <sheetData sheetId="104"/>
      <sheetData sheetId="105"/>
      <sheetData sheetId="106"/>
      <sheetData sheetId="107"/>
      <sheetData sheetId="108">
        <row r="34">
          <cell r="F34">
            <v>90500</v>
          </cell>
        </row>
      </sheetData>
      <sheetData sheetId="109">
        <row r="209">
          <cell r="D209">
            <v>4757909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>
        <row r="48">
          <cell r="O48">
            <v>60</v>
          </cell>
        </row>
      </sheetData>
      <sheetData sheetId="162">
        <row r="10">
          <cell r="J10">
            <v>143412</v>
          </cell>
        </row>
      </sheetData>
      <sheetData sheetId="163"/>
      <sheetData sheetId="164"/>
      <sheetData sheetId="165"/>
      <sheetData sheetId="166"/>
      <sheetData sheetId="167"/>
      <sheetData sheetId="168">
        <row r="34">
          <cell r="F34">
            <v>90500</v>
          </cell>
        </row>
      </sheetData>
      <sheetData sheetId="169">
        <row r="209">
          <cell r="D209">
            <v>4757909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48">
          <cell r="O48">
            <v>60</v>
          </cell>
        </row>
      </sheetData>
      <sheetData sheetId="224">
        <row r="10">
          <cell r="J10">
            <v>143412</v>
          </cell>
        </row>
      </sheetData>
      <sheetData sheetId="225"/>
      <sheetData sheetId="226"/>
      <sheetData sheetId="227"/>
      <sheetData sheetId="228"/>
      <sheetData sheetId="229"/>
      <sheetData sheetId="230">
        <row r="34">
          <cell r="F34">
            <v>90500</v>
          </cell>
        </row>
      </sheetData>
      <sheetData sheetId="231">
        <row r="209">
          <cell r="D209">
            <v>4757909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>
        <row r="48">
          <cell r="O48">
            <v>60</v>
          </cell>
        </row>
      </sheetData>
      <sheetData sheetId="258">
        <row r="10">
          <cell r="J10">
            <v>143412</v>
          </cell>
        </row>
      </sheetData>
      <sheetData sheetId="259"/>
      <sheetData sheetId="260"/>
      <sheetData sheetId="261"/>
      <sheetData sheetId="262"/>
      <sheetData sheetId="263"/>
      <sheetData sheetId="264">
        <row r="34">
          <cell r="F34">
            <v>90500</v>
          </cell>
        </row>
      </sheetData>
      <sheetData sheetId="265">
        <row r="209">
          <cell r="D209">
            <v>4757909</v>
          </cell>
        </row>
      </sheetData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8">
          <cell r="O48">
            <v>60</v>
          </cell>
        </row>
      </sheetData>
      <sheetData sheetId="292">
        <row r="10">
          <cell r="J10">
            <v>143412</v>
          </cell>
        </row>
      </sheetData>
      <sheetData sheetId="293"/>
      <sheetData sheetId="294"/>
      <sheetData sheetId="295"/>
      <sheetData sheetId="296"/>
      <sheetData sheetId="297"/>
      <sheetData sheetId="298">
        <row r="34">
          <cell r="F34">
            <v>90500</v>
          </cell>
        </row>
      </sheetData>
      <sheetData sheetId="299">
        <row r="209">
          <cell r="D209">
            <v>4757909</v>
          </cell>
        </row>
      </sheetData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48">
          <cell r="O48">
            <v>60</v>
          </cell>
        </row>
      </sheetData>
      <sheetData sheetId="323">
        <row r="10">
          <cell r="J10">
            <v>143412</v>
          </cell>
        </row>
      </sheetData>
      <sheetData sheetId="324"/>
      <sheetData sheetId="325"/>
      <sheetData sheetId="326"/>
      <sheetData sheetId="327"/>
      <sheetData sheetId="328"/>
      <sheetData sheetId="329">
        <row r="34">
          <cell r="F34">
            <v>90500</v>
          </cell>
        </row>
      </sheetData>
      <sheetData sheetId="330">
        <row r="209">
          <cell r="D209">
            <v>4757909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48">
          <cell r="O48">
            <v>60</v>
          </cell>
        </row>
      </sheetData>
      <sheetData sheetId="401">
        <row r="10">
          <cell r="J10">
            <v>143412</v>
          </cell>
        </row>
      </sheetData>
      <sheetData sheetId="402"/>
      <sheetData sheetId="403"/>
      <sheetData sheetId="404"/>
      <sheetData sheetId="405"/>
      <sheetData sheetId="406"/>
      <sheetData sheetId="407">
        <row r="34">
          <cell r="F34">
            <v>90500</v>
          </cell>
        </row>
      </sheetData>
      <sheetData sheetId="408">
        <row r="10">
          <cell r="J10">
            <v>143412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model (2)"/>
      <sheetName val="INPUTS"/>
      <sheetName val="Amort Tabl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AN Facilities"/>
      <sheetName val="KEEPCO"/>
      <sheetName val="Omega"/>
      <sheetName val="SELLCO"/>
      <sheetName val="SELLCO PRE 033102"/>
      <sheetName val="SELLCO POST 033102"/>
      <sheetName val="Divested"/>
      <sheetName val="Mortgaged"/>
      <sheetName val="LOOKUP"/>
      <sheetName val="Facilities"/>
      <sheetName val="Provider Numbers"/>
      <sheetName val="EIN Numbers"/>
      <sheetName val="License Dates"/>
      <sheetName val="Attachment #1"/>
      <sheetName val="Aug6MTM"/>
      <sheetName val="4. CARS upload"/>
      <sheetName val="Controlsheet"/>
      <sheetName val="Aggregation Schedule"/>
      <sheetName val="JE10310X"/>
      <sheetName val="03600902"/>
      <sheetName val="FIN_Cap_Acc"/>
      <sheetName val="ACCT REC"/>
      <sheetName val="recon"/>
      <sheetName val="Liabilities Assumptions"/>
      <sheetName val="Avg Eqty"/>
      <sheetName val="March07 PMS"/>
      <sheetName val="CEFBUREXPJUL97"/>
      <sheetName val="CEFBUREXPJUL98"/>
      <sheetName val="CEFBUREXPJUN97"/>
      <sheetName val="CEFBUREXPJUN98"/>
      <sheetName val="CEFBUREXPMAR98"/>
      <sheetName val="Aging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TTM Monthly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Bridgeport"/>
      <sheetName val="Top Employe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MktRent"/>
      <sheetName val="Rent From Improvements"/>
      <sheetName val="OccData"/>
      <sheetName val="LeaseUp"/>
      <sheetName val="Discounts"/>
      <sheetName val="LossToLease"/>
      <sheetName val="BadDebt"/>
      <sheetName val="NonRev"/>
      <sheetName val="OthInc"/>
      <sheetName val="Pers"/>
      <sheetName val="Con"/>
      <sheetName val="Util"/>
      <sheetName val="MR"/>
      <sheetName val="RM"/>
      <sheetName val="Mktg"/>
      <sheetName val="Adm"/>
      <sheetName val="OthExp"/>
    </sheetNames>
    <sheetDataSet>
      <sheetData sheetId="0" refreshError="1"/>
      <sheetData sheetId="1">
        <row r="108">
          <cell r="D108">
            <v>356930</v>
          </cell>
          <cell r="E108">
            <v>356930</v>
          </cell>
          <cell r="F108">
            <v>360330</v>
          </cell>
          <cell r="G108">
            <v>377330</v>
          </cell>
          <cell r="H108">
            <v>379030</v>
          </cell>
          <cell r="I108">
            <v>385830</v>
          </cell>
          <cell r="J108">
            <v>387530</v>
          </cell>
          <cell r="K108">
            <v>389230</v>
          </cell>
          <cell r="L108">
            <v>390930</v>
          </cell>
          <cell r="M108">
            <v>397730</v>
          </cell>
          <cell r="N108">
            <v>399430</v>
          </cell>
          <cell r="O108">
            <v>401130</v>
          </cell>
        </row>
      </sheetData>
      <sheetData sheetId="2" refreshError="1"/>
      <sheetData sheetId="3">
        <row r="8">
          <cell r="F8">
            <v>8</v>
          </cell>
          <cell r="H8">
            <v>19</v>
          </cell>
          <cell r="I8">
            <v>15</v>
          </cell>
        </row>
        <row r="9">
          <cell r="F9">
            <v>8</v>
          </cell>
          <cell r="H9">
            <v>21</v>
          </cell>
          <cell r="I9">
            <v>15</v>
          </cell>
        </row>
        <row r="10">
          <cell r="F10">
            <v>8</v>
          </cell>
          <cell r="H10">
            <v>20</v>
          </cell>
          <cell r="I10">
            <v>25</v>
          </cell>
        </row>
        <row r="11">
          <cell r="F11">
            <v>8</v>
          </cell>
          <cell r="H11">
            <v>22</v>
          </cell>
          <cell r="I11">
            <v>30</v>
          </cell>
        </row>
        <row r="12">
          <cell r="F12">
            <v>8</v>
          </cell>
          <cell r="H12">
            <v>22</v>
          </cell>
          <cell r="I12">
            <v>27</v>
          </cell>
        </row>
        <row r="13">
          <cell r="F13">
            <v>8</v>
          </cell>
          <cell r="H13">
            <v>22</v>
          </cell>
          <cell r="I13">
            <v>18</v>
          </cell>
        </row>
        <row r="14">
          <cell r="F14">
            <v>8</v>
          </cell>
          <cell r="H14">
            <v>22</v>
          </cell>
          <cell r="I14">
            <v>22</v>
          </cell>
        </row>
        <row r="15">
          <cell r="F15">
            <v>8</v>
          </cell>
          <cell r="H15">
            <v>21</v>
          </cell>
          <cell r="I15">
            <v>22</v>
          </cell>
        </row>
        <row r="16">
          <cell r="F16">
            <v>8</v>
          </cell>
          <cell r="H16">
            <v>20</v>
          </cell>
          <cell r="I16">
            <v>19</v>
          </cell>
        </row>
        <row r="17">
          <cell r="F17">
            <v>8</v>
          </cell>
          <cell r="H17">
            <v>20</v>
          </cell>
          <cell r="I17">
            <v>21</v>
          </cell>
        </row>
        <row r="18">
          <cell r="F18">
            <v>8</v>
          </cell>
          <cell r="H18">
            <v>20</v>
          </cell>
          <cell r="I18">
            <v>21</v>
          </cell>
        </row>
        <row r="19">
          <cell r="F19">
            <v>8</v>
          </cell>
          <cell r="H19">
            <v>19</v>
          </cell>
          <cell r="I19">
            <v>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ies"/>
      <sheetName val="Cover"/>
      <sheetName val="Input"/>
      <sheetName val="cash flow"/>
      <sheetName val="Calc Table"/>
      <sheetName val="Unit Delivery"/>
      <sheetName val="Proceeds Allocation"/>
      <sheetName val="Project Cost Summary"/>
      <sheetName val="Income Summary"/>
      <sheetName val="Capitalization"/>
      <sheetName val="Detail Costs"/>
      <sheetName val="RE Tax Worksheet"/>
      <sheetName val="Interest Recal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Executive Summary"/>
      <sheetName val="Portfolio 10Yr Proforma"/>
      <sheetName val="Portfolio Amort"/>
      <sheetName val="Portfolio CC"/>
      <sheetName val="Promote Calc"/>
      <sheetName val="Monthly Income Statement"/>
      <sheetName val="Portfolio YR1 Proforma"/>
      <sheetName val="Sensitivity"/>
      <sheetName val="Comps"/>
      <sheetName val="Studio"/>
      <sheetName val="1Bd1Ba"/>
      <sheetName val="2Bd2Ba"/>
      <sheetName val="Apt Underwriting"/>
      <sheetName val="Apt Inc &amp; Exp Assump"/>
      <sheetName val="Apt Yr1 Proforma"/>
      <sheetName val="Apt Hist"/>
      <sheetName val="Apt 5-Yr Cap"/>
      <sheetName val="V UW"/>
      <sheetName val="V Inc &amp; Exp"/>
      <sheetName val="V Yr1 Proforma"/>
      <sheetName val="V Hist"/>
      <sheetName val="V 5Yr Cap"/>
      <sheetName val="A UW"/>
      <sheetName val="V CC"/>
      <sheetName val="V Amort"/>
      <sheetName val="A Inc &amp; Exp"/>
      <sheetName val="A Yr1 Proforma"/>
      <sheetName val="A Hist"/>
      <sheetName val="A 5Yr Cap"/>
      <sheetName val="A CC"/>
      <sheetName val="A Amort Calc"/>
      <sheetName val="B UW"/>
      <sheetName val="B Inc &amp; Exp"/>
      <sheetName val="B Yr1 Proforma"/>
      <sheetName val="B Hist"/>
      <sheetName val="B 5-Yr Cap"/>
      <sheetName val="B CC"/>
      <sheetName val="Marinas UW"/>
      <sheetName val="Marina Comps"/>
      <sheetName val="Marinas Hist"/>
      <sheetName val="Marinas Inc &amp; Exp"/>
      <sheetName val="Marinas Yr 1 Proforma"/>
      <sheetName val="Marinas Amort"/>
      <sheetName val="Hotel Hist"/>
      <sheetName val="Marina 5-Yr Cap"/>
      <sheetName val="Hotel UW"/>
      <sheetName val="Hotel YR1 Proforma"/>
      <sheetName val="Hotel 5-Yr Cap"/>
      <sheetName val="Data Input Sheet"/>
      <sheetName val="Lease Terms"/>
      <sheetName val="Hotel Amort"/>
      <sheetName val="Executive_Summary"/>
      <sheetName val="Portfolio_10Yr_Proforma"/>
      <sheetName val="Portfolio_Amort"/>
      <sheetName val="Portfolio_CC"/>
      <sheetName val="Promote_Calc"/>
      <sheetName val="Monthly_Income_Statement"/>
      <sheetName val="Portfolio_YR1_Proforma"/>
      <sheetName val="Apt_Underwriting"/>
      <sheetName val="Apt_Inc_&amp;_Exp_Assump"/>
      <sheetName val="Apt_Yr1_Proforma"/>
      <sheetName val="Apt_Hist"/>
      <sheetName val="Apt_5-Yr_Cap"/>
      <sheetName val="V_UW"/>
      <sheetName val="V_Inc_&amp;_Exp"/>
      <sheetName val="V_Yr1_Proforma"/>
      <sheetName val="V_Hist"/>
      <sheetName val="V_5Yr_Cap"/>
      <sheetName val="A_UW"/>
      <sheetName val="V_CC"/>
      <sheetName val="V_Amort"/>
      <sheetName val="A_Inc_&amp;_Exp"/>
      <sheetName val="A_Yr1_Proforma"/>
      <sheetName val="A_Hist"/>
      <sheetName val="A_5Yr_Cap"/>
      <sheetName val="A_CC"/>
      <sheetName val="A_Amort_Calc"/>
      <sheetName val="B_UW"/>
      <sheetName val="B_Inc_&amp;_Exp"/>
      <sheetName val="B_Yr1_Proforma"/>
      <sheetName val="B_Hist"/>
      <sheetName val="B_5-Yr_Cap"/>
      <sheetName val="B_CC"/>
      <sheetName val="Marinas_UW"/>
      <sheetName val="Marina_Comps"/>
      <sheetName val="Marinas_Hist"/>
      <sheetName val="Marinas_Inc_&amp;_Exp"/>
      <sheetName val="Marinas_Yr_1_Proforma"/>
      <sheetName val="Marinas_Amort"/>
      <sheetName val="Hotel_Hist"/>
      <sheetName val="Marina_5-Yr_Cap"/>
      <sheetName val="Hotel_UW"/>
      <sheetName val="Hotel_YR1_Proforma"/>
      <sheetName val="Hotel_5-Yr_Cap"/>
      <sheetName val="Data_Input_Sheet"/>
      <sheetName val="Lease_Terms"/>
      <sheetName val="Hotel_Amort"/>
      <sheetName val="EVABT"/>
      <sheetName val="PROFIT"/>
      <sheetName val="Income &amp; Expense Assumptions"/>
      <sheetName val="Underwriting"/>
      <sheetName val="Inc &amp; Exp Assump (1)"/>
      <sheetName val="Input"/>
      <sheetName val="Sheet2"/>
      <sheetName val="DETAIL"/>
      <sheetName val="Executive_Summary1"/>
      <sheetName val="Portfolio_10Yr_Proforma1"/>
      <sheetName val="Portfolio_Amort1"/>
      <sheetName val="Portfolio_CC1"/>
      <sheetName val="Promote_Calc1"/>
      <sheetName val="Monthly_Income_Statement1"/>
      <sheetName val="Portfolio_YR1_Proforma1"/>
      <sheetName val="Apt_Underwriting1"/>
      <sheetName val="Apt_Inc_&amp;_Exp_Assump1"/>
      <sheetName val="Apt_Yr1_Proforma1"/>
      <sheetName val="Apt_Hist1"/>
      <sheetName val="Apt_5-Yr_Cap1"/>
      <sheetName val="V_UW1"/>
      <sheetName val="V_Inc_&amp;_Exp1"/>
      <sheetName val="V_Yr1_Proforma1"/>
      <sheetName val="V_Hist1"/>
      <sheetName val="V_5Yr_Cap1"/>
      <sheetName val="A_UW1"/>
      <sheetName val="V_CC1"/>
      <sheetName val="V_Amort1"/>
      <sheetName val="A_Inc_&amp;_Exp1"/>
      <sheetName val="A_Yr1_Proforma1"/>
      <sheetName val="A_Hist1"/>
      <sheetName val="A_5Yr_Cap1"/>
      <sheetName val="A_CC1"/>
      <sheetName val="A_Amort_Calc1"/>
      <sheetName val="B_UW1"/>
      <sheetName val="B_Inc_&amp;_Exp1"/>
      <sheetName val="B_Yr1_Proforma1"/>
      <sheetName val="B_Hist1"/>
      <sheetName val="B_5-Yr_Cap1"/>
      <sheetName val="B_CC1"/>
      <sheetName val="Marinas_UW1"/>
      <sheetName val="Marina_Comps1"/>
      <sheetName val="Marinas_Hist1"/>
      <sheetName val="Marinas_Inc_&amp;_Exp1"/>
      <sheetName val="Marinas_Yr_1_Proforma1"/>
      <sheetName val="Marinas_Amort1"/>
      <sheetName val="Hotel_Hist1"/>
      <sheetName val="Marina_5-Yr_Cap1"/>
      <sheetName val="Hotel_UW1"/>
      <sheetName val="Hotel_YR1_Proforma1"/>
      <sheetName val="Hotel_5-Yr_Cap1"/>
      <sheetName val="Data_Input_Sheet1"/>
      <sheetName val="Lease_Terms1"/>
      <sheetName val="Hotel_Amort1"/>
      <sheetName val="Oxnard Consolidated 7-21 - $81M"/>
      <sheetName val="Executive_Summary2"/>
      <sheetName val="Portfolio_10Yr_Proforma2"/>
      <sheetName val="Portfolio_Amort2"/>
      <sheetName val="Portfolio_CC2"/>
      <sheetName val="Promote_Calc2"/>
      <sheetName val="Monthly_Income_Statement2"/>
      <sheetName val="Portfolio_YR1_Proforma2"/>
      <sheetName val="Apt_Underwriting2"/>
      <sheetName val="Apt_Inc_&amp;_Exp_Assump2"/>
      <sheetName val="Apt_Yr1_Proforma2"/>
      <sheetName val="Apt_Hist2"/>
      <sheetName val="Apt_5-Yr_Cap2"/>
      <sheetName val="V_UW2"/>
      <sheetName val="V_Inc_&amp;_Exp2"/>
      <sheetName val="V_Yr1_Proforma2"/>
      <sheetName val="V_Hist2"/>
      <sheetName val="V_5Yr_Cap2"/>
      <sheetName val="A_UW2"/>
      <sheetName val="V_CC2"/>
      <sheetName val="V_Amort2"/>
      <sheetName val="A_Inc_&amp;_Exp2"/>
      <sheetName val="A_Yr1_Proforma2"/>
      <sheetName val="A_Hist2"/>
      <sheetName val="A_5Yr_Cap2"/>
      <sheetName val="A_CC2"/>
      <sheetName val="A_Amort_Calc2"/>
      <sheetName val="B_UW2"/>
      <sheetName val="B_Inc_&amp;_Exp2"/>
      <sheetName val="B_Yr1_Proforma2"/>
      <sheetName val="B_Hist2"/>
      <sheetName val="B_5-Yr_Cap2"/>
      <sheetName val="B_CC2"/>
      <sheetName val="Marinas_UW2"/>
      <sheetName val="Marina_Comps2"/>
      <sheetName val="Marinas_Hist2"/>
      <sheetName val="Marinas_Inc_&amp;_Exp2"/>
      <sheetName val="Marinas_Yr_1_Proforma2"/>
      <sheetName val="Marinas_Amort2"/>
      <sheetName val="Hotel_Hist2"/>
      <sheetName val="Marina_5-Yr_Cap2"/>
      <sheetName val="Hotel_UW2"/>
      <sheetName val="Hotel_YR1_Proforma2"/>
      <sheetName val="Hotel_5-Yr_Cap2"/>
      <sheetName val="Data_Input_Sheet2"/>
      <sheetName val="Lease_Terms2"/>
      <sheetName val="Hotel_Amort2"/>
      <sheetName val="Income_&amp;_Expense_Assumptions"/>
      <sheetName val="Inc_&amp;_Exp_Assump_(1)"/>
      <sheetName val="Oxnard_Consolidated_7-21_-_$81M"/>
      <sheetName val="Executive_Summary3"/>
      <sheetName val="Portfolio_10Yr_Proforma3"/>
      <sheetName val="Portfolio_Amort3"/>
      <sheetName val="Portfolio_CC3"/>
      <sheetName val="Promote_Calc3"/>
      <sheetName val="Monthly_Income_Statement3"/>
      <sheetName val="Portfolio_YR1_Proforma3"/>
      <sheetName val="Apt_Underwriting3"/>
      <sheetName val="Apt_Inc_&amp;_Exp_Assump3"/>
      <sheetName val="Apt_Yr1_Proforma3"/>
      <sheetName val="Apt_Hist3"/>
      <sheetName val="Apt_5-Yr_Cap3"/>
      <sheetName val="V_UW3"/>
      <sheetName val="V_Inc_&amp;_Exp3"/>
      <sheetName val="V_Yr1_Proforma3"/>
      <sheetName val="V_Hist3"/>
      <sheetName val="V_5Yr_Cap3"/>
      <sheetName val="A_UW3"/>
      <sheetName val="V_CC3"/>
      <sheetName val="V_Amort3"/>
      <sheetName val="A_Inc_&amp;_Exp3"/>
      <sheetName val="A_Yr1_Proforma3"/>
      <sheetName val="A_Hist3"/>
      <sheetName val="A_5Yr_Cap3"/>
      <sheetName val="A_CC3"/>
      <sheetName val="A_Amort_Calc3"/>
      <sheetName val="B_UW3"/>
      <sheetName val="B_Inc_&amp;_Exp3"/>
      <sheetName val="B_Yr1_Proforma3"/>
      <sheetName val="B_Hist3"/>
      <sheetName val="B_5-Yr_Cap3"/>
      <sheetName val="B_CC3"/>
      <sheetName val="Marinas_UW3"/>
      <sheetName val="Marina_Comps3"/>
      <sheetName val="Marinas_Hist3"/>
      <sheetName val="Marinas_Inc_&amp;_Exp3"/>
      <sheetName val="Marinas_Yr_1_Proforma3"/>
      <sheetName val="Marinas_Amort3"/>
      <sheetName val="Hotel_Hist3"/>
      <sheetName val="Marina_5-Yr_Cap3"/>
      <sheetName val="Hotel_UW3"/>
      <sheetName val="Hotel_YR1_Proforma3"/>
      <sheetName val="Hotel_5-Yr_Cap3"/>
      <sheetName val="Data_Input_Sheet3"/>
      <sheetName val="Lease_Terms3"/>
      <sheetName val="Hotel_Amort3"/>
      <sheetName val="Income_&amp;_Expense_Assumptions1"/>
      <sheetName val="Inc_&amp;_Exp_Assump_(1)1"/>
      <sheetName val="Oxnard_Consolidated_7-21_-_$811"/>
      <sheetName val="Assumptions"/>
      <sheetName val="5CM95"/>
      <sheetName val="Detail1-4"/>
      <sheetName val="MSS"/>
      <sheetName val="O2"/>
      <sheetName val="K3"/>
      <sheetName val="a9b"/>
      <sheetName val="A5"/>
      <sheetName val="A1"/>
      <sheetName val="Rollover Tables"/>
      <sheetName val="G1"/>
      <sheetName val="Info3"/>
      <sheetName val="Index"/>
      <sheetName val="K1"/>
      <sheetName val="K2"/>
      <sheetName val="General"/>
      <sheetName val="PRepository"/>
      <sheetName val="MyRepository"/>
      <sheetName val="Oxnard_Consolidated_7-21_-_$812"/>
      <sheetName val="Rollover_Tables"/>
      <sheetName val="Executive_Summary4"/>
      <sheetName val="Portfolio_10Yr_Proforma4"/>
      <sheetName val="Portfolio_Amort4"/>
      <sheetName val="Portfolio_CC4"/>
      <sheetName val="Promote_Calc4"/>
      <sheetName val="Monthly_Income_Statement4"/>
      <sheetName val="Portfolio_YR1_Proforma4"/>
      <sheetName val="Apt_Underwriting4"/>
      <sheetName val="Apt_Inc_&amp;_Exp_Assump4"/>
      <sheetName val="Apt_Yr1_Proforma4"/>
      <sheetName val="Apt_Hist4"/>
      <sheetName val="Apt_5-Yr_Cap4"/>
      <sheetName val="V_UW4"/>
      <sheetName val="V_Inc_&amp;_Exp4"/>
      <sheetName val="V_Yr1_Proforma4"/>
      <sheetName val="V_Hist4"/>
      <sheetName val="V_5Yr_Cap4"/>
      <sheetName val="A_UW4"/>
      <sheetName val="V_CC4"/>
      <sheetName val="V_Amort4"/>
      <sheetName val="A_Inc_&amp;_Exp4"/>
      <sheetName val="A_Yr1_Proforma4"/>
      <sheetName val="A_Hist4"/>
      <sheetName val="A_5Yr_Cap4"/>
      <sheetName val="A_CC4"/>
      <sheetName val="A_Amort_Calc4"/>
      <sheetName val="B_UW4"/>
      <sheetName val="B_Inc_&amp;_Exp4"/>
      <sheetName val="B_Yr1_Proforma4"/>
      <sheetName val="B_Hist4"/>
      <sheetName val="B_5-Yr_Cap4"/>
      <sheetName val="B_CC4"/>
      <sheetName val="Marinas_UW4"/>
      <sheetName val="Marina_Comps4"/>
      <sheetName val="Marinas_Hist4"/>
      <sheetName val="Marinas_Inc_&amp;_Exp4"/>
      <sheetName val="Marinas_Yr_1_Proforma4"/>
      <sheetName val="Marinas_Amort4"/>
      <sheetName val="Hotel_Hist4"/>
      <sheetName val="Marina_5-Yr_Cap4"/>
      <sheetName val="Hotel_UW4"/>
      <sheetName val="Hotel_YR1_Proforma4"/>
      <sheetName val="Hotel_5-Yr_Cap4"/>
      <sheetName val="Data_Input_Sheet4"/>
      <sheetName val="Lease_Terms4"/>
      <sheetName val="Hotel_Amort4"/>
      <sheetName val="Oxnard_Consolidated_7-21_-_$813"/>
      <sheetName val="Rollover_Tables1"/>
      <sheetName val="Executive_Summary5"/>
      <sheetName val="Portfolio_10Yr_Proforma5"/>
      <sheetName val="Portfolio_Amort5"/>
      <sheetName val="Portfolio_CC5"/>
      <sheetName val="Promote_Calc5"/>
      <sheetName val="Monthly_Income_Statement5"/>
      <sheetName val="Portfolio_YR1_Proforma5"/>
      <sheetName val="Apt_Underwriting5"/>
      <sheetName val="Apt_Inc_&amp;_Exp_Assump5"/>
      <sheetName val="Apt_Yr1_Proforma5"/>
      <sheetName val="Apt_Hist5"/>
      <sheetName val="Apt_5-Yr_Cap5"/>
      <sheetName val="V_UW5"/>
      <sheetName val="V_Inc_&amp;_Exp5"/>
      <sheetName val="V_Yr1_Proforma5"/>
      <sheetName val="V_Hist5"/>
      <sheetName val="V_5Yr_Cap5"/>
      <sheetName val="A_UW5"/>
      <sheetName val="V_CC5"/>
      <sheetName val="V_Amort5"/>
      <sheetName val="A_Inc_&amp;_Exp5"/>
      <sheetName val="A_Yr1_Proforma5"/>
      <sheetName val="A_Hist5"/>
      <sheetName val="A_5Yr_Cap5"/>
      <sheetName val="A_CC5"/>
      <sheetName val="A_Amort_Calc5"/>
      <sheetName val="B_UW5"/>
      <sheetName val="B_Inc_&amp;_Exp5"/>
      <sheetName val="B_Yr1_Proforma5"/>
      <sheetName val="B_Hist5"/>
      <sheetName val="B_5-Yr_Cap5"/>
      <sheetName val="B_CC5"/>
      <sheetName val="Marinas_UW5"/>
      <sheetName val="Marina_Comps5"/>
      <sheetName val="Marinas_Hist5"/>
      <sheetName val="Marinas_Inc_&amp;_Exp5"/>
      <sheetName val="Marinas_Yr_1_Proforma5"/>
      <sheetName val="Marinas_Amort5"/>
      <sheetName val="Hotel_Hist5"/>
      <sheetName val="Marina_5-Yr_Cap5"/>
      <sheetName val="Hotel_UW5"/>
      <sheetName val="Hotel_YR1_Proforma5"/>
      <sheetName val="Hotel_5-Yr_Cap5"/>
      <sheetName val="Data_Input_Sheet5"/>
      <sheetName val="Lease_Terms5"/>
      <sheetName val="Hotel_Amort5"/>
      <sheetName val="Oxnard_Consolidated_7-21_-_$814"/>
      <sheetName val="Rollover_Tables2"/>
      <sheetName val="Executive_Summary6"/>
      <sheetName val="Portfolio_10Yr_Proforma6"/>
      <sheetName val="Portfolio_Amort6"/>
      <sheetName val="Portfolio_CC6"/>
      <sheetName val="Promote_Calc6"/>
      <sheetName val="Monthly_Income_Statement6"/>
      <sheetName val="Portfolio_YR1_Proforma6"/>
      <sheetName val="Apt_Underwriting6"/>
      <sheetName val="Apt_Inc_&amp;_Exp_Assump6"/>
      <sheetName val="Apt_Yr1_Proforma6"/>
      <sheetName val="Apt_Hist6"/>
      <sheetName val="Apt_5-Yr_Cap6"/>
      <sheetName val="V_UW6"/>
      <sheetName val="V_Inc_&amp;_Exp6"/>
      <sheetName val="V_Yr1_Proforma6"/>
      <sheetName val="V_Hist6"/>
      <sheetName val="V_5Yr_Cap6"/>
      <sheetName val="A_UW6"/>
      <sheetName val="V_CC6"/>
      <sheetName val="V_Amort6"/>
      <sheetName val="A_Inc_&amp;_Exp6"/>
      <sheetName val="A_Yr1_Proforma6"/>
      <sheetName val="A_Hist6"/>
      <sheetName val="A_5Yr_Cap6"/>
      <sheetName val="A_CC6"/>
      <sheetName val="A_Amort_Calc6"/>
      <sheetName val="B_UW6"/>
      <sheetName val="B_Inc_&amp;_Exp6"/>
      <sheetName val="B_Yr1_Proforma6"/>
      <sheetName val="B_Hist6"/>
      <sheetName val="B_5-Yr_Cap6"/>
      <sheetName val="B_CC6"/>
      <sheetName val="Marinas_UW6"/>
      <sheetName val="Marina_Comps6"/>
      <sheetName val="Marinas_Hist6"/>
      <sheetName val="Marinas_Inc_&amp;_Exp6"/>
      <sheetName val="Marinas_Yr_1_Proforma6"/>
      <sheetName val="Marinas_Amort6"/>
      <sheetName val="Hotel_Hist6"/>
      <sheetName val="Marina_5-Yr_Cap6"/>
      <sheetName val="Hotel_UW6"/>
      <sheetName val="Hotel_YR1_Proforma6"/>
      <sheetName val="Hotel_5-Yr_Cap6"/>
      <sheetName val="Data_Input_Sheet6"/>
      <sheetName val="Lease_Terms6"/>
      <sheetName val="Hotel_Amort6"/>
      <sheetName val="Oxnard_Consolidated_7-21_-_$815"/>
      <sheetName val="Rollover_Tables3"/>
      <sheetName val="CPEQTLY"/>
      <sheetName val="June"/>
      <sheetName val="Executive_Summary7"/>
      <sheetName val="Portfolio_10Yr_Proforma7"/>
      <sheetName val="Portfolio_Amort7"/>
      <sheetName val="Portfolio_CC7"/>
      <sheetName val="Promote_Calc7"/>
      <sheetName val="Monthly_Income_Statement7"/>
      <sheetName val="Portfolio_YR1_Proforma7"/>
      <sheetName val="Apt_Underwriting7"/>
      <sheetName val="Apt_Inc_&amp;_Exp_Assump7"/>
      <sheetName val="Apt_Yr1_Proforma7"/>
      <sheetName val="Apt_Hist7"/>
      <sheetName val="Apt_5-Yr_Cap7"/>
      <sheetName val="V_UW7"/>
      <sheetName val="V_Inc_&amp;_Exp7"/>
      <sheetName val="V_Yr1_Proforma7"/>
      <sheetName val="V_Hist7"/>
      <sheetName val="V_5Yr_Cap7"/>
      <sheetName val="A_UW7"/>
      <sheetName val="V_CC7"/>
      <sheetName val="V_Amort7"/>
      <sheetName val="A_Inc_&amp;_Exp7"/>
      <sheetName val="A_Yr1_Proforma7"/>
      <sheetName val="A_Hist7"/>
      <sheetName val="A_5Yr_Cap7"/>
      <sheetName val="A_CC7"/>
      <sheetName val="A_Amort_Calc7"/>
      <sheetName val="B_UW7"/>
      <sheetName val="B_Inc_&amp;_Exp7"/>
      <sheetName val="B_Yr1_Proforma7"/>
      <sheetName val="B_Hist7"/>
      <sheetName val="B_5-Yr_Cap7"/>
      <sheetName val="B_CC7"/>
      <sheetName val="Marinas_UW7"/>
      <sheetName val="Marina_Comps7"/>
      <sheetName val="Marinas_Hist7"/>
      <sheetName val="Marinas_Inc_&amp;_Exp7"/>
      <sheetName val="Marinas_Yr_1_Proforma7"/>
      <sheetName val="Marinas_Amort7"/>
      <sheetName val="Hotel_Hist7"/>
      <sheetName val="Marina_5-Yr_Cap7"/>
      <sheetName val="Hotel_UW7"/>
      <sheetName val="Hotel_YR1_Proforma7"/>
      <sheetName val="Hotel_5-Yr_Cap7"/>
      <sheetName val="Data_Input_Sheet7"/>
      <sheetName val="Lease_Terms7"/>
      <sheetName val="Hotel_Amort7"/>
      <sheetName val="Oxnard_Consolidated_7-21_-_$816"/>
      <sheetName val="Rollover_Tables4"/>
      <sheetName val="Income_&amp;_Expense_Assumptions2"/>
      <sheetName val="Inc_&amp;_Exp_Assump_(1)2"/>
      <sheetName val="Executive_Summary8"/>
      <sheetName val="Portfolio_10Yr_Proforma8"/>
      <sheetName val="Portfolio_Amort8"/>
      <sheetName val="Portfolio_CC8"/>
      <sheetName val="Promote_Calc8"/>
      <sheetName val="Monthly_Income_Statement8"/>
      <sheetName val="Portfolio_YR1_Proforma8"/>
      <sheetName val="Apt_Underwriting8"/>
      <sheetName val="Apt_Inc_&amp;_Exp_Assump8"/>
      <sheetName val="Apt_Yr1_Proforma8"/>
      <sheetName val="Apt_Hist8"/>
      <sheetName val="Apt_5-Yr_Cap8"/>
      <sheetName val="V_UW8"/>
      <sheetName val="V_Inc_&amp;_Exp8"/>
      <sheetName val="V_Yr1_Proforma8"/>
      <sheetName val="V_Hist8"/>
      <sheetName val="V_5Yr_Cap8"/>
      <sheetName val="A_UW8"/>
      <sheetName val="V_CC8"/>
      <sheetName val="V_Amort8"/>
      <sheetName val="A_Inc_&amp;_Exp8"/>
      <sheetName val="A_Yr1_Proforma8"/>
      <sheetName val="A_Hist8"/>
      <sheetName val="A_5Yr_Cap8"/>
      <sheetName val="A_CC8"/>
      <sheetName val="A_Amort_Calc8"/>
      <sheetName val="B_UW8"/>
      <sheetName val="B_Inc_&amp;_Exp8"/>
      <sheetName val="B_Yr1_Proforma8"/>
      <sheetName val="B_Hist8"/>
      <sheetName val="B_5-Yr_Cap8"/>
      <sheetName val="B_CC8"/>
      <sheetName val="Marinas_UW8"/>
      <sheetName val="Marina_Comps8"/>
      <sheetName val="Marinas_Hist8"/>
      <sheetName val="Marinas_Inc_&amp;_Exp8"/>
      <sheetName val="Marinas_Yr_1_Proforma8"/>
      <sheetName val="Marinas_Amort8"/>
      <sheetName val="Hotel_Hist8"/>
      <sheetName val="Marina_5-Yr_Cap8"/>
      <sheetName val="Hotel_UW8"/>
      <sheetName val="Hotel_YR1_Proforma8"/>
      <sheetName val="Hotel_5-Yr_Cap8"/>
      <sheetName val="Data_Input_Sheet8"/>
      <sheetName val="Lease_Terms8"/>
      <sheetName val="Hotel_Amort8"/>
      <sheetName val="Oxnard_Consolidated_7-21_-_$817"/>
      <sheetName val="Rollover_Tables5"/>
      <sheetName val="Income_&amp;_Expense_Assumptions3"/>
      <sheetName val="Inc_&amp;_Exp_Assump_(1)3"/>
      <sheetName val="OP-01"/>
      <sheetName val="Matrix"/>
      <sheetName val="Sheet1"/>
      <sheetName val="PresDCF"/>
      <sheetName val="Executive_Summary9"/>
      <sheetName val="Portfolio_10Yr_Proforma9"/>
      <sheetName val="Portfolio_Amort9"/>
      <sheetName val="Portfolio_CC9"/>
      <sheetName val="Promote_Calc9"/>
      <sheetName val="Monthly_Income_Statement9"/>
      <sheetName val="Portfolio_YR1_Proforma9"/>
      <sheetName val="Apt_Underwriting9"/>
      <sheetName val="Apt_Inc_&amp;_Exp_Assump9"/>
      <sheetName val="Apt_Yr1_Proforma9"/>
      <sheetName val="Apt_Hist9"/>
      <sheetName val="Apt_5-Yr_Cap9"/>
      <sheetName val="V_UW9"/>
      <sheetName val="V_Inc_&amp;_Exp9"/>
      <sheetName val="V_Yr1_Proforma9"/>
      <sheetName val="V_Hist9"/>
      <sheetName val="V_5Yr_Cap9"/>
      <sheetName val="A_UW9"/>
      <sheetName val="V_CC9"/>
      <sheetName val="V_Amort9"/>
      <sheetName val="A_Inc_&amp;_Exp9"/>
      <sheetName val="A_Yr1_Proforma9"/>
      <sheetName val="A_Hist9"/>
      <sheetName val="A_5Yr_Cap9"/>
      <sheetName val="A_CC9"/>
      <sheetName val="A_Amort_Calc9"/>
      <sheetName val="B_UW9"/>
      <sheetName val="B_Inc_&amp;_Exp9"/>
      <sheetName val="B_Yr1_Proforma9"/>
      <sheetName val="B_Hist9"/>
      <sheetName val="B_5-Yr_Cap9"/>
      <sheetName val="B_CC9"/>
      <sheetName val="Marinas_UW9"/>
      <sheetName val="Marina_Comps9"/>
      <sheetName val="Marinas_Hist9"/>
      <sheetName val="Marinas_Inc_&amp;_Exp9"/>
      <sheetName val="Marinas_Yr_1_Proforma9"/>
      <sheetName val="Marinas_Amort9"/>
      <sheetName val="Hotel_Hist9"/>
      <sheetName val="Marina_5-Yr_Cap9"/>
      <sheetName val="Hotel_UW9"/>
      <sheetName val="Hotel_YR1_Proforma9"/>
      <sheetName val="Hotel_5-Yr_Cap9"/>
      <sheetName val="Data_Input_Sheet9"/>
      <sheetName val="Lease_Terms9"/>
      <sheetName val="Hotel_Amort9"/>
      <sheetName val="Oxnard_Consolidated_7-21_-_$818"/>
      <sheetName val="Rollover_Tables6"/>
      <sheetName val="Income_&amp;_Expense_Assumptions4"/>
      <sheetName val="Inc_&amp;_Exp_Assump_(1)4"/>
      <sheetName val="Income_&amp;_Expense_Assumptions5"/>
      <sheetName val="Inc_&amp;_Exp_Assump_(1)5"/>
      <sheetName val="Executive_Summary10"/>
      <sheetName val="Portfolio_10Yr_Proforma10"/>
      <sheetName val="Portfolio_Amort10"/>
      <sheetName val="Portfolio_CC10"/>
      <sheetName val="Promote_Calc10"/>
      <sheetName val="Monthly_Income_Statement10"/>
      <sheetName val="Portfolio_YR1_Proforma10"/>
      <sheetName val="Apt_Underwriting10"/>
      <sheetName val="Apt_Inc_&amp;_Exp_Assump10"/>
      <sheetName val="Apt_Yr1_Proforma10"/>
      <sheetName val="Apt_Hist10"/>
      <sheetName val="Apt_5-Yr_Cap10"/>
      <sheetName val="V_UW10"/>
      <sheetName val="V_Inc_&amp;_Exp10"/>
      <sheetName val="V_Yr1_Proforma10"/>
      <sheetName val="V_Hist10"/>
      <sheetName val="V_5Yr_Cap10"/>
      <sheetName val="A_UW10"/>
      <sheetName val="V_CC10"/>
      <sheetName val="V_Amort10"/>
      <sheetName val="A_Inc_&amp;_Exp10"/>
      <sheetName val="A_Yr1_Proforma10"/>
      <sheetName val="A_Hist10"/>
      <sheetName val="A_5Yr_Cap10"/>
      <sheetName val="A_CC10"/>
      <sheetName val="A_Amort_Calc10"/>
      <sheetName val="B_UW10"/>
      <sheetName val="B_Inc_&amp;_Exp10"/>
      <sheetName val="B_Yr1_Proforma10"/>
      <sheetName val="B_Hist10"/>
      <sheetName val="B_5-Yr_Cap10"/>
      <sheetName val="B_CC10"/>
      <sheetName val="Marinas_UW10"/>
      <sheetName val="Marina_Comps10"/>
      <sheetName val="Marinas_Hist10"/>
      <sheetName val="Marinas_Inc_&amp;_Exp10"/>
      <sheetName val="Marinas_Yr_1_Proforma10"/>
      <sheetName val="Marinas_Amort10"/>
      <sheetName val="Hotel_Hist10"/>
      <sheetName val="Marina_5-Yr_Cap10"/>
      <sheetName val="Hotel_UW10"/>
      <sheetName val="Hotel_YR1_Proforma10"/>
      <sheetName val="Hotel_5-Yr_Cap10"/>
      <sheetName val="Data_Input_Sheet10"/>
      <sheetName val="Lease_Terms10"/>
      <sheetName val="Hotel_Amort10"/>
      <sheetName val="Oxnard_Consolidated_7-21_-_$819"/>
      <sheetName val="Rollover_Tables7"/>
      <sheetName val="Income_&amp;_Expense_Assumptions7"/>
      <sheetName val="Inc_&amp;_Exp_Assump_(1)7"/>
      <sheetName val="Income_&amp;_Expense_Assumptions6"/>
      <sheetName val="Inc_&amp;_Exp_Assump_(1)6"/>
      <sheetName val="Executive_Summary11"/>
      <sheetName val="Portfolio_10Yr_Proforma11"/>
      <sheetName val="Portfolio_Amort11"/>
      <sheetName val="Portfolio_CC11"/>
      <sheetName val="Promote_Calc11"/>
      <sheetName val="Monthly_Income_Statement11"/>
      <sheetName val="Portfolio_YR1_Proforma11"/>
      <sheetName val="Apt_Underwriting11"/>
      <sheetName val="Apt_Inc_&amp;_Exp_Assump11"/>
      <sheetName val="Apt_Yr1_Proforma11"/>
      <sheetName val="Apt_Hist11"/>
      <sheetName val="Apt_5-Yr_Cap11"/>
      <sheetName val="V_UW11"/>
      <sheetName val="V_Inc_&amp;_Exp11"/>
      <sheetName val="V_Yr1_Proforma11"/>
      <sheetName val="V_Hist11"/>
      <sheetName val="V_5Yr_Cap11"/>
      <sheetName val="A_UW11"/>
      <sheetName val="V_CC11"/>
      <sheetName val="V_Amort11"/>
      <sheetName val="A_Inc_&amp;_Exp11"/>
      <sheetName val="A_Yr1_Proforma11"/>
      <sheetName val="A_Hist11"/>
      <sheetName val="A_5Yr_Cap11"/>
      <sheetName val="A_CC11"/>
      <sheetName val="A_Amort_Calc11"/>
      <sheetName val="B_UW11"/>
      <sheetName val="B_Inc_&amp;_Exp11"/>
      <sheetName val="B_Yr1_Proforma11"/>
      <sheetName val="B_Hist11"/>
      <sheetName val="B_5-Yr_Cap11"/>
      <sheetName val="B_CC11"/>
      <sheetName val="Marinas_UW11"/>
      <sheetName val="Marina_Comps11"/>
      <sheetName val="Marinas_Hist11"/>
      <sheetName val="Marinas_Inc_&amp;_Exp11"/>
      <sheetName val="Marinas_Yr_1_Proforma11"/>
      <sheetName val="Marinas_Amort11"/>
      <sheetName val="Hotel_Hist11"/>
      <sheetName val="Marina_5-Yr_Cap11"/>
      <sheetName val="Hotel_UW11"/>
      <sheetName val="Hotel_YR1_Proforma11"/>
      <sheetName val="Hotel_5-Yr_Cap11"/>
      <sheetName val="Data_Input_Sheet11"/>
      <sheetName val="Lease_Terms11"/>
      <sheetName val="Hotel_Amort11"/>
      <sheetName val="Income_&amp;_Expense_Assumptions8"/>
      <sheetName val="Inc_&amp;_Exp_Assump_(1)8"/>
      <sheetName val="Oxnard_Consolidated_7-21_-_$810"/>
      <sheetName val="Rollover_Tables8"/>
      <sheetName val="Executive_Summary12"/>
      <sheetName val="Portfolio_10Yr_Proforma12"/>
      <sheetName val="Portfolio_Amort12"/>
      <sheetName val="Portfolio_CC12"/>
      <sheetName val="Promote_Calc12"/>
      <sheetName val="Monthly_Income_Statement12"/>
      <sheetName val="Portfolio_YR1_Proforma12"/>
      <sheetName val="Apt_Underwriting12"/>
      <sheetName val="Apt_Inc_&amp;_Exp_Assump12"/>
      <sheetName val="Apt_Yr1_Proforma12"/>
      <sheetName val="Apt_Hist12"/>
      <sheetName val="Apt_5-Yr_Cap12"/>
      <sheetName val="V_UW12"/>
      <sheetName val="V_Inc_&amp;_Exp12"/>
      <sheetName val="V_Yr1_Proforma12"/>
      <sheetName val="V_Hist12"/>
      <sheetName val="V_5Yr_Cap12"/>
      <sheetName val="A_UW12"/>
      <sheetName val="V_CC12"/>
      <sheetName val="V_Amort12"/>
      <sheetName val="A_Inc_&amp;_Exp12"/>
      <sheetName val="A_Yr1_Proforma12"/>
      <sheetName val="A_Hist12"/>
      <sheetName val="A_5Yr_Cap12"/>
      <sheetName val="A_CC12"/>
      <sheetName val="A_Amort_Calc12"/>
      <sheetName val="B_UW12"/>
      <sheetName val="B_Inc_&amp;_Exp12"/>
      <sheetName val="B_Yr1_Proforma12"/>
      <sheetName val="B_Hist12"/>
      <sheetName val="B_5-Yr_Cap12"/>
      <sheetName val="B_CC12"/>
      <sheetName val="Marinas_UW12"/>
      <sheetName val="Marina_Comps12"/>
      <sheetName val="Marinas_Hist12"/>
      <sheetName val="Marinas_Inc_&amp;_Exp12"/>
      <sheetName val="Marinas_Yr_1_Proforma12"/>
      <sheetName val="Marinas_Amort12"/>
      <sheetName val="Hotel_Hist12"/>
      <sheetName val="Marina_5-Yr_Cap12"/>
      <sheetName val="Hotel_UW12"/>
      <sheetName val="Hotel_YR1_Proforma12"/>
      <sheetName val="Hotel_5-Yr_Cap12"/>
      <sheetName val="Data_Input_Sheet12"/>
      <sheetName val="Lease_Terms12"/>
      <sheetName val="Hotel_Amort12"/>
      <sheetName val="Income_&amp;_Expense_Assumptions9"/>
      <sheetName val="Inc_&amp;_Exp_Assump_(1)9"/>
      <sheetName val="Oxnard_Consolidated_7-21_-_$820"/>
      <sheetName val="Rollover_Tables9"/>
      <sheetName val="OM - Portfolio (Cell Pulls)"/>
      <sheetName val="A4.1-BRASFLEX "/>
      <sheetName val="Executive_Summary13"/>
      <sheetName val="Portfolio_10Yr_Proforma13"/>
      <sheetName val="Portfolio_Amort13"/>
      <sheetName val="Portfolio_CC13"/>
      <sheetName val="Promote_Calc13"/>
      <sheetName val="Monthly_Income_Statement13"/>
      <sheetName val="Portfolio_YR1_Proforma13"/>
      <sheetName val="Apt_Underwriting13"/>
      <sheetName val="Apt_Inc_&amp;_Exp_Assump13"/>
      <sheetName val="Apt_Yr1_Proforma13"/>
      <sheetName val="Apt_Hist13"/>
      <sheetName val="Apt_5-Yr_Cap13"/>
      <sheetName val="V_UW13"/>
      <sheetName val="V_Inc_&amp;_Exp13"/>
      <sheetName val="V_Yr1_Proforma13"/>
      <sheetName val="V_Hist13"/>
      <sheetName val="V_5Yr_Cap13"/>
      <sheetName val="A_UW13"/>
      <sheetName val="V_CC13"/>
      <sheetName val="V_Amort13"/>
      <sheetName val="A_Inc_&amp;_Exp13"/>
      <sheetName val="A_Yr1_Proforma13"/>
      <sheetName val="A_Hist13"/>
      <sheetName val="A_5Yr_Cap13"/>
      <sheetName val="A_CC13"/>
      <sheetName val="A_Amort_Calc13"/>
      <sheetName val="B_UW13"/>
      <sheetName val="B_Inc_&amp;_Exp13"/>
      <sheetName val="B_Yr1_Proforma13"/>
      <sheetName val="B_Hist13"/>
      <sheetName val="B_5-Yr_Cap13"/>
      <sheetName val="B_CC13"/>
      <sheetName val="Marinas_UW13"/>
      <sheetName val="Marina_Comps13"/>
      <sheetName val="Marinas_Hist13"/>
      <sheetName val="Marinas_Inc_&amp;_Exp13"/>
      <sheetName val="Marinas_Yr_1_Proforma13"/>
      <sheetName val="Marinas_Amort13"/>
      <sheetName val="Hotel_Hist13"/>
      <sheetName val="Marina_5-Yr_Cap13"/>
      <sheetName val="Hotel_UW13"/>
      <sheetName val="Hotel_YR1_Proforma13"/>
      <sheetName val="Hotel_5-Yr_Cap13"/>
      <sheetName val="Data_Input_Sheet13"/>
      <sheetName val="Lease_Terms13"/>
      <sheetName val="Hotel_Amort13"/>
      <sheetName val="Income_&amp;_Expense_Assumptions10"/>
      <sheetName val="Inc_&amp;_Exp_Assump_(1)10"/>
      <sheetName val="Oxnard_Consolidated_7-21_-_$821"/>
      <sheetName val="Rollover_Tables10"/>
      <sheetName val="A4_1-BRASFLEX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>
        <row r="27">
          <cell r="C27">
            <v>21938144.329896908</v>
          </cell>
        </row>
      </sheetData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>
        <row r="16">
          <cell r="H16">
            <v>90</v>
          </cell>
        </row>
      </sheetData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7">
          <cell r="C27">
            <v>35072164.948453605</v>
          </cell>
        </row>
      </sheetData>
      <sheetData sheetId="63">
        <row r="18">
          <cell r="J18">
            <v>121500</v>
          </cell>
        </row>
      </sheetData>
      <sheetData sheetId="64">
        <row r="27">
          <cell r="C27">
            <v>35072164.948453605</v>
          </cell>
        </row>
      </sheetData>
      <sheetData sheetId="65">
        <row r="18">
          <cell r="J18">
            <v>121500</v>
          </cell>
        </row>
      </sheetData>
      <sheetData sheetId="66">
        <row r="27">
          <cell r="C27">
            <v>35072164.948453605</v>
          </cell>
        </row>
      </sheetData>
      <sheetData sheetId="67">
        <row r="18">
          <cell r="J18">
            <v>121500</v>
          </cell>
        </row>
      </sheetData>
      <sheetData sheetId="68"/>
      <sheetData sheetId="69">
        <row r="27">
          <cell r="C27">
            <v>21938144.329896908</v>
          </cell>
        </row>
      </sheetData>
      <sheetData sheetId="70">
        <row r="18">
          <cell r="J18">
            <v>76000</v>
          </cell>
        </row>
      </sheetData>
      <sheetData sheetId="71">
        <row r="27">
          <cell r="C27">
            <v>21938144.329896908</v>
          </cell>
        </row>
      </sheetData>
      <sheetData sheetId="72">
        <row r="18">
          <cell r="J18">
            <v>76000</v>
          </cell>
        </row>
      </sheetData>
      <sheetData sheetId="73"/>
      <sheetData sheetId="74">
        <row r="18">
          <cell r="J18">
            <v>76000</v>
          </cell>
        </row>
      </sheetData>
      <sheetData sheetId="75"/>
      <sheetData sheetId="76">
        <row r="16">
          <cell r="H16">
            <v>90</v>
          </cell>
        </row>
      </sheetData>
      <sheetData sheetId="77">
        <row r="18">
          <cell r="J18">
            <v>45000</v>
          </cell>
        </row>
      </sheetData>
      <sheetData sheetId="78">
        <row r="16">
          <cell r="H16">
            <v>90</v>
          </cell>
        </row>
      </sheetData>
      <sheetData sheetId="79">
        <row r="18">
          <cell r="J18">
            <v>45000</v>
          </cell>
        </row>
      </sheetData>
      <sheetData sheetId="80">
        <row r="16">
          <cell r="H16">
            <v>90</v>
          </cell>
        </row>
      </sheetData>
      <sheetData sheetId="81">
        <row r="18">
          <cell r="J18">
            <v>45000</v>
          </cell>
        </row>
      </sheetData>
      <sheetData sheetId="82">
        <row r="9">
          <cell r="C9">
            <v>0</v>
          </cell>
        </row>
      </sheetData>
      <sheetData sheetId="83"/>
      <sheetData sheetId="84">
        <row r="9">
          <cell r="C9">
            <v>0</v>
          </cell>
        </row>
      </sheetData>
      <sheetData sheetId="85"/>
      <sheetData sheetId="86">
        <row r="9">
          <cell r="C9">
            <v>0</v>
          </cell>
        </row>
      </sheetData>
      <sheetData sheetId="87"/>
      <sheetData sheetId="88"/>
      <sheetData sheetId="89">
        <row r="56">
          <cell r="D56">
            <v>60000</v>
          </cell>
        </row>
      </sheetData>
      <sheetData sheetId="90">
        <row r="8">
          <cell r="O8">
            <v>10000000</v>
          </cell>
        </row>
      </sheetData>
      <sheetData sheetId="91">
        <row r="56">
          <cell r="D56">
            <v>60000</v>
          </cell>
        </row>
      </sheetData>
      <sheetData sheetId="92">
        <row r="8">
          <cell r="O8">
            <v>10000000</v>
          </cell>
        </row>
      </sheetData>
      <sheetData sheetId="93">
        <row r="56">
          <cell r="D56">
            <v>60000</v>
          </cell>
        </row>
      </sheetData>
      <sheetData sheetId="94">
        <row r="8">
          <cell r="O8">
            <v>10000000</v>
          </cell>
        </row>
      </sheetData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27">
          <cell r="C27">
            <v>35072164.948453605</v>
          </cell>
        </row>
      </sheetData>
      <sheetData sheetId="215">
        <row r="18">
          <cell r="J18">
            <v>121500</v>
          </cell>
        </row>
      </sheetData>
      <sheetData sheetId="216"/>
      <sheetData sheetId="217"/>
      <sheetData sheetId="218"/>
      <sheetData sheetId="219">
        <row r="27">
          <cell r="C27">
            <v>21938144.329896908</v>
          </cell>
        </row>
      </sheetData>
      <sheetData sheetId="220"/>
      <sheetData sheetId="221"/>
      <sheetData sheetId="222">
        <row r="18">
          <cell r="J18">
            <v>76000</v>
          </cell>
        </row>
      </sheetData>
      <sheetData sheetId="223"/>
      <sheetData sheetId="224"/>
      <sheetData sheetId="225"/>
      <sheetData sheetId="226"/>
      <sheetData sheetId="227"/>
      <sheetData sheetId="228">
        <row r="16">
          <cell r="H16">
            <v>90</v>
          </cell>
        </row>
      </sheetData>
      <sheetData sheetId="229">
        <row r="18">
          <cell r="J18">
            <v>45000</v>
          </cell>
        </row>
      </sheetData>
      <sheetData sheetId="230"/>
      <sheetData sheetId="231"/>
      <sheetData sheetId="232"/>
      <sheetData sheetId="233"/>
      <sheetData sheetId="234">
        <row r="9">
          <cell r="C9">
            <v>0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>
        <row r="56">
          <cell r="D56">
            <v>60000</v>
          </cell>
        </row>
      </sheetData>
      <sheetData sheetId="242">
        <row r="8">
          <cell r="O8">
            <v>10000000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27">
          <cell r="C27">
            <v>35072164.948453605</v>
          </cell>
        </row>
      </sheetData>
      <sheetData sheetId="284">
        <row r="18">
          <cell r="J18">
            <v>121500</v>
          </cell>
        </row>
      </sheetData>
      <sheetData sheetId="285"/>
      <sheetData sheetId="286"/>
      <sheetData sheetId="287"/>
      <sheetData sheetId="288">
        <row r="27">
          <cell r="C27">
            <v>21938144.329896908</v>
          </cell>
        </row>
      </sheetData>
      <sheetData sheetId="289"/>
      <sheetData sheetId="290"/>
      <sheetData sheetId="291">
        <row r="18">
          <cell r="J18">
            <v>76000</v>
          </cell>
        </row>
      </sheetData>
      <sheetData sheetId="292"/>
      <sheetData sheetId="293"/>
      <sheetData sheetId="294"/>
      <sheetData sheetId="295"/>
      <sheetData sheetId="296"/>
      <sheetData sheetId="297">
        <row r="16">
          <cell r="H16">
            <v>90</v>
          </cell>
        </row>
      </sheetData>
      <sheetData sheetId="298">
        <row r="18">
          <cell r="J18">
            <v>45000</v>
          </cell>
        </row>
      </sheetData>
      <sheetData sheetId="299"/>
      <sheetData sheetId="300"/>
      <sheetData sheetId="301"/>
      <sheetData sheetId="302"/>
      <sheetData sheetId="303">
        <row r="9">
          <cell r="C9">
            <v>0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>
        <row r="56">
          <cell r="D56">
            <v>60000</v>
          </cell>
        </row>
      </sheetData>
      <sheetData sheetId="311">
        <row r="8">
          <cell r="O8">
            <v>10000000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>
        <row r="27">
          <cell r="C27">
            <v>35072164.948453605</v>
          </cell>
        </row>
      </sheetData>
      <sheetData sheetId="332">
        <row r="18">
          <cell r="J18">
            <v>121500</v>
          </cell>
        </row>
      </sheetData>
      <sheetData sheetId="333"/>
      <sheetData sheetId="334"/>
      <sheetData sheetId="335"/>
      <sheetData sheetId="336">
        <row r="27">
          <cell r="C27">
            <v>21938144.329896908</v>
          </cell>
        </row>
      </sheetData>
      <sheetData sheetId="337"/>
      <sheetData sheetId="338"/>
      <sheetData sheetId="339">
        <row r="18">
          <cell r="J18">
            <v>76000</v>
          </cell>
        </row>
      </sheetData>
      <sheetData sheetId="340"/>
      <sheetData sheetId="341"/>
      <sheetData sheetId="342"/>
      <sheetData sheetId="343"/>
      <sheetData sheetId="344"/>
      <sheetData sheetId="345">
        <row r="16">
          <cell r="H16">
            <v>90</v>
          </cell>
        </row>
      </sheetData>
      <sheetData sheetId="346">
        <row r="18">
          <cell r="J18">
            <v>45000</v>
          </cell>
        </row>
      </sheetData>
      <sheetData sheetId="347"/>
      <sheetData sheetId="348"/>
      <sheetData sheetId="349"/>
      <sheetData sheetId="350"/>
      <sheetData sheetId="351">
        <row r="9">
          <cell r="C9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56">
          <cell r="D56">
            <v>60000</v>
          </cell>
        </row>
      </sheetData>
      <sheetData sheetId="359">
        <row r="8">
          <cell r="O8">
            <v>10000000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>
        <row r="27">
          <cell r="C27">
            <v>35072164.948453605</v>
          </cell>
        </row>
      </sheetData>
      <sheetData sheetId="430">
        <row r="18">
          <cell r="J18">
            <v>121500</v>
          </cell>
        </row>
      </sheetData>
      <sheetData sheetId="431"/>
      <sheetData sheetId="432"/>
      <sheetData sheetId="433"/>
      <sheetData sheetId="434">
        <row r="27">
          <cell r="C27">
            <v>21938144.329896908</v>
          </cell>
        </row>
      </sheetData>
      <sheetData sheetId="435"/>
      <sheetData sheetId="436"/>
      <sheetData sheetId="437">
        <row r="18">
          <cell r="J18">
            <v>76000</v>
          </cell>
        </row>
      </sheetData>
      <sheetData sheetId="438"/>
      <sheetData sheetId="439"/>
      <sheetData sheetId="440"/>
      <sheetData sheetId="441"/>
      <sheetData sheetId="442"/>
      <sheetData sheetId="443">
        <row r="16">
          <cell r="H16">
            <v>90</v>
          </cell>
        </row>
      </sheetData>
      <sheetData sheetId="444">
        <row r="18">
          <cell r="J18">
            <v>45000</v>
          </cell>
        </row>
      </sheetData>
      <sheetData sheetId="445"/>
      <sheetData sheetId="446"/>
      <sheetData sheetId="447"/>
      <sheetData sheetId="448"/>
      <sheetData sheetId="449">
        <row r="9">
          <cell r="C9">
            <v>0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>
        <row r="56">
          <cell r="D56">
            <v>60000</v>
          </cell>
        </row>
      </sheetData>
      <sheetData sheetId="457">
        <row r="8">
          <cell r="O8">
            <v>10000000</v>
          </cell>
        </row>
      </sheetData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>
        <row r="27">
          <cell r="C27">
            <v>35072164.948453605</v>
          </cell>
        </row>
      </sheetData>
      <sheetData sheetId="534">
        <row r="18">
          <cell r="J18">
            <v>121500</v>
          </cell>
        </row>
      </sheetData>
      <sheetData sheetId="535"/>
      <sheetData sheetId="536"/>
      <sheetData sheetId="537"/>
      <sheetData sheetId="538">
        <row r="27">
          <cell r="C27">
            <v>21938144.329896908</v>
          </cell>
        </row>
      </sheetData>
      <sheetData sheetId="539"/>
      <sheetData sheetId="540"/>
      <sheetData sheetId="541">
        <row r="18">
          <cell r="J18">
            <v>76000</v>
          </cell>
        </row>
      </sheetData>
      <sheetData sheetId="542"/>
      <sheetData sheetId="543"/>
      <sheetData sheetId="544"/>
      <sheetData sheetId="545"/>
      <sheetData sheetId="546"/>
      <sheetData sheetId="547">
        <row r="16">
          <cell r="H16">
            <v>90</v>
          </cell>
        </row>
      </sheetData>
      <sheetData sheetId="548">
        <row r="18">
          <cell r="J18">
            <v>45000</v>
          </cell>
        </row>
      </sheetData>
      <sheetData sheetId="549"/>
      <sheetData sheetId="550"/>
      <sheetData sheetId="551"/>
      <sheetData sheetId="552"/>
      <sheetData sheetId="553">
        <row r="9">
          <cell r="C9">
            <v>0</v>
          </cell>
        </row>
      </sheetData>
      <sheetData sheetId="554"/>
      <sheetData sheetId="555"/>
      <sheetData sheetId="556"/>
      <sheetData sheetId="557"/>
      <sheetData sheetId="558"/>
      <sheetData sheetId="559"/>
      <sheetData sheetId="560">
        <row r="56">
          <cell r="D56">
            <v>60000</v>
          </cell>
        </row>
      </sheetData>
      <sheetData sheetId="561">
        <row r="8">
          <cell r="O8">
            <v>10000000</v>
          </cell>
        </row>
      </sheetData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27">
          <cell r="C27">
            <v>35072164.948453605</v>
          </cell>
        </row>
      </sheetData>
      <sheetData sheetId="586">
        <row r="18">
          <cell r="J18">
            <v>121500</v>
          </cell>
        </row>
      </sheetData>
      <sheetData sheetId="587"/>
      <sheetData sheetId="588"/>
      <sheetData sheetId="589"/>
      <sheetData sheetId="590">
        <row r="27">
          <cell r="C27">
            <v>21938144.329896908</v>
          </cell>
        </row>
      </sheetData>
      <sheetData sheetId="591"/>
      <sheetData sheetId="592"/>
      <sheetData sheetId="593">
        <row r="18">
          <cell r="J18">
            <v>76000</v>
          </cell>
        </row>
      </sheetData>
      <sheetData sheetId="594"/>
      <sheetData sheetId="595"/>
      <sheetData sheetId="596"/>
      <sheetData sheetId="597"/>
      <sheetData sheetId="598"/>
      <sheetData sheetId="599">
        <row r="16">
          <cell r="H16">
            <v>90</v>
          </cell>
        </row>
      </sheetData>
      <sheetData sheetId="600">
        <row r="18">
          <cell r="J18">
            <v>45000</v>
          </cell>
        </row>
      </sheetData>
      <sheetData sheetId="601"/>
      <sheetData sheetId="602"/>
      <sheetData sheetId="603"/>
      <sheetData sheetId="604"/>
      <sheetData sheetId="605">
        <row r="9">
          <cell r="C9">
            <v>0</v>
          </cell>
        </row>
      </sheetData>
      <sheetData sheetId="606"/>
      <sheetData sheetId="607"/>
      <sheetData sheetId="608"/>
      <sheetData sheetId="609"/>
      <sheetData sheetId="610"/>
      <sheetData sheetId="611"/>
      <sheetData sheetId="612">
        <row r="56">
          <cell r="D56">
            <v>60000</v>
          </cell>
        </row>
      </sheetData>
      <sheetData sheetId="613">
        <row r="8">
          <cell r="O8">
            <v>10000000</v>
          </cell>
        </row>
      </sheetData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27">
          <cell r="C27">
            <v>35072164.948453605</v>
          </cell>
        </row>
      </sheetData>
      <sheetData sheetId="638">
        <row r="18">
          <cell r="J18">
            <v>121500</v>
          </cell>
        </row>
      </sheetData>
      <sheetData sheetId="639"/>
      <sheetData sheetId="640"/>
      <sheetData sheetId="641"/>
      <sheetData sheetId="642">
        <row r="27">
          <cell r="C27">
            <v>21938144.329896908</v>
          </cell>
        </row>
      </sheetData>
      <sheetData sheetId="643"/>
      <sheetData sheetId="644"/>
      <sheetData sheetId="645">
        <row r="18">
          <cell r="J18">
            <v>76000</v>
          </cell>
        </row>
      </sheetData>
      <sheetData sheetId="646"/>
      <sheetData sheetId="647"/>
      <sheetData sheetId="648"/>
      <sheetData sheetId="649"/>
      <sheetData sheetId="650"/>
      <sheetData sheetId="651">
        <row r="16">
          <cell r="H16">
            <v>90</v>
          </cell>
        </row>
      </sheetData>
      <sheetData sheetId="652">
        <row r="18">
          <cell r="J18">
            <v>45000</v>
          </cell>
        </row>
      </sheetData>
      <sheetData sheetId="653"/>
      <sheetData sheetId="654"/>
      <sheetData sheetId="655"/>
      <sheetData sheetId="656"/>
      <sheetData sheetId="657">
        <row r="9">
          <cell r="C9">
            <v>0</v>
          </cell>
        </row>
      </sheetData>
      <sheetData sheetId="658"/>
      <sheetData sheetId="659"/>
      <sheetData sheetId="660"/>
      <sheetData sheetId="661"/>
      <sheetData sheetId="662"/>
      <sheetData sheetId="663"/>
      <sheetData sheetId="664">
        <row r="56">
          <cell r="D56">
            <v>60000</v>
          </cell>
        </row>
      </sheetData>
      <sheetData sheetId="665">
        <row r="8">
          <cell r="O8">
            <v>10000000</v>
          </cell>
        </row>
      </sheetData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27">
          <cell r="C27">
            <v>35072164.948453605</v>
          </cell>
        </row>
      </sheetData>
      <sheetData sheetId="740">
        <row r="18">
          <cell r="J18">
            <v>121500</v>
          </cell>
        </row>
      </sheetData>
      <sheetData sheetId="741"/>
      <sheetData sheetId="742"/>
      <sheetData sheetId="743"/>
      <sheetData sheetId="744">
        <row r="27">
          <cell r="C27">
            <v>21938144.329896908</v>
          </cell>
        </row>
      </sheetData>
      <sheetData sheetId="745"/>
      <sheetData sheetId="746"/>
      <sheetData sheetId="747">
        <row r="18">
          <cell r="J18">
            <v>76000</v>
          </cell>
        </row>
      </sheetData>
      <sheetData sheetId="748"/>
      <sheetData sheetId="749"/>
      <sheetData sheetId="750"/>
      <sheetData sheetId="751"/>
      <sheetData sheetId="752"/>
      <sheetData sheetId="753">
        <row r="16">
          <cell r="H16">
            <v>90</v>
          </cell>
        </row>
      </sheetData>
      <sheetData sheetId="754">
        <row r="18">
          <cell r="J18">
            <v>45000</v>
          </cell>
        </row>
      </sheetData>
      <sheetData sheetId="755"/>
      <sheetData sheetId="756"/>
      <sheetData sheetId="757"/>
      <sheetData sheetId="758"/>
      <sheetData sheetId="759">
        <row r="9">
          <cell r="C9">
            <v>0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>
        <row r="56">
          <cell r="D56">
            <v>60000</v>
          </cell>
        </row>
      </sheetData>
      <sheetData sheetId="767">
        <row r="8">
          <cell r="O8">
            <v>10000000</v>
          </cell>
        </row>
      </sheetData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Return"/>
      <sheetName val="Parameters"/>
      <sheetName val="Addie Meedom"/>
      <sheetName val="Admiral Heights"/>
      <sheetName val="Alpine Court"/>
      <sheetName val="Alpine Springs"/>
      <sheetName val="Alpine Springs Lessor"/>
      <sheetName val="Amethyst Arbor"/>
      <sheetName val="Amethyst Gardens"/>
      <sheetName val="Amethyst Gardens Lessor"/>
      <sheetName val="Apple Meadows"/>
      <sheetName val="Apple Springs"/>
      <sheetName val="Arbor Ridge"/>
      <sheetName val="Arbor_Village"/>
      <sheetName val="Aspen Wind"/>
      <sheetName val="Autumn Glen"/>
      <sheetName val="Autumn Park"/>
      <sheetName val="Blossom Creek"/>
      <sheetName val="Callahan Court"/>
      <sheetName val="Callahan Village"/>
      <sheetName val="Callahan Village Lessor"/>
      <sheetName val="Cambridge Court"/>
      <sheetName val="Canyon Crest"/>
      <sheetName val="Canyonview Estates"/>
      <sheetName val="Castle at Camelot"/>
      <sheetName val="Cedar Village"/>
      <sheetName val="Chesterley Meadows"/>
      <sheetName val="Clearwater Springs"/>
      <sheetName val="Colonial Gardens"/>
      <sheetName val="Colonial Village"/>
      <sheetName val="Corinthians ALF"/>
      <sheetName val="Corinthians RET"/>
      <sheetName val="Country Gardens"/>
      <sheetName val="Crystal Terrace"/>
      <sheetName val="Deer Meadow"/>
      <sheetName val="Dorchester House"/>
      <sheetName val="Eagle Meadows"/>
      <sheetName val="Eagle Springs"/>
      <sheetName val="Eldorado Heights"/>
      <sheetName val="Emerald Pointe"/>
      <sheetName val="Emerald Springs"/>
      <sheetName val="Falls River Court"/>
      <sheetName val="Falls River Village"/>
      <sheetName val="Fishers Landing"/>
      <sheetName val="Forest Glen"/>
      <sheetName val="Fox River"/>
      <sheetName val="Garnet of Casa Grande"/>
      <sheetName val="Glen at Cala Hills"/>
      <sheetName val="Glen at CH Lessor"/>
      <sheetName val="Greatwood"/>
      <sheetName val="Greenhaven Estates"/>
      <sheetName val="Hawks Ridge"/>
      <sheetName val="Healdsburg"/>
      <sheetName val="Hermiston Terrace"/>
      <sheetName val="Heron Pointe"/>
      <sheetName val="Heron Pointe Lessor"/>
      <sheetName val="Hill Villa"/>
      <sheetName val="Hillside"/>
      <sheetName val="Holiday Lane Estates"/>
      <sheetName val="Homestead at Hickory"/>
      <sheetName val="Inn at the Amethyst"/>
      <sheetName val="Inn at the Amethyst Lessor"/>
      <sheetName val="Junction City"/>
      <sheetName val="Kings Manor"/>
      <sheetName val="Knollwood Pointe"/>
      <sheetName val="Knollwood Pointe Lessor"/>
      <sheetName val="Lake Wylie"/>
      <sheetName val="Lakeside"/>
      <sheetName val="Lakeside Cottages"/>
      <sheetName val="Lassen House"/>
      <sheetName val="Laurel Springs"/>
      <sheetName val="Lincolnshire"/>
      <sheetName val="Lincoln city cott"/>
      <sheetName val="Lone Oak"/>
      <sheetName val="Magnolia Gardens"/>
      <sheetName val="Mallard Landing"/>
      <sheetName val="Manor House"/>
      <sheetName val="Meadow Wind"/>
      <sheetName val="Meadowlark"/>
      <sheetName val="Meadowlark Lessor"/>
      <sheetName val="Morrow Heights"/>
      <sheetName val="Moses Lake"/>
      <sheetName val="Mountain View"/>
      <sheetName val="Neawanna"/>
      <sheetName val="Northglenn"/>
      <sheetName val="Ocean Crest"/>
      <sheetName val="Oceanview"/>
      <sheetName val="Orghard Glen"/>
      <sheetName val="Orchard Park"/>
      <sheetName val="Orchard Pointe"/>
      <sheetName val="Osprey Pointe"/>
      <sheetName val="Pacific Pointe"/>
      <sheetName val="Palm Meadows Ct"/>
      <sheetName val="Palm Meadows Village"/>
      <sheetName val="Palms"/>
      <sheetName val="Paradise Valley"/>
      <sheetName val="Paragon Gardens"/>
      <sheetName val="Park Place WY"/>
      <sheetName val="Park Place OR"/>
      <sheetName val="Parkrose Estates"/>
      <sheetName val="Parkview"/>
      <sheetName val="Pelican Pointe"/>
      <sheetName val="Peridot"/>
      <sheetName val="Pheasant Pointe"/>
      <sheetName val="Pheasant Pointe Lessor"/>
      <sheetName val="Pointe at Cedar Park"/>
      <sheetName val="Pointe at CP Lessor"/>
      <sheetName val="Pointe at Kirby Gate"/>
      <sheetName val="Pointe at KG Lessor"/>
      <sheetName val="Prairie House"/>
      <sheetName val="Preston Hollow"/>
      <sheetName val="Quail Hollow"/>
      <sheetName val="Redwood Heights"/>
      <sheetName val="Regal Estates"/>
      <sheetName val="River Road"/>
      <sheetName val="River Valley Landing"/>
      <sheetName val="Riverside at Belfair"/>
      <sheetName val="Rose Pointe"/>
      <sheetName val="Rose Valley"/>
      <sheetName val="Sandia Springs"/>
      <sheetName val="Sequoia Springs"/>
      <sheetName val="Settlers Park"/>
      <sheetName val="Shore Pines"/>
      <sheetName val="Sierra Hills"/>
      <sheetName val="Silver Creek"/>
      <sheetName val="Spring Pointe"/>
      <sheetName val="Spring Village"/>
      <sheetName val="Spring Wind"/>
      <sheetName val="Stonebridge"/>
      <sheetName val="Suites, The"/>
      <sheetName val="Summerfield House"/>
      <sheetName val="Sunshine Village"/>
      <sheetName val="Sunshine Village Lessor"/>
      <sheetName val="Sunnyside Court"/>
      <sheetName val="Sweetwater Springs"/>
      <sheetName val="Terrace at Bluegrass"/>
      <sheetName val="Terrace at BG Lessor"/>
      <sheetName val="Timberwood Ct"/>
      <sheetName val="Valley Inn"/>
      <sheetName val="Valley Inn Daycare"/>
      <sheetName val="Valley View"/>
      <sheetName val="Van Vista"/>
      <sheetName val="Villa Del Rey"/>
      <sheetName val="Waterfield"/>
      <sheetName val="Wildflower Lodge"/>
      <sheetName val="Willows at Sherman"/>
      <sheetName val="Windfield Village"/>
      <sheetName val="Woodside"/>
      <sheetName val="Woodside Lessor"/>
      <sheetName val="Template"/>
      <sheetName val="Forest_x0002__x0000__x0000__x0000_6"/>
      <sheetName val=""/>
      <sheetName val="Borrowing Base"/>
      <sheetName val="A-Summary"/>
      <sheetName val="Validation Tables - Data Tape"/>
      <sheetName val="Flags"/>
      <sheetName val="Data_Return"/>
      <sheetName val="Addie_Meedom"/>
      <sheetName val="Admiral_Heights"/>
      <sheetName val="Alpine_Court"/>
      <sheetName val="Alpine_Springs"/>
      <sheetName val="Alpine_Springs_Lessor"/>
      <sheetName val="Amethyst_Arbor"/>
      <sheetName val="Amethyst_Gardens"/>
      <sheetName val="Amethyst_Gardens_Lessor"/>
      <sheetName val="Apple_Meadows"/>
      <sheetName val="Apple_Springs"/>
      <sheetName val="Arbor_Ridge"/>
      <sheetName val="Aspen_Wind"/>
      <sheetName val="Autumn_Glen"/>
      <sheetName val="Autumn_Park"/>
      <sheetName val="Blossom_Creek"/>
      <sheetName val="Callahan_Court"/>
      <sheetName val="Callahan_Village"/>
      <sheetName val="Callahan_Village_Lessor"/>
      <sheetName val="Cambridge_Court"/>
      <sheetName val="Canyon_Crest"/>
      <sheetName val="Canyonview_Estates"/>
      <sheetName val="Castle_at_Camelot"/>
      <sheetName val="Cedar_Village"/>
      <sheetName val="Chesterley_Meadows"/>
      <sheetName val="Clearwater_Springs"/>
      <sheetName val="Colonial_Gardens"/>
      <sheetName val="Colonial_Village"/>
      <sheetName val="Corinthians_ALF"/>
      <sheetName val="Corinthians_RET"/>
      <sheetName val="Country_Gardens"/>
      <sheetName val="Crystal_Terrace"/>
      <sheetName val="Deer_Meadow"/>
      <sheetName val="Dorchester_House"/>
      <sheetName val="Eagle_Meadows"/>
      <sheetName val="Eagle_Springs"/>
      <sheetName val="Eldorado_Heights"/>
      <sheetName val="Emerald_Pointe"/>
      <sheetName val="Emerald_Springs"/>
      <sheetName val="Falls_River_Court"/>
      <sheetName val="Falls_River_Village"/>
      <sheetName val="Fishers_Landing"/>
      <sheetName val="Forest_Glen"/>
      <sheetName val="Fox_River"/>
      <sheetName val="Garnet_of_Casa_Grande"/>
      <sheetName val="Glen_at_Cala_Hills"/>
      <sheetName val="Glen_at_CH_Lessor"/>
      <sheetName val="Greenhaven_Estates"/>
      <sheetName val="Hawks_Ridge"/>
      <sheetName val="Hermiston_Terrace"/>
      <sheetName val="Heron_Pointe"/>
      <sheetName val="Heron_Pointe_Lessor"/>
      <sheetName val="Hill_Villa"/>
      <sheetName val="Holiday_Lane_Estates"/>
      <sheetName val="Homestead_at_Hickory"/>
      <sheetName val="Inn_at_the_Amethyst"/>
      <sheetName val="Inn_at_the_Amethyst_Lessor"/>
      <sheetName val="Junction_City"/>
      <sheetName val="Kings_Manor"/>
      <sheetName val="Knollwood_Pointe"/>
      <sheetName val="Knollwood_Pointe_Lessor"/>
      <sheetName val="Lake_Wylie"/>
      <sheetName val="Lakeside_Cottages"/>
      <sheetName val="Lassen_House"/>
      <sheetName val="Laurel_Springs"/>
      <sheetName val="Lincoln_city_cott"/>
      <sheetName val="Lone_Oak"/>
      <sheetName val="Magnolia_Gardens"/>
      <sheetName val="Mallard_Landing"/>
      <sheetName val="Manor_House"/>
      <sheetName val="Meadow_Wind"/>
      <sheetName val="Meadowlark_Lessor"/>
      <sheetName val="Morrow_Heights"/>
      <sheetName val="Moses_Lake"/>
      <sheetName val="Mountain_View"/>
      <sheetName val="Ocean_Crest"/>
      <sheetName val="Orghard_Glen"/>
      <sheetName val="Orchard_Park"/>
      <sheetName val="Orchard_Pointe"/>
      <sheetName val="Osprey_Pointe"/>
      <sheetName val="Pacific_Pointe"/>
      <sheetName val="Palm_Meadows_Ct"/>
      <sheetName val="Palm_Meadows_Village"/>
      <sheetName val="Paradise_Valley"/>
      <sheetName val="Paragon_Gardens"/>
      <sheetName val="Park_Place_WY"/>
      <sheetName val="Park_Place_OR"/>
      <sheetName val="Parkrose_Estates"/>
      <sheetName val="Pelican_Pointe"/>
      <sheetName val="Pheasant_Pointe"/>
      <sheetName val="Pheasant_Pointe_Lessor"/>
      <sheetName val="Pointe_at_Cedar_Park"/>
      <sheetName val="Pointe_at_CP_Lessor"/>
      <sheetName val="Pointe_at_Kirby_Gate"/>
      <sheetName val="Pointe_at_KG_Lessor"/>
      <sheetName val="Prairie_House"/>
      <sheetName val="Preston_Hollow"/>
      <sheetName val="Quail_Hollow"/>
      <sheetName val="Redwood_Heights"/>
      <sheetName val="Regal_Estates"/>
      <sheetName val="River_Road"/>
      <sheetName val="River_Valley_Landing"/>
      <sheetName val="Riverside_at_Belfair"/>
      <sheetName val="Rose_Pointe"/>
      <sheetName val="Rose_Valley"/>
      <sheetName val="Sandia_Springs"/>
      <sheetName val="Sequoia_Springs"/>
      <sheetName val="Settlers_Park"/>
      <sheetName val="Shore_Pines"/>
      <sheetName val="Sierra_Hills"/>
      <sheetName val="Silver_Creek"/>
      <sheetName val="Spring_Pointe"/>
      <sheetName val="Spring_Village"/>
      <sheetName val="Spring_Wind"/>
      <sheetName val="Suites,_The"/>
      <sheetName val="Summerfield_House"/>
      <sheetName val="Sunshine_Village"/>
      <sheetName val="Sunshine_Village_Lessor"/>
      <sheetName val="Sunnyside_Court"/>
      <sheetName val="Sweetwater_Springs"/>
      <sheetName val="Terrace_at_Bluegrass"/>
      <sheetName val="Terrace_at_BG_Lessor"/>
      <sheetName val="Timberwood_Ct"/>
      <sheetName val="Valley_Inn"/>
      <sheetName val="Valley_Inn_Daycare"/>
      <sheetName val="Valley_View"/>
      <sheetName val="Van_Vista"/>
      <sheetName val="Villa_Del_Rey"/>
      <sheetName val="Wildflower_Lodge"/>
      <sheetName val="Willows_at_Sherman"/>
      <sheetName val="Windfield_Village"/>
      <sheetName val="Woodside_Lessor"/>
      <sheetName val="#10q IS-Gallatin"/>
      <sheetName val="Assumptions"/>
    </sheetNames>
    <sheetDataSet>
      <sheetData sheetId="0" refreshError="1"/>
      <sheetData sheetId="1" refreshError="1">
        <row r="54">
          <cell r="C54" t="str">
            <v>AccountNumber</v>
          </cell>
        </row>
        <row r="56">
          <cell r="C56" t="str">
            <v>AccountNumber</v>
          </cell>
          <cell r="D56" t="str">
            <v>AccountNumber</v>
          </cell>
          <cell r="E56" t="str">
            <v>FiscalYr</v>
          </cell>
        </row>
        <row r="57">
          <cell r="C57" t="str">
            <v>&gt;=01200-000-0</v>
          </cell>
          <cell r="D57" t="str">
            <v>&lt;01400-000-0</v>
          </cell>
          <cell r="E57">
            <v>2004</v>
          </cell>
        </row>
        <row r="58">
          <cell r="C58" t="str">
            <v>AccountNumber</v>
          </cell>
          <cell r="D58" t="str">
            <v>AccountNumber</v>
          </cell>
          <cell r="E58" t="str">
            <v>FiscalYr</v>
          </cell>
        </row>
        <row r="59">
          <cell r="C59" t="str">
            <v>&gt;=01400-000-0</v>
          </cell>
          <cell r="D59" t="str">
            <v>&lt;01500-000-0</v>
          </cell>
          <cell r="E59">
            <v>2004</v>
          </cell>
        </row>
        <row r="60">
          <cell r="C60" t="str">
            <v>AccountNumber</v>
          </cell>
          <cell r="D60" t="str">
            <v>AccountNumber</v>
          </cell>
          <cell r="E60" t="str">
            <v>FiscalYr</v>
          </cell>
        </row>
        <row r="61">
          <cell r="C61" t="str">
            <v>&gt;=01500-000-0</v>
          </cell>
          <cell r="D61" t="str">
            <v>&lt;01600-000-0</v>
          </cell>
          <cell r="E61">
            <v>2004</v>
          </cell>
        </row>
        <row r="62">
          <cell r="C62" t="str">
            <v>AccountNumber</v>
          </cell>
          <cell r="D62" t="str">
            <v>AccountNumber</v>
          </cell>
          <cell r="E62" t="str">
            <v>FiscalYr</v>
          </cell>
        </row>
        <row r="63">
          <cell r="C63" t="str">
            <v>&gt;=01600-000-0</v>
          </cell>
          <cell r="D63" t="str">
            <v>&lt;02100-000-0</v>
          </cell>
          <cell r="E63">
            <v>2004</v>
          </cell>
        </row>
        <row r="64">
          <cell r="C64" t="str">
            <v>AccountNumber</v>
          </cell>
          <cell r="D64" t="str">
            <v>AccountNumber</v>
          </cell>
          <cell r="E64" t="str">
            <v>FiscalYr</v>
          </cell>
        </row>
        <row r="65">
          <cell r="C65" t="str">
            <v>&gt;=02100-000-0</v>
          </cell>
          <cell r="D65" t="str">
            <v>&lt;02400-000-0</v>
          </cell>
          <cell r="E65">
            <v>2004</v>
          </cell>
        </row>
        <row r="66">
          <cell r="C66" t="str">
            <v>AccountNumber</v>
          </cell>
          <cell r="D66" t="str">
            <v>AccountNumber</v>
          </cell>
          <cell r="E66" t="str">
            <v>FiscalYr</v>
          </cell>
        </row>
        <row r="67">
          <cell r="C67" t="str">
            <v>&gt;=02400-000-0</v>
          </cell>
          <cell r="D67" t="str">
            <v>&lt;02700-000-0</v>
          </cell>
          <cell r="E67">
            <v>2004</v>
          </cell>
        </row>
        <row r="68">
          <cell r="C68" t="str">
            <v>AccountNumber</v>
          </cell>
          <cell r="D68" t="str">
            <v>AccountNumber</v>
          </cell>
          <cell r="E68" t="str">
            <v>FiscalYr</v>
          </cell>
        </row>
        <row r="69">
          <cell r="C69" t="str">
            <v>&gt;=02700-000-0</v>
          </cell>
          <cell r="D69" t="str">
            <v>&lt;03000-000-0</v>
          </cell>
          <cell r="E69">
            <v>2004</v>
          </cell>
        </row>
        <row r="71">
          <cell r="C71" t="str">
            <v>AccountNumber</v>
          </cell>
          <cell r="D71" t="str">
            <v>AccountNumber</v>
          </cell>
          <cell r="E71" t="str">
            <v>FiscalYr</v>
          </cell>
        </row>
        <row r="72">
          <cell r="C72" t="str">
            <v>&gt;=03000-000-0</v>
          </cell>
          <cell r="D72" t="str">
            <v>&lt;03200-000-0</v>
          </cell>
          <cell r="E72">
            <v>2004</v>
          </cell>
        </row>
        <row r="73">
          <cell r="C73" t="str">
            <v>AccountNumber</v>
          </cell>
          <cell r="D73" t="str">
            <v>AccountNumber</v>
          </cell>
          <cell r="E73" t="str">
            <v>FiscalYr</v>
          </cell>
        </row>
        <row r="74">
          <cell r="C74" t="str">
            <v>&gt;=03200-000-0</v>
          </cell>
          <cell r="D74" t="str">
            <v>&lt;03400-000-0</v>
          </cell>
          <cell r="E74">
            <v>2004</v>
          </cell>
        </row>
        <row r="75">
          <cell r="C75" t="str">
            <v>AccountNumber</v>
          </cell>
          <cell r="D75" t="str">
            <v>AccountNumber</v>
          </cell>
          <cell r="E75" t="str">
            <v>FiscalYr</v>
          </cell>
        </row>
        <row r="76">
          <cell r="C76" t="str">
            <v>&gt;=03400-000-0</v>
          </cell>
          <cell r="D76" t="str">
            <v>&lt;03600-000-0</v>
          </cell>
          <cell r="E76">
            <v>2004</v>
          </cell>
        </row>
        <row r="77">
          <cell r="C77" t="str">
            <v>AccountNumber</v>
          </cell>
          <cell r="D77" t="str">
            <v>AccountNumber</v>
          </cell>
          <cell r="E77" t="str">
            <v>FiscalYr</v>
          </cell>
        </row>
        <row r="78">
          <cell r="C78" t="str">
            <v>&gt;=03600-000-0</v>
          </cell>
          <cell r="D78" t="str">
            <v>&lt;03800-000-0</v>
          </cell>
          <cell r="E78">
            <v>2004</v>
          </cell>
        </row>
        <row r="83">
          <cell r="C83" t="str">
            <v>AccountNumber</v>
          </cell>
          <cell r="D83" t="str">
            <v>AccountNumber</v>
          </cell>
          <cell r="E83" t="str">
            <v>FiscalYr</v>
          </cell>
        </row>
        <row r="84">
          <cell r="C84" t="str">
            <v>&gt;=32000-000-0</v>
          </cell>
          <cell r="D84" t="str">
            <v>&lt;50000-000-0</v>
          </cell>
          <cell r="E84">
            <v>2004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>
        <row r="1">
          <cell r="A1" t="str">
            <v>FiscalYr</v>
          </cell>
          <cell r="B1" t="str">
            <v>RecordTypeActualBudgets</v>
          </cell>
          <cell r="C1" t="str">
            <v>AccountNumber</v>
          </cell>
          <cell r="D1" t="str">
            <v>Return</v>
          </cell>
          <cell r="E1" t="str">
            <v>BegBalTypeActualOnly</v>
          </cell>
          <cell r="F1" t="str">
            <v>ActualPeriod1</v>
          </cell>
          <cell r="G1" t="str">
            <v>ActualPeriod2</v>
          </cell>
          <cell r="H1" t="str">
            <v>ActualPeriod3</v>
          </cell>
          <cell r="I1" t="str">
            <v>ActualPeriod4</v>
          </cell>
          <cell r="J1" t="str">
            <v>ActualPeriod5</v>
          </cell>
          <cell r="K1" t="str">
            <v>ActualPeriod6</v>
          </cell>
          <cell r="L1" t="str">
            <v>ActualPeriod7</v>
          </cell>
          <cell r="M1" t="str">
            <v>ActualPeriod8</v>
          </cell>
          <cell r="N1" t="str">
            <v>ActualPeriod9</v>
          </cell>
          <cell r="O1" t="str">
            <v>ActualPeriod10</v>
          </cell>
          <cell r="P1" t="str">
            <v>ActualPeriod11</v>
          </cell>
          <cell r="Q1" t="str">
            <v>ActualPeriod12</v>
          </cell>
        </row>
        <row r="2">
          <cell r="A2" t="str">
            <v>2001</v>
          </cell>
          <cell r="B2" t="str">
            <v>A</v>
          </cell>
          <cell r="C2" t="str">
            <v>01000-000-0</v>
          </cell>
          <cell r="D2">
            <v>500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500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2001</v>
          </cell>
          <cell r="B3" t="str">
            <v>A</v>
          </cell>
          <cell r="C3" t="str">
            <v>01010-000-0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2001</v>
          </cell>
          <cell r="B4" t="str">
            <v>A</v>
          </cell>
          <cell r="C4" t="str">
            <v>01015-000-0</v>
          </cell>
          <cell r="D4">
            <v>14028.190000000002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8.83</v>
          </cell>
          <cell r="J4">
            <v>-6641.86</v>
          </cell>
          <cell r="K4">
            <v>20661.22</v>
          </cell>
          <cell r="L4">
            <v>36590.22</v>
          </cell>
          <cell r="M4">
            <v>-34207.65</v>
          </cell>
          <cell r="N4">
            <v>-10772.43</v>
          </cell>
          <cell r="O4">
            <v>-9912.85</v>
          </cell>
          <cell r="P4">
            <v>34457.96</v>
          </cell>
          <cell r="Q4">
            <v>-7394.34</v>
          </cell>
        </row>
        <row r="5">
          <cell r="A5" t="str">
            <v>2001</v>
          </cell>
          <cell r="B5" t="str">
            <v>A</v>
          </cell>
          <cell r="C5" t="str">
            <v>01020-000-0</v>
          </cell>
          <cell r="D5">
            <v>1668.88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-600</v>
          </cell>
          <cell r="J5">
            <v>0</v>
          </cell>
          <cell r="K5">
            <v>2268.88</v>
          </cell>
          <cell r="L5">
            <v>0</v>
          </cell>
          <cell r="M5">
            <v>-1668.88</v>
          </cell>
          <cell r="N5">
            <v>-89</v>
          </cell>
          <cell r="O5">
            <v>0</v>
          </cell>
          <cell r="P5">
            <v>0</v>
          </cell>
          <cell r="Q5">
            <v>0</v>
          </cell>
        </row>
        <row r="6">
          <cell r="A6" t="str">
            <v>2001</v>
          </cell>
          <cell r="B6" t="str">
            <v>A</v>
          </cell>
          <cell r="C6" t="str">
            <v>01210-000-0</v>
          </cell>
          <cell r="D6">
            <v>11331.16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10916.16</v>
          </cell>
          <cell r="J6">
            <v>-1501.12</v>
          </cell>
          <cell r="K6">
            <v>1916.12</v>
          </cell>
          <cell r="L6">
            <v>-5765.15</v>
          </cell>
          <cell r="M6">
            <v>3630</v>
          </cell>
          <cell r="N6">
            <v>5430</v>
          </cell>
          <cell r="O6">
            <v>3485.15</v>
          </cell>
          <cell r="P6">
            <v>-5460</v>
          </cell>
          <cell r="Q6">
            <v>-1221.5</v>
          </cell>
        </row>
        <row r="7">
          <cell r="A7" t="str">
            <v>2001</v>
          </cell>
          <cell r="B7" t="str">
            <v>A</v>
          </cell>
          <cell r="C7" t="str">
            <v>01220-000-0</v>
          </cell>
          <cell r="D7">
            <v>33700.36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32220.12</v>
          </cell>
          <cell r="J7">
            <v>326.74</v>
          </cell>
          <cell r="K7">
            <v>1153.5</v>
          </cell>
          <cell r="L7">
            <v>619.79999999999995</v>
          </cell>
          <cell r="M7">
            <v>4585.3999999999996</v>
          </cell>
          <cell r="N7">
            <v>-1772.52</v>
          </cell>
          <cell r="O7">
            <v>7137.8</v>
          </cell>
          <cell r="P7">
            <v>-1267.8499999999999</v>
          </cell>
          <cell r="Q7">
            <v>-6096.29</v>
          </cell>
        </row>
        <row r="8">
          <cell r="A8" t="str">
            <v>2001</v>
          </cell>
          <cell r="B8" t="str">
            <v>A</v>
          </cell>
          <cell r="C8" t="str">
            <v>01230-000-0</v>
          </cell>
          <cell r="D8">
            <v>57825.760000000002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47300.76</v>
          </cell>
          <cell r="J8">
            <v>56263.29</v>
          </cell>
          <cell r="K8">
            <v>-45738.29</v>
          </cell>
          <cell r="L8">
            <v>6150.31</v>
          </cell>
          <cell r="M8">
            <v>-1891.08</v>
          </cell>
          <cell r="N8">
            <v>3269.62</v>
          </cell>
          <cell r="O8">
            <v>-9203.74</v>
          </cell>
          <cell r="P8">
            <v>-5610.53</v>
          </cell>
          <cell r="Q8">
            <v>2650.2</v>
          </cell>
        </row>
        <row r="9">
          <cell r="A9" t="str">
            <v>2001</v>
          </cell>
          <cell r="B9" t="str">
            <v>A</v>
          </cell>
          <cell r="C9" t="str">
            <v>01600-000-0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435.33</v>
          </cell>
          <cell r="M9">
            <v>20751.990000000002</v>
          </cell>
          <cell r="N9">
            <v>-2021.32</v>
          </cell>
          <cell r="O9">
            <v>-2738</v>
          </cell>
          <cell r="P9">
            <v>-2738</v>
          </cell>
          <cell r="Q9">
            <v>-2738</v>
          </cell>
        </row>
        <row r="10">
          <cell r="A10" t="str">
            <v>2001</v>
          </cell>
          <cell r="B10" t="str">
            <v>A</v>
          </cell>
          <cell r="C10" t="str">
            <v>01640-000-0</v>
          </cell>
          <cell r="D10">
            <v>4156.8999999999996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4156.8999999999996</v>
          </cell>
          <cell r="L10">
            <v>-377.9</v>
          </cell>
          <cell r="M10">
            <v>-377.9</v>
          </cell>
          <cell r="N10">
            <v>242.77</v>
          </cell>
          <cell r="O10">
            <v>-455.48</v>
          </cell>
          <cell r="P10">
            <v>-455.48</v>
          </cell>
          <cell r="Q10">
            <v>1182.6099999999999</v>
          </cell>
        </row>
        <row r="11">
          <cell r="A11" t="str">
            <v>2001</v>
          </cell>
          <cell r="B11" t="str">
            <v>A</v>
          </cell>
          <cell r="C11" t="str">
            <v>02170-000-0</v>
          </cell>
          <cell r="D11">
            <v>1740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1740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A12" t="str">
            <v>2001</v>
          </cell>
          <cell r="B12" t="str">
            <v>A</v>
          </cell>
          <cell r="C12" t="str">
            <v>02192-000-0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89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2001</v>
          </cell>
          <cell r="B13" t="str">
            <v>A</v>
          </cell>
          <cell r="C13" t="str">
            <v>02460-000-0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-7</v>
          </cell>
          <cell r="O13">
            <v>0</v>
          </cell>
          <cell r="P13">
            <v>0</v>
          </cell>
          <cell r="Q13">
            <v>0</v>
          </cell>
        </row>
        <row r="14">
          <cell r="A14" t="str">
            <v>2001</v>
          </cell>
          <cell r="B14" t="str">
            <v>A</v>
          </cell>
          <cell r="C14" t="str">
            <v>02480-000-0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-124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2001</v>
          </cell>
          <cell r="B15" t="str">
            <v>A</v>
          </cell>
          <cell r="C15" t="str">
            <v>03000-000-0</v>
          </cell>
          <cell r="D15">
            <v>565.88000000000102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-5503.53</v>
          </cell>
          <cell r="J15">
            <v>-10740.06</v>
          </cell>
          <cell r="K15">
            <v>16809.47</v>
          </cell>
          <cell r="L15">
            <v>-14133.68</v>
          </cell>
          <cell r="M15">
            <v>-28405.1</v>
          </cell>
          <cell r="N15">
            <v>30930.83</v>
          </cell>
          <cell r="O15">
            <v>530.67999999999995</v>
          </cell>
          <cell r="P15">
            <v>818.48</v>
          </cell>
          <cell r="Q15">
            <v>815.92</v>
          </cell>
        </row>
        <row r="16">
          <cell r="A16" t="str">
            <v>2001</v>
          </cell>
          <cell r="B16" t="str">
            <v>A</v>
          </cell>
          <cell r="C16" t="str">
            <v>03010-000-0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-6000</v>
          </cell>
          <cell r="J16">
            <v>-12000</v>
          </cell>
          <cell r="K16">
            <v>18000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-264.69</v>
          </cell>
        </row>
        <row r="17">
          <cell r="A17" t="str">
            <v>2001</v>
          </cell>
          <cell r="B17" t="str">
            <v>A</v>
          </cell>
          <cell r="C17" t="str">
            <v>03015-000-0</v>
          </cell>
          <cell r="D17">
            <v>-42446.83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-39420.120000000003</v>
          </cell>
          <cell r="J17">
            <v>-829.08</v>
          </cell>
          <cell r="K17">
            <v>-2197.63</v>
          </cell>
          <cell r="L17">
            <v>2846.64</v>
          </cell>
          <cell r="M17">
            <v>-5394.76</v>
          </cell>
          <cell r="N17">
            <v>-452.86</v>
          </cell>
          <cell r="O17">
            <v>-651.16999999999996</v>
          </cell>
          <cell r="P17">
            <v>4558.71</v>
          </cell>
          <cell r="Q17">
            <v>1022.61</v>
          </cell>
        </row>
        <row r="18">
          <cell r="A18" t="str">
            <v>2001</v>
          </cell>
          <cell r="B18" t="str">
            <v>A</v>
          </cell>
          <cell r="C18" t="str">
            <v>03020-000-0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-350</v>
          </cell>
          <cell r="M18">
            <v>250</v>
          </cell>
          <cell r="N18">
            <v>0</v>
          </cell>
          <cell r="O18">
            <v>100</v>
          </cell>
          <cell r="P18">
            <v>0</v>
          </cell>
          <cell r="Q18">
            <v>0</v>
          </cell>
        </row>
        <row r="19">
          <cell r="A19" t="str">
            <v>2001</v>
          </cell>
          <cell r="B19" t="str">
            <v>A</v>
          </cell>
          <cell r="C19" t="str">
            <v>03040-000-0</v>
          </cell>
          <cell r="D19">
            <v>-5033.8999999999996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-2550.85</v>
          </cell>
          <cell r="J19">
            <v>-4937.3</v>
          </cell>
          <cell r="K19">
            <v>2454.25</v>
          </cell>
          <cell r="L19">
            <v>74.849999999999994</v>
          </cell>
          <cell r="M19">
            <v>-2448.75</v>
          </cell>
          <cell r="N19">
            <v>-217.3</v>
          </cell>
          <cell r="O19">
            <v>2326.4299999999998</v>
          </cell>
          <cell r="P19">
            <v>7763.1</v>
          </cell>
          <cell r="Q19">
            <v>-2206.35</v>
          </cell>
        </row>
        <row r="20">
          <cell r="A20" t="str">
            <v>2001</v>
          </cell>
          <cell r="B20" t="str">
            <v>A</v>
          </cell>
          <cell r="C20" t="str">
            <v>03041-000-0</v>
          </cell>
          <cell r="D20">
            <v>-39946.01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-12504</v>
          </cell>
          <cell r="J20">
            <v>-6997.02</v>
          </cell>
          <cell r="K20">
            <v>-20444.990000000002</v>
          </cell>
          <cell r="L20">
            <v>-16157.32</v>
          </cell>
          <cell r="M20">
            <v>45355.34</v>
          </cell>
          <cell r="N20">
            <v>-20142.87</v>
          </cell>
          <cell r="O20">
            <v>-7443.58</v>
          </cell>
          <cell r="P20">
            <v>-30448.75</v>
          </cell>
          <cell r="Q20">
            <v>22811.72</v>
          </cell>
        </row>
        <row r="21">
          <cell r="A21" t="str">
            <v>2001</v>
          </cell>
          <cell r="B21" t="str">
            <v>A</v>
          </cell>
          <cell r="C21" t="str">
            <v>03065-000-0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-18.91</v>
          </cell>
          <cell r="O21">
            <v>11.29</v>
          </cell>
          <cell r="P21">
            <v>-6.67</v>
          </cell>
          <cell r="Q21">
            <v>-8.7200000000000006</v>
          </cell>
        </row>
        <row r="22">
          <cell r="A22" t="str">
            <v>2001</v>
          </cell>
          <cell r="B22" t="str">
            <v>A</v>
          </cell>
          <cell r="C22" t="str">
            <v>03200-000-0</v>
          </cell>
          <cell r="D22">
            <v>-15931.74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-17683.98</v>
          </cell>
          <cell r="J22">
            <v>325.23</v>
          </cell>
          <cell r="K22">
            <v>1427.01</v>
          </cell>
          <cell r="L22">
            <v>-2180</v>
          </cell>
          <cell r="M22">
            <v>2403.88</v>
          </cell>
          <cell r="N22">
            <v>-1465.09</v>
          </cell>
          <cell r="O22">
            <v>1234.81</v>
          </cell>
          <cell r="P22">
            <v>935.68</v>
          </cell>
          <cell r="Q22">
            <v>-3221.81</v>
          </cell>
        </row>
        <row r="23">
          <cell r="A23" t="str">
            <v>2001</v>
          </cell>
          <cell r="B23" t="str">
            <v>A</v>
          </cell>
          <cell r="C23" t="str">
            <v>03210-000-0</v>
          </cell>
          <cell r="D23">
            <v>-572.30999999999995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-572.30999999999995</v>
          </cell>
          <cell r="L23">
            <v>-571.64</v>
          </cell>
          <cell r="M23">
            <v>-499.95</v>
          </cell>
          <cell r="N23">
            <v>-344.05</v>
          </cell>
          <cell r="O23">
            <v>-518.04</v>
          </cell>
          <cell r="P23">
            <v>-806.29</v>
          </cell>
          <cell r="Q23">
            <v>-841.82</v>
          </cell>
        </row>
        <row r="24">
          <cell r="A24" t="str">
            <v>2001</v>
          </cell>
          <cell r="B24" t="str">
            <v>A</v>
          </cell>
          <cell r="C24" t="str">
            <v>03220-000-0</v>
          </cell>
          <cell r="D24">
            <v>-4612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-1642.17</v>
          </cell>
          <cell r="J24">
            <v>-3241.7</v>
          </cell>
          <cell r="K24">
            <v>271.87</v>
          </cell>
          <cell r="L24">
            <v>-3222.13</v>
          </cell>
          <cell r="M24">
            <v>135.77000000000001</v>
          </cell>
          <cell r="N24">
            <v>0.17</v>
          </cell>
          <cell r="O24">
            <v>3321.5</v>
          </cell>
          <cell r="P24">
            <v>153.58000000000001</v>
          </cell>
          <cell r="Q24">
            <v>-104.73</v>
          </cell>
        </row>
        <row r="25">
          <cell r="A25" t="str">
            <v>2001</v>
          </cell>
          <cell r="B25" t="str">
            <v>A</v>
          </cell>
          <cell r="C25" t="str">
            <v>03221-000-0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-316.64</v>
          </cell>
        </row>
        <row r="26">
          <cell r="A26" t="str">
            <v>2001</v>
          </cell>
          <cell r="B26" t="str">
            <v>A</v>
          </cell>
          <cell r="C26" t="str">
            <v>03230-000-0</v>
          </cell>
          <cell r="D26">
            <v>-5141.2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-1851.11</v>
          </cell>
          <cell r="J26">
            <v>-3806.88</v>
          </cell>
          <cell r="K26">
            <v>516.79</v>
          </cell>
          <cell r="L26">
            <v>-3737.78</v>
          </cell>
          <cell r="M26">
            <v>211.94</v>
          </cell>
          <cell r="N26">
            <v>380.9</v>
          </cell>
          <cell r="O26">
            <v>4021.65</v>
          </cell>
          <cell r="P26">
            <v>547.02</v>
          </cell>
          <cell r="Q26">
            <v>-780.3</v>
          </cell>
        </row>
        <row r="27">
          <cell r="A27" t="str">
            <v>2001</v>
          </cell>
          <cell r="B27" t="str">
            <v>A</v>
          </cell>
          <cell r="C27" t="str">
            <v>03240-000-0</v>
          </cell>
          <cell r="D27">
            <v>-135.29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-58.09</v>
          </cell>
          <cell r="J27">
            <v>13.63</v>
          </cell>
          <cell r="K27">
            <v>-90.83</v>
          </cell>
          <cell r="L27">
            <v>-13.48</v>
          </cell>
          <cell r="M27">
            <v>62.68</v>
          </cell>
          <cell r="N27">
            <v>0</v>
          </cell>
          <cell r="O27">
            <v>86.09</v>
          </cell>
          <cell r="P27">
            <v>0</v>
          </cell>
          <cell r="Q27">
            <v>0</v>
          </cell>
        </row>
        <row r="28">
          <cell r="A28" t="str">
            <v>2001</v>
          </cell>
          <cell r="B28" t="str">
            <v>A</v>
          </cell>
          <cell r="C28" t="str">
            <v>03270-000-0</v>
          </cell>
          <cell r="D28">
            <v>-1090.25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-231.02</v>
          </cell>
          <cell r="J28">
            <v>-455.55</v>
          </cell>
          <cell r="K28">
            <v>-403.68</v>
          </cell>
          <cell r="L28">
            <v>396.6</v>
          </cell>
          <cell r="M28">
            <v>-414.77</v>
          </cell>
          <cell r="N28">
            <v>-403.81</v>
          </cell>
          <cell r="O28">
            <v>785.85</v>
          </cell>
          <cell r="P28">
            <v>-404</v>
          </cell>
          <cell r="Q28">
            <v>-447.16</v>
          </cell>
        </row>
        <row r="29">
          <cell r="A29" t="str">
            <v>2001</v>
          </cell>
          <cell r="B29" t="str">
            <v>A</v>
          </cell>
          <cell r="C29" t="str">
            <v>03295-000-0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-50</v>
          </cell>
          <cell r="N29">
            <v>-50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2001</v>
          </cell>
          <cell r="B30" t="str">
            <v>A</v>
          </cell>
          <cell r="C30" t="str">
            <v>03300-000-0</v>
          </cell>
          <cell r="D30">
            <v>-4654.1000000000004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-1642.17</v>
          </cell>
          <cell r="J30">
            <v>-3283.8</v>
          </cell>
          <cell r="K30">
            <v>271.87</v>
          </cell>
          <cell r="L30">
            <v>-3222.13</v>
          </cell>
          <cell r="M30">
            <v>135.77000000000001</v>
          </cell>
          <cell r="N30">
            <v>42.27</v>
          </cell>
          <cell r="O30">
            <v>3321.5</v>
          </cell>
          <cell r="P30">
            <v>153.58000000000001</v>
          </cell>
          <cell r="Q30">
            <v>-104.73</v>
          </cell>
        </row>
        <row r="31">
          <cell r="A31" t="str">
            <v>2001</v>
          </cell>
          <cell r="B31" t="str">
            <v>A</v>
          </cell>
          <cell r="C31" t="str">
            <v>03301-000-0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-316.64</v>
          </cell>
        </row>
        <row r="32">
          <cell r="A32" t="str">
            <v>2001</v>
          </cell>
          <cell r="B32" t="str">
            <v>A</v>
          </cell>
          <cell r="C32" t="str">
            <v>03310-000-0</v>
          </cell>
          <cell r="D32">
            <v>-1919.3600000000001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-404.09</v>
          </cell>
          <cell r="J32">
            <v>-795.9</v>
          </cell>
          <cell r="K32">
            <v>-719.37</v>
          </cell>
          <cell r="L32">
            <v>848.8</v>
          </cell>
          <cell r="M32">
            <v>-730.32</v>
          </cell>
          <cell r="N32">
            <v>-900.08</v>
          </cell>
          <cell r="O32">
            <v>1605.73</v>
          </cell>
          <cell r="P32">
            <v>-717.96</v>
          </cell>
          <cell r="Q32">
            <v>-842.93</v>
          </cell>
        </row>
        <row r="33">
          <cell r="A33" t="str">
            <v>2001</v>
          </cell>
          <cell r="B33" t="str">
            <v>A</v>
          </cell>
          <cell r="C33" t="str">
            <v>03320-000-0</v>
          </cell>
          <cell r="D33">
            <v>-789.66000000000008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-171.75</v>
          </cell>
          <cell r="J33">
            <v>-343.43</v>
          </cell>
          <cell r="K33">
            <v>-274.48</v>
          </cell>
          <cell r="L33">
            <v>406.73</v>
          </cell>
          <cell r="M33">
            <v>-224.27</v>
          </cell>
          <cell r="N33">
            <v>-266.73</v>
          </cell>
          <cell r="O33">
            <v>411.67</v>
          </cell>
          <cell r="P33">
            <v>-294.57</v>
          </cell>
          <cell r="Q33">
            <v>-283.39999999999998</v>
          </cell>
        </row>
        <row r="34">
          <cell r="A34" t="str">
            <v>2001</v>
          </cell>
          <cell r="B34" t="str">
            <v>A</v>
          </cell>
          <cell r="C34" t="str">
            <v>03340-000-0</v>
          </cell>
          <cell r="D34">
            <v>-3244.48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-682.99</v>
          </cell>
          <cell r="J34">
            <v>-1355.19</v>
          </cell>
          <cell r="K34">
            <v>-1206.3</v>
          </cell>
          <cell r="L34">
            <v>1361.93</v>
          </cell>
          <cell r="M34">
            <v>-1209.3399999999999</v>
          </cell>
          <cell r="N34">
            <v>-1337.59</v>
          </cell>
          <cell r="O34">
            <v>2592.71</v>
          </cell>
          <cell r="P34">
            <v>-1178.01</v>
          </cell>
          <cell r="Q34">
            <v>-1343.01</v>
          </cell>
        </row>
        <row r="35">
          <cell r="A35" t="str">
            <v>2001</v>
          </cell>
          <cell r="B35" t="str">
            <v>A</v>
          </cell>
          <cell r="C35" t="str">
            <v>03360-000-0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-50</v>
          </cell>
          <cell r="P35">
            <v>0</v>
          </cell>
          <cell r="Q35">
            <v>50</v>
          </cell>
        </row>
        <row r="36">
          <cell r="A36" t="str">
            <v>2001</v>
          </cell>
          <cell r="B36" t="str">
            <v>A</v>
          </cell>
          <cell r="C36" t="str">
            <v>50000-000-0</v>
          </cell>
          <cell r="D36">
            <v>-22877.46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-3716.16</v>
          </cell>
          <cell r="J36">
            <v>-8245.18</v>
          </cell>
          <cell r="K36">
            <v>-10916.12</v>
          </cell>
          <cell r="L36">
            <v>-3348.39</v>
          </cell>
          <cell r="M36">
            <v>-7200</v>
          </cell>
          <cell r="N36">
            <v>-8012.84</v>
          </cell>
          <cell r="O36">
            <v>-9000</v>
          </cell>
          <cell r="P36">
            <v>-1800</v>
          </cell>
          <cell r="Q36">
            <v>-7200</v>
          </cell>
        </row>
        <row r="37">
          <cell r="A37" t="str">
            <v>2001</v>
          </cell>
          <cell r="B37" t="str">
            <v>A</v>
          </cell>
          <cell r="C37" t="str">
            <v>50005-000-0</v>
          </cell>
          <cell r="D37">
            <v>-649.70000000000005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-254.7</v>
          </cell>
          <cell r="K37">
            <v>-395</v>
          </cell>
          <cell r="L37">
            <v>-76.459999999999994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-193.5</v>
          </cell>
        </row>
        <row r="38">
          <cell r="A38" t="str">
            <v>2001</v>
          </cell>
          <cell r="B38" t="str">
            <v>A</v>
          </cell>
          <cell r="C38" t="str">
            <v>50113-000-0</v>
          </cell>
          <cell r="D38">
            <v>-182129.54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-37065.599999999999</v>
          </cell>
          <cell r="J38">
            <v>-72438.44</v>
          </cell>
          <cell r="K38">
            <v>-72625.5</v>
          </cell>
          <cell r="L38">
            <v>-79409.8</v>
          </cell>
          <cell r="M38">
            <v>-82130.87</v>
          </cell>
          <cell r="N38">
            <v>-85003.4</v>
          </cell>
          <cell r="O38">
            <v>-84524.31</v>
          </cell>
          <cell r="P38">
            <v>-79445.5</v>
          </cell>
          <cell r="Q38">
            <v>-71848.149999999994</v>
          </cell>
        </row>
        <row r="39">
          <cell r="A39" t="str">
            <v>2001</v>
          </cell>
          <cell r="B39" t="str">
            <v>A</v>
          </cell>
          <cell r="C39" t="str">
            <v>50123-000-0</v>
          </cell>
          <cell r="D39">
            <v>-43869.19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-10235.16</v>
          </cell>
          <cell r="J39">
            <v>-17326.73</v>
          </cell>
          <cell r="K39">
            <v>-16307.3</v>
          </cell>
          <cell r="L39">
            <v>-16001.36</v>
          </cell>
          <cell r="M39">
            <v>-16008.84</v>
          </cell>
          <cell r="N39">
            <v>-15483.96</v>
          </cell>
          <cell r="O39">
            <v>-11941.02</v>
          </cell>
          <cell r="P39">
            <v>-12859.56</v>
          </cell>
          <cell r="Q39">
            <v>-14274.63</v>
          </cell>
        </row>
        <row r="40">
          <cell r="A40" t="str">
            <v>2001</v>
          </cell>
          <cell r="B40" t="str">
            <v>A</v>
          </cell>
          <cell r="C40" t="str">
            <v>52300-000-0</v>
          </cell>
          <cell r="D40">
            <v>-29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-29</v>
          </cell>
          <cell r="L40">
            <v>0</v>
          </cell>
          <cell r="M40">
            <v>-24.5</v>
          </cell>
          <cell r="N40">
            <v>-30.5</v>
          </cell>
          <cell r="O40">
            <v>-58</v>
          </cell>
          <cell r="P40">
            <v>-45</v>
          </cell>
          <cell r="Q40">
            <v>-176.5</v>
          </cell>
        </row>
        <row r="41">
          <cell r="A41" t="str">
            <v>2001</v>
          </cell>
          <cell r="B41" t="str">
            <v>A</v>
          </cell>
          <cell r="C41" t="str">
            <v>52500-000-0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-188.36</v>
          </cell>
          <cell r="Q41">
            <v>-29.2</v>
          </cell>
        </row>
        <row r="42">
          <cell r="A42" t="str">
            <v>2001</v>
          </cell>
          <cell r="B42" t="str">
            <v>A</v>
          </cell>
          <cell r="C42" t="str">
            <v>52700-000-0</v>
          </cell>
          <cell r="D42">
            <v>-886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-481</v>
          </cell>
          <cell r="K42">
            <v>-405</v>
          </cell>
          <cell r="L42">
            <v>-345</v>
          </cell>
          <cell r="M42">
            <v>-461.5</v>
          </cell>
          <cell r="N42">
            <v>-399.24</v>
          </cell>
          <cell r="O42">
            <v>-450</v>
          </cell>
          <cell r="P42">
            <v>-399.47</v>
          </cell>
          <cell r="Q42">
            <v>-405</v>
          </cell>
        </row>
        <row r="43">
          <cell r="A43" t="str">
            <v>2001</v>
          </cell>
          <cell r="B43" t="str">
            <v>A</v>
          </cell>
          <cell r="C43" t="str">
            <v>60300-000-0</v>
          </cell>
          <cell r="D43">
            <v>8667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1733.4</v>
          </cell>
          <cell r="J43">
            <v>3466.8</v>
          </cell>
          <cell r="K43">
            <v>3466.8</v>
          </cell>
          <cell r="L43">
            <v>3466.8</v>
          </cell>
          <cell r="M43">
            <v>1733.4</v>
          </cell>
          <cell r="N43">
            <v>0</v>
          </cell>
          <cell r="O43">
            <v>0</v>
          </cell>
          <cell r="P43">
            <v>1895.98</v>
          </cell>
          <cell r="Q43">
            <v>5300.16</v>
          </cell>
        </row>
        <row r="44">
          <cell r="A44" t="str">
            <v>2001</v>
          </cell>
          <cell r="B44" t="str">
            <v>A</v>
          </cell>
          <cell r="C44" t="str">
            <v>60307-000-0</v>
          </cell>
          <cell r="D44">
            <v>52447.360000000001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11404.19</v>
          </cell>
          <cell r="J44">
            <v>23084.400000000001</v>
          </cell>
          <cell r="K44">
            <v>17958.77</v>
          </cell>
          <cell r="L44">
            <v>21016.83</v>
          </cell>
          <cell r="M44">
            <v>19344.98</v>
          </cell>
          <cell r="N44">
            <v>22260.55</v>
          </cell>
          <cell r="O44">
            <v>14878.6</v>
          </cell>
          <cell r="P44">
            <v>11173.11</v>
          </cell>
          <cell r="Q44">
            <v>13435.22</v>
          </cell>
        </row>
        <row r="45">
          <cell r="A45" t="str">
            <v>2001</v>
          </cell>
          <cell r="B45" t="str">
            <v>A</v>
          </cell>
          <cell r="C45" t="str">
            <v>60308-000-0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4886.55</v>
          </cell>
          <cell r="P45">
            <v>7576.03</v>
          </cell>
          <cell r="Q45">
            <v>7760.53</v>
          </cell>
        </row>
        <row r="46">
          <cell r="A46" t="str">
            <v>2001</v>
          </cell>
          <cell r="B46" t="str">
            <v>A</v>
          </cell>
          <cell r="C46" t="str">
            <v>60310-000-0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88</v>
          </cell>
          <cell r="M46">
            <v>473.75</v>
          </cell>
          <cell r="N46">
            <v>752.39</v>
          </cell>
          <cell r="O46">
            <v>0</v>
          </cell>
          <cell r="P46">
            <v>119.63</v>
          </cell>
          <cell r="Q46">
            <v>0</v>
          </cell>
        </row>
        <row r="47">
          <cell r="A47" t="str">
            <v>2001</v>
          </cell>
          <cell r="B47" t="str">
            <v>A</v>
          </cell>
          <cell r="C47" t="str">
            <v>60400-000-0</v>
          </cell>
          <cell r="D47">
            <v>290.16000000000003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290.16000000000003</v>
          </cell>
          <cell r="L47">
            <v>220.75</v>
          </cell>
          <cell r="M47">
            <v>211.15</v>
          </cell>
          <cell r="N47">
            <v>219.32</v>
          </cell>
          <cell r="O47">
            <v>218.8</v>
          </cell>
          <cell r="P47">
            <v>206.22</v>
          </cell>
          <cell r="Q47">
            <v>197.91</v>
          </cell>
        </row>
        <row r="48">
          <cell r="A48" t="str">
            <v>2001</v>
          </cell>
          <cell r="B48" t="str">
            <v>A</v>
          </cell>
          <cell r="C48" t="str">
            <v>60500-000-0</v>
          </cell>
          <cell r="D48">
            <v>897.19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897.19</v>
          </cell>
          <cell r="L48">
            <v>0</v>
          </cell>
          <cell r="M48">
            <v>901.75</v>
          </cell>
          <cell r="N48">
            <v>988.07</v>
          </cell>
          <cell r="O48">
            <v>846.74</v>
          </cell>
          <cell r="P48">
            <v>0</v>
          </cell>
          <cell r="Q48">
            <v>0</v>
          </cell>
        </row>
        <row r="49">
          <cell r="A49" t="str">
            <v>2001</v>
          </cell>
          <cell r="B49" t="str">
            <v>A</v>
          </cell>
          <cell r="C49" t="str">
            <v>60510-000-0</v>
          </cell>
          <cell r="D49">
            <v>3832.42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814.54</v>
          </cell>
          <cell r="J49">
            <v>1640.27</v>
          </cell>
          <cell r="K49">
            <v>1377.61</v>
          </cell>
          <cell r="L49">
            <v>1532.21</v>
          </cell>
          <cell r="M49">
            <v>1389.17</v>
          </cell>
          <cell r="N49">
            <v>1465.08</v>
          </cell>
          <cell r="O49">
            <v>1289.57</v>
          </cell>
          <cell r="P49">
            <v>1290.21</v>
          </cell>
          <cell r="Q49">
            <v>1643.2</v>
          </cell>
        </row>
        <row r="50">
          <cell r="A50" t="str">
            <v>2001</v>
          </cell>
          <cell r="B50" t="str">
            <v>A</v>
          </cell>
          <cell r="C50" t="str">
            <v>60520-000-0</v>
          </cell>
          <cell r="D50">
            <v>896.31999999999994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190.48</v>
          </cell>
          <cell r="J50">
            <v>383.63</v>
          </cell>
          <cell r="K50">
            <v>322.20999999999998</v>
          </cell>
          <cell r="L50">
            <v>358.37</v>
          </cell>
          <cell r="M50">
            <v>324.91000000000003</v>
          </cell>
          <cell r="N50">
            <v>352.47</v>
          </cell>
          <cell r="O50">
            <v>301.58</v>
          </cell>
          <cell r="P50">
            <v>301.74</v>
          </cell>
          <cell r="Q50">
            <v>384.3</v>
          </cell>
        </row>
        <row r="51">
          <cell r="A51" t="str">
            <v>2001</v>
          </cell>
          <cell r="B51" t="str">
            <v>A</v>
          </cell>
          <cell r="C51" t="str">
            <v>60530-000-0</v>
          </cell>
          <cell r="D51">
            <v>2059.52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430.84</v>
          </cell>
          <cell r="J51">
            <v>881.42</v>
          </cell>
          <cell r="K51">
            <v>747.26</v>
          </cell>
          <cell r="L51">
            <v>805.02</v>
          </cell>
          <cell r="M51">
            <v>746.19</v>
          </cell>
          <cell r="N51">
            <v>824.11</v>
          </cell>
          <cell r="O51">
            <v>736.47</v>
          </cell>
          <cell r="P51">
            <v>705.95</v>
          </cell>
          <cell r="Q51">
            <v>841.1</v>
          </cell>
        </row>
        <row r="52">
          <cell r="A52" t="str">
            <v>2001</v>
          </cell>
          <cell r="B52" t="str">
            <v>A</v>
          </cell>
          <cell r="C52" t="str">
            <v>60540-000-0</v>
          </cell>
          <cell r="D52">
            <v>484.24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105.11</v>
          </cell>
          <cell r="J52">
            <v>211.66</v>
          </cell>
          <cell r="K52">
            <v>167.47</v>
          </cell>
          <cell r="L52">
            <v>153.08000000000001</v>
          </cell>
          <cell r="M52">
            <v>136.53</v>
          </cell>
          <cell r="N52">
            <v>168.64</v>
          </cell>
          <cell r="O52">
            <v>166.42</v>
          </cell>
          <cell r="P52">
            <v>166.5</v>
          </cell>
          <cell r="Q52">
            <v>193.79</v>
          </cell>
        </row>
        <row r="53">
          <cell r="A53" t="str">
            <v>2001</v>
          </cell>
          <cell r="B53" t="str">
            <v>A</v>
          </cell>
          <cell r="C53" t="str">
            <v>60550-000-0</v>
          </cell>
          <cell r="D53">
            <v>1105.8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241.67</v>
          </cell>
          <cell r="J53">
            <v>474.75</v>
          </cell>
          <cell r="K53">
            <v>389.38</v>
          </cell>
          <cell r="L53">
            <v>481.9</v>
          </cell>
          <cell r="M53">
            <v>436.94</v>
          </cell>
          <cell r="N53">
            <v>474.04</v>
          </cell>
          <cell r="O53">
            <v>405.59</v>
          </cell>
          <cell r="P53">
            <v>405.79</v>
          </cell>
          <cell r="Q53">
            <v>516.83000000000004</v>
          </cell>
        </row>
        <row r="54">
          <cell r="A54" t="str">
            <v>2001</v>
          </cell>
          <cell r="B54" t="str">
            <v>A</v>
          </cell>
          <cell r="C54" t="str">
            <v>61200-000-0</v>
          </cell>
          <cell r="D54">
            <v>4720.5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256.5</v>
          </cell>
          <cell r="J54">
            <v>3585.65</v>
          </cell>
          <cell r="K54">
            <v>878.35</v>
          </cell>
          <cell r="L54">
            <v>357.21</v>
          </cell>
          <cell r="M54">
            <v>1775.81</v>
          </cell>
          <cell r="N54">
            <v>3952.54</v>
          </cell>
          <cell r="O54">
            <v>1229.23</v>
          </cell>
          <cell r="P54">
            <v>670.02</v>
          </cell>
          <cell r="Q54">
            <v>759.51</v>
          </cell>
        </row>
        <row r="55">
          <cell r="A55" t="str">
            <v>2001</v>
          </cell>
          <cell r="B55" t="str">
            <v>A</v>
          </cell>
          <cell r="C55" t="str">
            <v>61300-000-0</v>
          </cell>
          <cell r="D55">
            <v>777.29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513.29</v>
          </cell>
          <cell r="J55">
            <v>0</v>
          </cell>
          <cell r="K55">
            <v>264</v>
          </cell>
          <cell r="L55">
            <v>571.55999999999995</v>
          </cell>
          <cell r="M55">
            <v>46.27</v>
          </cell>
          <cell r="N55">
            <v>706.94</v>
          </cell>
          <cell r="O55">
            <v>787.29</v>
          </cell>
          <cell r="P55">
            <v>832.59</v>
          </cell>
          <cell r="Q55">
            <v>551.12</v>
          </cell>
        </row>
        <row r="56">
          <cell r="A56" t="str">
            <v>2001</v>
          </cell>
          <cell r="B56" t="str">
            <v>A</v>
          </cell>
          <cell r="C56" t="str">
            <v>61400-000-0</v>
          </cell>
          <cell r="D56">
            <v>308.46000000000004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188.49</v>
          </cell>
          <cell r="J56">
            <v>119.97</v>
          </cell>
          <cell r="K56">
            <v>0</v>
          </cell>
          <cell r="L56">
            <v>118.1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2001</v>
          </cell>
          <cell r="B57" t="str">
            <v>A</v>
          </cell>
          <cell r="C57" t="str">
            <v>62000-000-0</v>
          </cell>
          <cell r="D57">
            <v>4280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960</v>
          </cell>
          <cell r="J57">
            <v>1820</v>
          </cell>
          <cell r="K57">
            <v>1500</v>
          </cell>
          <cell r="L57">
            <v>1820</v>
          </cell>
          <cell r="M57">
            <v>1660</v>
          </cell>
          <cell r="N57">
            <v>1580</v>
          </cell>
          <cell r="O57">
            <v>1760</v>
          </cell>
          <cell r="P57">
            <v>1660</v>
          </cell>
          <cell r="Q57">
            <v>1708.19</v>
          </cell>
        </row>
        <row r="58">
          <cell r="A58" t="str">
            <v>2001</v>
          </cell>
          <cell r="B58" t="str">
            <v>A</v>
          </cell>
          <cell r="C58" t="str">
            <v>62005-000-0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300.89999999999998</v>
          </cell>
        </row>
        <row r="59">
          <cell r="A59" t="str">
            <v>2001</v>
          </cell>
          <cell r="B59" t="str">
            <v>A</v>
          </cell>
          <cell r="C59" t="str">
            <v>62010-000-0</v>
          </cell>
          <cell r="D59">
            <v>120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120</v>
          </cell>
          <cell r="L59">
            <v>0</v>
          </cell>
          <cell r="M59">
            <v>120</v>
          </cell>
          <cell r="N59">
            <v>120</v>
          </cell>
          <cell r="O59">
            <v>120</v>
          </cell>
          <cell r="P59">
            <v>0</v>
          </cell>
          <cell r="Q59">
            <v>0</v>
          </cell>
        </row>
        <row r="60">
          <cell r="A60" t="str">
            <v>2001</v>
          </cell>
          <cell r="B60" t="str">
            <v>A</v>
          </cell>
          <cell r="C60" t="str">
            <v>62020-000-0</v>
          </cell>
          <cell r="D60">
            <v>275.27999999999997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59.52</v>
          </cell>
          <cell r="J60">
            <v>114.08</v>
          </cell>
          <cell r="K60">
            <v>101.68</v>
          </cell>
          <cell r="L60">
            <v>115.32</v>
          </cell>
          <cell r="M60">
            <v>111.6</v>
          </cell>
          <cell r="N60">
            <v>106.64</v>
          </cell>
          <cell r="O60">
            <v>117.8</v>
          </cell>
          <cell r="P60">
            <v>104.16</v>
          </cell>
          <cell r="Q60">
            <v>107.19</v>
          </cell>
        </row>
        <row r="61">
          <cell r="A61" t="str">
            <v>2001</v>
          </cell>
          <cell r="B61" t="str">
            <v>A</v>
          </cell>
          <cell r="C61" t="str">
            <v>62030-000-0</v>
          </cell>
          <cell r="D61">
            <v>64.38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13.92</v>
          </cell>
          <cell r="J61">
            <v>26.68</v>
          </cell>
          <cell r="K61">
            <v>23.78</v>
          </cell>
          <cell r="L61">
            <v>26.97</v>
          </cell>
          <cell r="M61">
            <v>26.1</v>
          </cell>
          <cell r="N61">
            <v>24.94</v>
          </cell>
          <cell r="O61">
            <v>27.56</v>
          </cell>
          <cell r="P61">
            <v>24.36</v>
          </cell>
          <cell r="Q61">
            <v>25.07</v>
          </cell>
        </row>
        <row r="62">
          <cell r="A62" t="str">
            <v>2001</v>
          </cell>
          <cell r="B62" t="str">
            <v>A</v>
          </cell>
          <cell r="C62" t="str">
            <v>62040-000-0</v>
          </cell>
          <cell r="D62">
            <v>137.28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29.95</v>
          </cell>
          <cell r="J62">
            <v>57.41</v>
          </cell>
          <cell r="K62">
            <v>49.92</v>
          </cell>
          <cell r="L62">
            <v>58.03</v>
          </cell>
          <cell r="M62">
            <v>54.92</v>
          </cell>
          <cell r="N62">
            <v>40.950000000000003</v>
          </cell>
          <cell r="O62">
            <v>58.03</v>
          </cell>
          <cell r="P62">
            <v>52.42</v>
          </cell>
          <cell r="Q62">
            <v>52.42</v>
          </cell>
        </row>
        <row r="63">
          <cell r="A63" t="str">
            <v>2001</v>
          </cell>
          <cell r="B63" t="str">
            <v>A</v>
          </cell>
          <cell r="C63" t="str">
            <v>62050-000-0</v>
          </cell>
          <cell r="D63">
            <v>35.519999999999996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7.68</v>
          </cell>
          <cell r="J63">
            <v>14.72</v>
          </cell>
          <cell r="K63">
            <v>13.12</v>
          </cell>
          <cell r="L63">
            <v>14.88</v>
          </cell>
          <cell r="M63">
            <v>5.6</v>
          </cell>
          <cell r="N63">
            <v>7.36</v>
          </cell>
          <cell r="O63">
            <v>15.2</v>
          </cell>
          <cell r="P63">
            <v>13.44</v>
          </cell>
          <cell r="Q63">
            <v>13.83</v>
          </cell>
        </row>
        <row r="64">
          <cell r="A64" t="str">
            <v>2001</v>
          </cell>
          <cell r="B64" t="str">
            <v>A</v>
          </cell>
          <cell r="C64" t="str">
            <v>62060-000-0</v>
          </cell>
          <cell r="D64">
            <v>86.58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18.72</v>
          </cell>
          <cell r="J64">
            <v>35.880000000000003</v>
          </cell>
          <cell r="K64">
            <v>31.98</v>
          </cell>
          <cell r="L64">
            <v>36.270000000000003</v>
          </cell>
          <cell r="M64">
            <v>35.1</v>
          </cell>
          <cell r="N64">
            <v>33.54</v>
          </cell>
          <cell r="O64">
            <v>37.06</v>
          </cell>
          <cell r="P64">
            <v>32.76</v>
          </cell>
          <cell r="Q64">
            <v>33.71</v>
          </cell>
        </row>
        <row r="65">
          <cell r="A65" t="str">
            <v>2001</v>
          </cell>
          <cell r="B65" t="str">
            <v>A</v>
          </cell>
          <cell r="C65" t="str">
            <v>62150-000-0</v>
          </cell>
          <cell r="D65">
            <v>94.8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94.8</v>
          </cell>
          <cell r="L65">
            <v>0</v>
          </cell>
          <cell r="M65">
            <v>139.87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 t="str">
            <v>2001</v>
          </cell>
          <cell r="B66" t="str">
            <v>A</v>
          </cell>
          <cell r="C66" t="str">
            <v>62200-000-0</v>
          </cell>
          <cell r="D66">
            <v>762.81999999999994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117.14</v>
          </cell>
          <cell r="K66">
            <v>645.67999999999995</v>
          </cell>
          <cell r="L66">
            <v>-90.62</v>
          </cell>
          <cell r="M66">
            <v>157.80000000000001</v>
          </cell>
          <cell r="N66">
            <v>109.35</v>
          </cell>
          <cell r="O66">
            <v>172.27</v>
          </cell>
          <cell r="P66">
            <v>70.58</v>
          </cell>
          <cell r="Q66">
            <v>202.07</v>
          </cell>
        </row>
        <row r="67">
          <cell r="A67" t="str">
            <v>2001</v>
          </cell>
          <cell r="B67" t="str">
            <v>A</v>
          </cell>
          <cell r="C67" t="str">
            <v>62300-000-0</v>
          </cell>
          <cell r="D67">
            <v>697.07999999999993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450.78</v>
          </cell>
          <cell r="K67">
            <v>246.3</v>
          </cell>
          <cell r="L67">
            <v>3989.23</v>
          </cell>
          <cell r="M67">
            <v>110</v>
          </cell>
          <cell r="N67">
            <v>276.17</v>
          </cell>
          <cell r="O67">
            <v>910.49</v>
          </cell>
          <cell r="P67">
            <v>77.510000000000005</v>
          </cell>
          <cell r="Q67">
            <v>329</v>
          </cell>
        </row>
        <row r="68">
          <cell r="A68" t="str">
            <v>2001</v>
          </cell>
          <cell r="B68" t="str">
            <v>A</v>
          </cell>
          <cell r="C68" t="str">
            <v>62400-000-0</v>
          </cell>
          <cell r="D68">
            <v>608.27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193.81</v>
          </cell>
          <cell r="K68">
            <v>414.46</v>
          </cell>
          <cell r="L68">
            <v>311.81</v>
          </cell>
          <cell r="M68">
            <v>364.01</v>
          </cell>
          <cell r="N68">
            <v>158.44</v>
          </cell>
          <cell r="O68">
            <v>129.12</v>
          </cell>
          <cell r="P68">
            <v>200.4</v>
          </cell>
          <cell r="Q68">
            <v>143.53</v>
          </cell>
        </row>
        <row r="69">
          <cell r="A69" t="str">
            <v>2001</v>
          </cell>
          <cell r="B69" t="str">
            <v>A</v>
          </cell>
          <cell r="C69" t="str">
            <v>62500-000-0</v>
          </cell>
          <cell r="D69">
            <v>377.9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377.9</v>
          </cell>
          <cell r="L69">
            <v>377.9</v>
          </cell>
          <cell r="M69">
            <v>377.9</v>
          </cell>
          <cell r="N69">
            <v>688.23</v>
          </cell>
          <cell r="O69">
            <v>455.48</v>
          </cell>
          <cell r="P69">
            <v>455.48</v>
          </cell>
          <cell r="Q69">
            <v>556.49</v>
          </cell>
        </row>
        <row r="70">
          <cell r="A70" t="str">
            <v>2001</v>
          </cell>
          <cell r="B70" t="str">
            <v>A</v>
          </cell>
          <cell r="C70" t="str">
            <v>62600-000-0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24.04</v>
          </cell>
          <cell r="O70">
            <v>38.24</v>
          </cell>
          <cell r="P70">
            <v>58.28</v>
          </cell>
          <cell r="Q70">
            <v>0</v>
          </cell>
        </row>
        <row r="71">
          <cell r="A71" t="str">
            <v>2001</v>
          </cell>
          <cell r="B71" t="str">
            <v>A</v>
          </cell>
          <cell r="C71" t="str">
            <v>62700-000-0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120.87</v>
          </cell>
          <cell r="O71">
            <v>98.31</v>
          </cell>
          <cell r="P71">
            <v>0</v>
          </cell>
          <cell r="Q71">
            <v>6655.16</v>
          </cell>
        </row>
        <row r="72">
          <cell r="A72" t="str">
            <v>2001</v>
          </cell>
          <cell r="B72" t="str">
            <v>A</v>
          </cell>
          <cell r="C72" t="str">
            <v>63010-000-0</v>
          </cell>
          <cell r="D72">
            <v>5393.4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513</v>
          </cell>
          <cell r="J72">
            <v>2540.3000000000002</v>
          </cell>
          <cell r="K72">
            <v>2340.1</v>
          </cell>
          <cell r="L72">
            <v>2340.1</v>
          </cell>
          <cell r="M72">
            <v>2340.1</v>
          </cell>
          <cell r="N72">
            <v>2340.1</v>
          </cell>
          <cell r="O72">
            <v>2340.1</v>
          </cell>
          <cell r="P72">
            <v>2375.63</v>
          </cell>
          <cell r="Q72">
            <v>2411.16</v>
          </cell>
        </row>
        <row r="73">
          <cell r="A73" t="str">
            <v>2001</v>
          </cell>
          <cell r="B73" t="str">
            <v>A</v>
          </cell>
          <cell r="C73" t="str">
            <v>63020-000-0</v>
          </cell>
          <cell r="D73">
            <v>3984.1100000000006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704.44</v>
          </cell>
          <cell r="J73">
            <v>1651.41</v>
          </cell>
          <cell r="K73">
            <v>1628.26</v>
          </cell>
          <cell r="L73">
            <v>1534.41</v>
          </cell>
          <cell r="M73">
            <v>1561.22</v>
          </cell>
          <cell r="N73">
            <v>1616.06</v>
          </cell>
          <cell r="O73">
            <v>2038.3</v>
          </cell>
          <cell r="P73">
            <v>2539.6999999999998</v>
          </cell>
          <cell r="Q73">
            <v>2908.69</v>
          </cell>
        </row>
        <row r="74">
          <cell r="A74" t="str">
            <v>2001</v>
          </cell>
          <cell r="B74" t="str">
            <v>A</v>
          </cell>
          <cell r="C74" t="str">
            <v>63030-000-0</v>
          </cell>
          <cell r="D74">
            <v>8249.6500000000015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2327.2600000000002</v>
          </cell>
          <cell r="J74">
            <v>3471.01</v>
          </cell>
          <cell r="K74">
            <v>2451.38</v>
          </cell>
          <cell r="L74">
            <v>2406.88</v>
          </cell>
          <cell r="M74">
            <v>2734.84</v>
          </cell>
          <cell r="N74">
            <v>2772.8</v>
          </cell>
          <cell r="O74">
            <v>1962.07</v>
          </cell>
          <cell r="P74">
            <v>1316.34</v>
          </cell>
          <cell r="Q74">
            <v>1450.7</v>
          </cell>
        </row>
        <row r="75">
          <cell r="A75" t="str">
            <v>2001</v>
          </cell>
          <cell r="B75" t="str">
            <v>A</v>
          </cell>
          <cell r="C75" t="str">
            <v>63040-000-0</v>
          </cell>
          <cell r="D75">
            <v>140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140</v>
          </cell>
          <cell r="L75">
            <v>90.48</v>
          </cell>
          <cell r="M75">
            <v>167.5</v>
          </cell>
          <cell r="N75">
            <v>129.75</v>
          </cell>
          <cell r="O75">
            <v>117.33</v>
          </cell>
          <cell r="P75">
            <v>427.71</v>
          </cell>
          <cell r="Q75">
            <v>210.5</v>
          </cell>
        </row>
        <row r="76">
          <cell r="A76" t="str">
            <v>2001</v>
          </cell>
          <cell r="B76" t="str">
            <v>A</v>
          </cell>
          <cell r="C76" t="str">
            <v>63050-000-0</v>
          </cell>
          <cell r="D76">
            <v>90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90</v>
          </cell>
          <cell r="L76">
            <v>0</v>
          </cell>
          <cell r="M76">
            <v>186.84</v>
          </cell>
          <cell r="N76">
            <v>130.61000000000001</v>
          </cell>
          <cell r="O76">
            <v>326.01</v>
          </cell>
          <cell r="P76">
            <v>0</v>
          </cell>
          <cell r="Q76">
            <v>0</v>
          </cell>
        </row>
        <row r="77">
          <cell r="A77" t="str">
            <v>2001</v>
          </cell>
          <cell r="B77" t="str">
            <v>A</v>
          </cell>
          <cell r="C77" t="str">
            <v>63060-000-0</v>
          </cell>
          <cell r="D77">
            <v>1102.73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219.78</v>
          </cell>
          <cell r="J77">
            <v>477.21</v>
          </cell>
          <cell r="K77">
            <v>405.74</v>
          </cell>
          <cell r="L77">
            <v>395.45</v>
          </cell>
          <cell r="M77">
            <v>425.18</v>
          </cell>
          <cell r="N77">
            <v>427.46</v>
          </cell>
          <cell r="O77">
            <v>415.51</v>
          </cell>
          <cell r="P77">
            <v>388.57</v>
          </cell>
          <cell r="Q77">
            <v>421.99</v>
          </cell>
        </row>
        <row r="78">
          <cell r="A78" t="str">
            <v>2001</v>
          </cell>
          <cell r="B78" t="str">
            <v>A</v>
          </cell>
          <cell r="C78" t="str">
            <v>63070-000-0</v>
          </cell>
          <cell r="D78">
            <v>257.88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51.39</v>
          </cell>
          <cell r="J78">
            <v>111.6</v>
          </cell>
          <cell r="K78">
            <v>94.89</v>
          </cell>
          <cell r="L78">
            <v>92.49</v>
          </cell>
          <cell r="M78">
            <v>99.45</v>
          </cell>
          <cell r="N78">
            <v>99.97</v>
          </cell>
          <cell r="O78">
            <v>97.17</v>
          </cell>
          <cell r="P78">
            <v>90.88</v>
          </cell>
          <cell r="Q78">
            <v>98.71</v>
          </cell>
        </row>
        <row r="79">
          <cell r="A79" t="str">
            <v>2001</v>
          </cell>
          <cell r="B79" t="str">
            <v>A</v>
          </cell>
          <cell r="C79" t="str">
            <v>63080-000-0</v>
          </cell>
          <cell r="D79">
            <v>604.74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131.12</v>
          </cell>
          <cell r="J79">
            <v>256.51</v>
          </cell>
          <cell r="K79">
            <v>217.11</v>
          </cell>
          <cell r="L79">
            <v>212.74</v>
          </cell>
          <cell r="M79">
            <v>228.48</v>
          </cell>
          <cell r="N79">
            <v>228.15</v>
          </cell>
          <cell r="O79">
            <v>218.19</v>
          </cell>
          <cell r="P79">
            <v>203.37</v>
          </cell>
          <cell r="Q79">
            <v>222.41</v>
          </cell>
        </row>
        <row r="80">
          <cell r="A80" t="str">
            <v>2001</v>
          </cell>
          <cell r="B80" t="str">
            <v>A</v>
          </cell>
          <cell r="C80" t="str">
            <v>63090-000-0</v>
          </cell>
          <cell r="D80">
            <v>142.32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28.36</v>
          </cell>
          <cell r="J80">
            <v>61.59</v>
          </cell>
          <cell r="K80">
            <v>52.37</v>
          </cell>
          <cell r="L80">
            <v>45.84</v>
          </cell>
          <cell r="M80">
            <v>34.06</v>
          </cell>
          <cell r="N80">
            <v>39.28</v>
          </cell>
          <cell r="O80">
            <v>53.61</v>
          </cell>
          <cell r="P80">
            <v>50.14</v>
          </cell>
          <cell r="Q80">
            <v>44.85</v>
          </cell>
        </row>
        <row r="81">
          <cell r="A81" t="str">
            <v>2001</v>
          </cell>
          <cell r="B81" t="str">
            <v>A</v>
          </cell>
          <cell r="C81" t="str">
            <v>63095-000-0</v>
          </cell>
          <cell r="D81">
            <v>346.83000000000004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69.12</v>
          </cell>
          <cell r="J81">
            <v>150.09</v>
          </cell>
          <cell r="K81">
            <v>127.62</v>
          </cell>
          <cell r="L81">
            <v>124.38</v>
          </cell>
          <cell r="M81">
            <v>133.72</v>
          </cell>
          <cell r="N81">
            <v>240.72</v>
          </cell>
          <cell r="O81">
            <v>130.68</v>
          </cell>
          <cell r="P81">
            <v>122.2</v>
          </cell>
          <cell r="Q81">
            <v>132.72999999999999</v>
          </cell>
        </row>
        <row r="82">
          <cell r="A82" t="str">
            <v>2001</v>
          </cell>
          <cell r="B82" t="str">
            <v>A</v>
          </cell>
          <cell r="C82" t="str">
            <v>63100-000-0</v>
          </cell>
          <cell r="D82">
            <v>13572.88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2388.4899999999998</v>
          </cell>
          <cell r="J82">
            <v>6175.63</v>
          </cell>
          <cell r="K82">
            <v>5008.76</v>
          </cell>
          <cell r="L82">
            <v>6128.6</v>
          </cell>
          <cell r="M82">
            <v>5360.02</v>
          </cell>
          <cell r="N82">
            <v>5439.16</v>
          </cell>
          <cell r="O82">
            <v>4300.2</v>
          </cell>
          <cell r="P82">
            <v>5671.81</v>
          </cell>
          <cell r="Q82">
            <v>4425.3500000000004</v>
          </cell>
        </row>
        <row r="83">
          <cell r="A83" t="str">
            <v>2001</v>
          </cell>
          <cell r="B83" t="str">
            <v>A</v>
          </cell>
          <cell r="C83" t="str">
            <v>63150-000-0</v>
          </cell>
          <cell r="D83">
            <v>122.62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9.26</v>
          </cell>
          <cell r="K83">
            <v>113.36</v>
          </cell>
          <cell r="L83">
            <v>128.33000000000001</v>
          </cell>
          <cell r="M83">
            <v>94.24</v>
          </cell>
          <cell r="N83">
            <v>0</v>
          </cell>
          <cell r="O83">
            <v>194.65</v>
          </cell>
          <cell r="P83">
            <v>123.34</v>
          </cell>
          <cell r="Q83">
            <v>108.99</v>
          </cell>
        </row>
        <row r="84">
          <cell r="A84" t="str">
            <v>2001</v>
          </cell>
          <cell r="B84" t="str">
            <v>A</v>
          </cell>
          <cell r="C84" t="str">
            <v>63300-000-0</v>
          </cell>
          <cell r="D84">
            <v>1516.31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994.24</v>
          </cell>
          <cell r="J84">
            <v>331.82</v>
          </cell>
          <cell r="K84">
            <v>190.25</v>
          </cell>
          <cell r="L84">
            <v>361.03</v>
          </cell>
          <cell r="M84">
            <v>343.91</v>
          </cell>
          <cell r="N84">
            <v>304.10000000000002</v>
          </cell>
          <cell r="O84">
            <v>165.5</v>
          </cell>
          <cell r="P84">
            <v>177.75</v>
          </cell>
          <cell r="Q84">
            <v>312.04000000000002</v>
          </cell>
        </row>
        <row r="85">
          <cell r="A85" t="str">
            <v>2001</v>
          </cell>
          <cell r="B85" t="str">
            <v>A</v>
          </cell>
          <cell r="C85" t="str">
            <v>63400-000-0</v>
          </cell>
          <cell r="D85">
            <v>-13.64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-13.64</v>
          </cell>
          <cell r="L85">
            <v>74.83</v>
          </cell>
          <cell r="M85">
            <v>0</v>
          </cell>
          <cell r="N85">
            <v>0</v>
          </cell>
          <cell r="O85">
            <v>0</v>
          </cell>
          <cell r="P85">
            <v>35.89</v>
          </cell>
          <cell r="Q85">
            <v>0</v>
          </cell>
        </row>
        <row r="86">
          <cell r="A86" t="str">
            <v>2001</v>
          </cell>
          <cell r="B86" t="str">
            <v>A</v>
          </cell>
          <cell r="C86" t="str">
            <v>63800-000-0</v>
          </cell>
          <cell r="D86">
            <v>175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175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28.96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2001</v>
          </cell>
          <cell r="B87" t="str">
            <v>A</v>
          </cell>
          <cell r="C87" t="str">
            <v>64000-000-0</v>
          </cell>
          <cell r="D87">
            <v>3208.33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917.13</v>
          </cell>
          <cell r="J87">
            <v>1241.25</v>
          </cell>
          <cell r="K87">
            <v>1049.95</v>
          </cell>
          <cell r="L87">
            <v>1276.8800000000001</v>
          </cell>
          <cell r="M87">
            <v>1192.1300000000001</v>
          </cell>
          <cell r="N87">
            <v>1046.26</v>
          </cell>
          <cell r="O87">
            <v>1118.26</v>
          </cell>
          <cell r="P87">
            <v>935.82</v>
          </cell>
          <cell r="Q87">
            <v>1507.44</v>
          </cell>
        </row>
        <row r="88">
          <cell r="A88" t="str">
            <v>2001</v>
          </cell>
          <cell r="B88" t="str">
            <v>A</v>
          </cell>
          <cell r="C88" t="str">
            <v>64040-000-0</v>
          </cell>
          <cell r="D88">
            <v>63.3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63.3</v>
          </cell>
          <cell r="L88">
            <v>50.4</v>
          </cell>
          <cell r="M88">
            <v>45.38</v>
          </cell>
          <cell r="N88">
            <v>36.22</v>
          </cell>
          <cell r="O88">
            <v>33.25</v>
          </cell>
          <cell r="P88">
            <v>36.659999999999997</v>
          </cell>
          <cell r="Q88">
            <v>41.85</v>
          </cell>
        </row>
        <row r="89">
          <cell r="A89" t="str">
            <v>2001</v>
          </cell>
          <cell r="B89" t="str">
            <v>A</v>
          </cell>
          <cell r="C89" t="str">
            <v>64050-000-0</v>
          </cell>
          <cell r="D89">
            <v>50.63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50.63</v>
          </cell>
          <cell r="L89">
            <v>0</v>
          </cell>
          <cell r="M89">
            <v>61.88</v>
          </cell>
          <cell r="N89">
            <v>0</v>
          </cell>
          <cell r="O89">
            <v>72.66</v>
          </cell>
          <cell r="P89">
            <v>0</v>
          </cell>
          <cell r="Q89">
            <v>0</v>
          </cell>
        </row>
        <row r="90">
          <cell r="A90" t="str">
            <v>2001</v>
          </cell>
          <cell r="B90" t="str">
            <v>A</v>
          </cell>
          <cell r="C90" t="str">
            <v>64060-000-0</v>
          </cell>
          <cell r="D90">
            <v>193.60000000000002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56.86</v>
          </cell>
          <cell r="J90">
            <v>72.73</v>
          </cell>
          <cell r="K90">
            <v>64.010000000000005</v>
          </cell>
          <cell r="L90">
            <v>75.86</v>
          </cell>
          <cell r="M90">
            <v>73.510000000000005</v>
          </cell>
          <cell r="N90">
            <v>60.63</v>
          </cell>
          <cell r="O90">
            <v>69.64</v>
          </cell>
          <cell r="P90">
            <v>53.82</v>
          </cell>
          <cell r="Q90">
            <v>89.27</v>
          </cell>
        </row>
        <row r="91">
          <cell r="A91" t="str">
            <v>2001</v>
          </cell>
          <cell r="B91" t="str">
            <v>A</v>
          </cell>
          <cell r="C91" t="str">
            <v>64070-000-0</v>
          </cell>
          <cell r="D91">
            <v>45.27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13.3</v>
          </cell>
          <cell r="J91">
            <v>17</v>
          </cell>
          <cell r="K91">
            <v>14.97</v>
          </cell>
          <cell r="L91">
            <v>17.739999999999998</v>
          </cell>
          <cell r="M91">
            <v>17.190000000000001</v>
          </cell>
          <cell r="N91">
            <v>14.19</v>
          </cell>
          <cell r="O91">
            <v>16.27</v>
          </cell>
          <cell r="P91">
            <v>12.59</v>
          </cell>
          <cell r="Q91">
            <v>20.87</v>
          </cell>
        </row>
        <row r="92">
          <cell r="A92" t="str">
            <v>2001</v>
          </cell>
          <cell r="B92" t="str">
            <v>A</v>
          </cell>
          <cell r="C92" t="str">
            <v>64080-000-0</v>
          </cell>
          <cell r="D92">
            <v>135.16999999999999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38.22</v>
          </cell>
          <cell r="J92">
            <v>52.26</v>
          </cell>
          <cell r="K92">
            <v>44.69</v>
          </cell>
          <cell r="L92">
            <v>54.37</v>
          </cell>
          <cell r="M92">
            <v>50.85</v>
          </cell>
          <cell r="N92">
            <v>43.45</v>
          </cell>
          <cell r="O92">
            <v>46.33</v>
          </cell>
          <cell r="P92">
            <v>38.299999999999997</v>
          </cell>
          <cell r="Q92">
            <v>60.76</v>
          </cell>
        </row>
        <row r="93">
          <cell r="A93" t="str">
            <v>2001</v>
          </cell>
          <cell r="B93" t="str">
            <v>A</v>
          </cell>
          <cell r="C93" t="str">
            <v>64090-000-0</v>
          </cell>
          <cell r="D93">
            <v>24.98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7.34</v>
          </cell>
          <cell r="J93">
            <v>9.39</v>
          </cell>
          <cell r="K93">
            <v>8.25</v>
          </cell>
          <cell r="L93">
            <v>9.7899999999999991</v>
          </cell>
          <cell r="M93">
            <v>9.18</v>
          </cell>
          <cell r="N93">
            <v>7.82</v>
          </cell>
          <cell r="O93">
            <v>9</v>
          </cell>
          <cell r="P93">
            <v>6.94</v>
          </cell>
          <cell r="Q93">
            <v>11.52</v>
          </cell>
        </row>
        <row r="94">
          <cell r="A94" t="str">
            <v>2001</v>
          </cell>
          <cell r="B94" t="str">
            <v>A</v>
          </cell>
          <cell r="C94" t="str">
            <v>64095-000-0</v>
          </cell>
          <cell r="D94">
            <v>60.89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17.89</v>
          </cell>
          <cell r="J94">
            <v>22.87</v>
          </cell>
          <cell r="K94">
            <v>20.13</v>
          </cell>
          <cell r="L94">
            <v>23.86</v>
          </cell>
          <cell r="M94">
            <v>23.12</v>
          </cell>
          <cell r="N94">
            <v>19.05</v>
          </cell>
          <cell r="O94">
            <v>21.89</v>
          </cell>
          <cell r="P94">
            <v>16.93</v>
          </cell>
          <cell r="Q94">
            <v>28.07</v>
          </cell>
        </row>
        <row r="95">
          <cell r="A95" t="str">
            <v>2001</v>
          </cell>
          <cell r="B95" t="str">
            <v>A</v>
          </cell>
          <cell r="C95" t="str">
            <v>64100-000-0</v>
          </cell>
          <cell r="D95">
            <v>420.82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143.43</v>
          </cell>
          <cell r="J95">
            <v>238.94</v>
          </cell>
          <cell r="K95">
            <v>38.450000000000003</v>
          </cell>
          <cell r="L95">
            <v>296.43</v>
          </cell>
          <cell r="M95">
            <v>241.9</v>
          </cell>
          <cell r="N95">
            <v>77.66</v>
          </cell>
          <cell r="O95">
            <v>328.19</v>
          </cell>
          <cell r="P95">
            <v>107.22</v>
          </cell>
          <cell r="Q95">
            <v>154.9</v>
          </cell>
        </row>
        <row r="96">
          <cell r="A96" t="str">
            <v>2001</v>
          </cell>
          <cell r="B96" t="str">
            <v>A</v>
          </cell>
          <cell r="C96" t="str">
            <v>64150-000-0</v>
          </cell>
          <cell r="D96">
            <v>147.69999999999999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147.69999999999999</v>
          </cell>
          <cell r="K96">
            <v>0</v>
          </cell>
          <cell r="L96">
            <v>155.91</v>
          </cell>
          <cell r="M96">
            <v>133.5</v>
          </cell>
          <cell r="N96">
            <v>0</v>
          </cell>
          <cell r="O96">
            <v>173.91</v>
          </cell>
          <cell r="P96">
            <v>52.86</v>
          </cell>
          <cell r="Q96">
            <v>74.3</v>
          </cell>
        </row>
        <row r="97">
          <cell r="A97" t="str">
            <v>2001</v>
          </cell>
          <cell r="B97" t="str">
            <v>A</v>
          </cell>
          <cell r="C97" t="str">
            <v>65100-000-0</v>
          </cell>
          <cell r="D97">
            <v>63.65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42.9</v>
          </cell>
          <cell r="J97">
            <v>0</v>
          </cell>
          <cell r="K97">
            <v>20.75</v>
          </cell>
          <cell r="L97">
            <v>51.63</v>
          </cell>
          <cell r="M97">
            <v>0</v>
          </cell>
          <cell r="N97">
            <v>143.13999999999999</v>
          </cell>
          <cell r="O97">
            <v>0</v>
          </cell>
          <cell r="P97">
            <v>0</v>
          </cell>
          <cell r="Q97">
            <v>96.93</v>
          </cell>
        </row>
        <row r="98">
          <cell r="A98" t="str">
            <v>2001</v>
          </cell>
          <cell r="B98" t="str">
            <v>A</v>
          </cell>
          <cell r="C98" t="str">
            <v>65150-000-0</v>
          </cell>
          <cell r="D98">
            <v>88.66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71.98</v>
          </cell>
          <cell r="J98">
            <v>16.68</v>
          </cell>
          <cell r="K98">
            <v>0</v>
          </cell>
          <cell r="L98">
            <v>77.52</v>
          </cell>
          <cell r="M98">
            <v>94.24</v>
          </cell>
          <cell r="N98">
            <v>120.41</v>
          </cell>
          <cell r="O98">
            <v>218.87</v>
          </cell>
          <cell r="P98">
            <v>123.34</v>
          </cell>
          <cell r="Q98">
            <v>108.99</v>
          </cell>
        </row>
        <row r="99">
          <cell r="A99" t="str">
            <v>2001</v>
          </cell>
          <cell r="B99" t="str">
            <v>A</v>
          </cell>
          <cell r="C99" t="str">
            <v>65300-000-0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20.62</v>
          </cell>
          <cell r="P99">
            <v>0</v>
          </cell>
          <cell r="Q99">
            <v>0</v>
          </cell>
        </row>
        <row r="100">
          <cell r="A100" t="str">
            <v>2001</v>
          </cell>
          <cell r="B100" t="str">
            <v>A</v>
          </cell>
          <cell r="C100" t="str">
            <v>66404-000-0</v>
          </cell>
          <cell r="D100">
            <v>543.15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543.15</v>
          </cell>
          <cell r="L100">
            <v>264.88</v>
          </cell>
          <cell r="M100">
            <v>647.58000000000004</v>
          </cell>
          <cell r="N100">
            <v>943.32</v>
          </cell>
          <cell r="O100">
            <v>270.60000000000002</v>
          </cell>
          <cell r="P100">
            <v>495.6</v>
          </cell>
          <cell r="Q100">
            <v>606.84</v>
          </cell>
        </row>
        <row r="101">
          <cell r="A101" t="str">
            <v>2001</v>
          </cell>
          <cell r="B101" t="str">
            <v>A</v>
          </cell>
          <cell r="C101" t="str">
            <v>66600-000-0</v>
          </cell>
          <cell r="D101">
            <v>476.75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8</v>
          </cell>
          <cell r="K101">
            <v>468.75</v>
          </cell>
          <cell r="L101">
            <v>8</v>
          </cell>
          <cell r="M101">
            <v>0</v>
          </cell>
          <cell r="N101">
            <v>139.52000000000001</v>
          </cell>
          <cell r="O101">
            <v>169.8</v>
          </cell>
          <cell r="P101">
            <v>89</v>
          </cell>
          <cell r="Q101">
            <v>517</v>
          </cell>
        </row>
        <row r="102">
          <cell r="A102" t="str">
            <v>2001</v>
          </cell>
          <cell r="B102" t="str">
            <v>A</v>
          </cell>
          <cell r="C102" t="str">
            <v>66700-000-0</v>
          </cell>
          <cell r="D102">
            <v>741.98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377.8</v>
          </cell>
          <cell r="K102">
            <v>364.18</v>
          </cell>
          <cell r="L102">
            <v>664.6</v>
          </cell>
          <cell r="M102">
            <v>323.26</v>
          </cell>
          <cell r="N102">
            <v>369.13</v>
          </cell>
          <cell r="O102">
            <v>369.84</v>
          </cell>
          <cell r="P102">
            <v>354.95</v>
          </cell>
          <cell r="Q102">
            <v>385.04</v>
          </cell>
        </row>
        <row r="103">
          <cell r="A103" t="str">
            <v>2001</v>
          </cell>
          <cell r="B103" t="str">
            <v>A</v>
          </cell>
          <cell r="C103" t="str">
            <v>66800-000-0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313.48</v>
          </cell>
          <cell r="O103">
            <v>34.17</v>
          </cell>
          <cell r="P103">
            <v>154.21</v>
          </cell>
          <cell r="Q103">
            <v>0</v>
          </cell>
        </row>
        <row r="104">
          <cell r="A104" t="str">
            <v>2001</v>
          </cell>
          <cell r="B104" t="str">
            <v>A</v>
          </cell>
          <cell r="C104" t="str">
            <v>66840-000-0</v>
          </cell>
          <cell r="D104">
            <v>424.42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399</v>
          </cell>
          <cell r="K104">
            <v>25.42</v>
          </cell>
          <cell r="L104">
            <v>236.62</v>
          </cell>
          <cell r="M104">
            <v>0</v>
          </cell>
          <cell r="N104">
            <v>0</v>
          </cell>
          <cell r="O104">
            <v>74.260000000000005</v>
          </cell>
          <cell r="P104">
            <v>457.46</v>
          </cell>
          <cell r="Q104">
            <v>0</v>
          </cell>
        </row>
        <row r="105">
          <cell r="A105" t="str">
            <v>2001</v>
          </cell>
          <cell r="B105" t="str">
            <v>A</v>
          </cell>
          <cell r="C105" t="str">
            <v>66850-000-0</v>
          </cell>
          <cell r="D105">
            <v>66.33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24.45</v>
          </cell>
          <cell r="K105">
            <v>41.88</v>
          </cell>
          <cell r="L105">
            <v>62.5</v>
          </cell>
          <cell r="M105">
            <v>92.89</v>
          </cell>
          <cell r="N105">
            <v>887.11</v>
          </cell>
          <cell r="O105">
            <v>245.46</v>
          </cell>
          <cell r="P105">
            <v>10.09</v>
          </cell>
          <cell r="Q105">
            <v>172.29</v>
          </cell>
        </row>
        <row r="106">
          <cell r="A106" t="str">
            <v>2001</v>
          </cell>
          <cell r="B106" t="str">
            <v>A</v>
          </cell>
          <cell r="C106" t="str">
            <v>66900-000-0</v>
          </cell>
          <cell r="D106">
            <v>1036.1200000000001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-410.04</v>
          </cell>
          <cell r="K106">
            <v>1446.16</v>
          </cell>
          <cell r="L106">
            <v>1560.25</v>
          </cell>
          <cell r="M106">
            <v>2770.08</v>
          </cell>
          <cell r="N106">
            <v>840.25</v>
          </cell>
          <cell r="O106">
            <v>869.95</v>
          </cell>
          <cell r="P106">
            <v>1041.4000000000001</v>
          </cell>
          <cell r="Q106">
            <v>771.3</v>
          </cell>
        </row>
        <row r="107">
          <cell r="A107" t="str">
            <v>2001</v>
          </cell>
          <cell r="B107" t="str">
            <v>A</v>
          </cell>
          <cell r="C107" t="str">
            <v>67300-000-0</v>
          </cell>
          <cell r="D107">
            <v>71.73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71.73</v>
          </cell>
          <cell r="L107">
            <v>0</v>
          </cell>
          <cell r="M107">
            <v>0</v>
          </cell>
          <cell r="N107">
            <v>0</v>
          </cell>
          <cell r="O107">
            <v>27.58</v>
          </cell>
          <cell r="P107">
            <v>53.72</v>
          </cell>
          <cell r="Q107">
            <v>0</v>
          </cell>
        </row>
        <row r="108">
          <cell r="A108" t="str">
            <v>2001</v>
          </cell>
          <cell r="B108" t="str">
            <v>A</v>
          </cell>
          <cell r="C108" t="str">
            <v>67400-000-0</v>
          </cell>
          <cell r="D108">
            <v>1244.67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80.78</v>
          </cell>
          <cell r="J108">
            <v>543.5</v>
          </cell>
          <cell r="K108">
            <v>620.39</v>
          </cell>
          <cell r="L108">
            <v>738.87</v>
          </cell>
          <cell r="M108">
            <v>1094.67</v>
          </cell>
          <cell r="N108">
            <v>930.46</v>
          </cell>
          <cell r="O108">
            <v>285.47000000000003</v>
          </cell>
          <cell r="P108">
            <v>151.97</v>
          </cell>
          <cell r="Q108">
            <v>504.52</v>
          </cell>
        </row>
        <row r="109">
          <cell r="A109" t="str">
            <v>2001</v>
          </cell>
          <cell r="B109" t="str">
            <v>A</v>
          </cell>
          <cell r="C109" t="str">
            <v>67490-000-0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5.39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2001</v>
          </cell>
          <cell r="B110" t="str">
            <v>A</v>
          </cell>
          <cell r="C110" t="str">
            <v>67700-000-0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2001</v>
          </cell>
          <cell r="B111" t="str">
            <v>A</v>
          </cell>
          <cell r="C111" t="str">
            <v>67800-000-0</v>
          </cell>
          <cell r="D111">
            <v>2752.86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2752.86</v>
          </cell>
          <cell r="L111">
            <v>69.239999999999995</v>
          </cell>
          <cell r="M111">
            <v>691.61</v>
          </cell>
          <cell r="N111">
            <v>656.77</v>
          </cell>
          <cell r="O111">
            <v>736.32</v>
          </cell>
          <cell r="P111">
            <v>736.32</v>
          </cell>
          <cell r="Q111">
            <v>736.32</v>
          </cell>
        </row>
        <row r="112">
          <cell r="A112" t="str">
            <v>2001</v>
          </cell>
          <cell r="B112" t="str">
            <v>A</v>
          </cell>
          <cell r="C112" t="str">
            <v>68200-000-0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11074.69</v>
          </cell>
          <cell r="N112">
            <v>3096.32</v>
          </cell>
          <cell r="O112">
            <v>2738</v>
          </cell>
          <cell r="P112">
            <v>2738</v>
          </cell>
          <cell r="Q112">
            <v>2738</v>
          </cell>
        </row>
        <row r="113">
          <cell r="A113" t="str">
            <v>2001</v>
          </cell>
          <cell r="B113" t="str">
            <v>A</v>
          </cell>
          <cell r="C113" t="str">
            <v>70000-000-0</v>
          </cell>
          <cell r="D113">
            <v>10604.100000000002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2120.8200000000002</v>
          </cell>
          <cell r="J113">
            <v>4241.6400000000003</v>
          </cell>
          <cell r="K113">
            <v>4241.6400000000003</v>
          </cell>
          <cell r="L113">
            <v>3890</v>
          </cell>
          <cell r="M113">
            <v>4013.31</v>
          </cell>
          <cell r="N113">
            <v>2775</v>
          </cell>
          <cell r="O113">
            <v>2775</v>
          </cell>
          <cell r="P113">
            <v>2775</v>
          </cell>
          <cell r="Q113">
            <v>2775</v>
          </cell>
        </row>
        <row r="114">
          <cell r="A114" t="str">
            <v>2001</v>
          </cell>
          <cell r="B114" t="str">
            <v>A</v>
          </cell>
          <cell r="C114" t="str">
            <v>70001-000-0</v>
          </cell>
          <cell r="D114">
            <v>3588.63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786.13</v>
          </cell>
          <cell r="J114">
            <v>1610.25</v>
          </cell>
          <cell r="K114">
            <v>1192.25</v>
          </cell>
          <cell r="L114">
            <v>1686.76</v>
          </cell>
          <cell r="M114">
            <v>1471.88</v>
          </cell>
          <cell r="N114">
            <v>1462.5</v>
          </cell>
          <cell r="O114">
            <v>1379.63</v>
          </cell>
          <cell r="P114">
            <v>1964.98</v>
          </cell>
          <cell r="Q114">
            <v>1560</v>
          </cell>
        </row>
        <row r="115">
          <cell r="A115" t="str">
            <v>2001</v>
          </cell>
          <cell r="B115" t="str">
            <v>A</v>
          </cell>
          <cell r="C115" t="str">
            <v>70002-000-0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100</v>
          </cell>
          <cell r="O115">
            <v>0</v>
          </cell>
          <cell r="P115">
            <v>0</v>
          </cell>
          <cell r="Q115">
            <v>100</v>
          </cell>
        </row>
        <row r="116">
          <cell r="A116" t="str">
            <v>2001</v>
          </cell>
          <cell r="B116" t="str">
            <v>A</v>
          </cell>
          <cell r="C116" t="str">
            <v>70003-000-0</v>
          </cell>
          <cell r="D116">
            <v>2383.44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2383.44</v>
          </cell>
          <cell r="L116">
            <v>2478.7800000000002</v>
          </cell>
          <cell r="M116">
            <v>2478.7800000000002</v>
          </cell>
          <cell r="N116">
            <v>2478.7800000000002</v>
          </cell>
          <cell r="O116">
            <v>2478.7800000000002</v>
          </cell>
          <cell r="P116">
            <v>2478.7800000000002</v>
          </cell>
          <cell r="Q116">
            <v>2355.2199999999998</v>
          </cell>
        </row>
        <row r="117">
          <cell r="A117" t="str">
            <v>2001</v>
          </cell>
          <cell r="B117" t="str">
            <v>A</v>
          </cell>
          <cell r="C117" t="str">
            <v>70040-000-0</v>
          </cell>
          <cell r="D117">
            <v>78.849999999999994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78.849999999999994</v>
          </cell>
          <cell r="L117">
            <v>210.01</v>
          </cell>
          <cell r="M117">
            <v>149.05000000000001</v>
          </cell>
          <cell r="N117">
            <v>151.88999999999999</v>
          </cell>
          <cell r="O117">
            <v>148.66</v>
          </cell>
          <cell r="P117">
            <v>135.69999999999999</v>
          </cell>
          <cell r="Q117">
            <v>90.66</v>
          </cell>
        </row>
        <row r="118">
          <cell r="A118" t="str">
            <v>2001</v>
          </cell>
          <cell r="B118" t="str">
            <v>A</v>
          </cell>
          <cell r="C118" t="str">
            <v>70060-000-0</v>
          </cell>
          <cell r="D118">
            <v>1015.0999999999999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180.23</v>
          </cell>
          <cell r="J118">
            <v>357.09</v>
          </cell>
          <cell r="K118">
            <v>477.78</v>
          </cell>
          <cell r="L118">
            <v>492.53</v>
          </cell>
          <cell r="M118">
            <v>322.52999999999997</v>
          </cell>
          <cell r="N118">
            <v>421.99</v>
          </cell>
          <cell r="O118">
            <v>406.12</v>
          </cell>
          <cell r="P118">
            <v>445.98</v>
          </cell>
          <cell r="Q118">
            <v>418.36</v>
          </cell>
        </row>
        <row r="119">
          <cell r="A119" t="str">
            <v>2001</v>
          </cell>
          <cell r="B119" t="str">
            <v>A</v>
          </cell>
          <cell r="C119" t="str">
            <v>70070-000-0</v>
          </cell>
          <cell r="D119">
            <v>237.39999999999998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42.15</v>
          </cell>
          <cell r="J119">
            <v>83.51</v>
          </cell>
          <cell r="K119">
            <v>111.74</v>
          </cell>
          <cell r="L119">
            <v>115.19</v>
          </cell>
          <cell r="M119">
            <v>75.42</v>
          </cell>
          <cell r="N119">
            <v>98.69</v>
          </cell>
          <cell r="O119">
            <v>94.98</v>
          </cell>
          <cell r="P119">
            <v>104.3</v>
          </cell>
          <cell r="Q119">
            <v>97.84</v>
          </cell>
        </row>
        <row r="120">
          <cell r="A120" t="str">
            <v>2001</v>
          </cell>
          <cell r="B120" t="str">
            <v>A</v>
          </cell>
          <cell r="C120" t="str">
            <v>70080-000-0</v>
          </cell>
          <cell r="D120">
            <v>307.77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52.86</v>
          </cell>
          <cell r="J120">
            <v>107.59</v>
          </cell>
          <cell r="K120">
            <v>147.32</v>
          </cell>
          <cell r="L120">
            <v>157.65</v>
          </cell>
          <cell r="M120">
            <v>128.9</v>
          </cell>
          <cell r="N120">
            <v>148.03</v>
          </cell>
          <cell r="O120">
            <v>152.31</v>
          </cell>
          <cell r="P120">
            <v>177.97</v>
          </cell>
          <cell r="Q120">
            <v>166.32</v>
          </cell>
        </row>
        <row r="121">
          <cell r="A121" t="str">
            <v>2001</v>
          </cell>
          <cell r="B121" t="str">
            <v>A</v>
          </cell>
          <cell r="C121" t="str">
            <v>70090-000-0</v>
          </cell>
          <cell r="D121">
            <v>102.6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23.26</v>
          </cell>
          <cell r="J121">
            <v>46.07</v>
          </cell>
          <cell r="K121">
            <v>33.270000000000003</v>
          </cell>
          <cell r="L121">
            <v>32.67</v>
          </cell>
          <cell r="M121">
            <v>38.9</v>
          </cell>
          <cell r="N121">
            <v>43.63</v>
          </cell>
          <cell r="O121">
            <v>52.41</v>
          </cell>
          <cell r="P121">
            <v>57.55</v>
          </cell>
          <cell r="Q121">
            <v>19.41</v>
          </cell>
        </row>
        <row r="122">
          <cell r="A122" t="str">
            <v>2001</v>
          </cell>
          <cell r="B122" t="str">
            <v>A</v>
          </cell>
          <cell r="C122" t="str">
            <v>70095-000-0</v>
          </cell>
          <cell r="D122">
            <v>319.26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56.69</v>
          </cell>
          <cell r="J122">
            <v>112.31</v>
          </cell>
          <cell r="K122">
            <v>150.26</v>
          </cell>
          <cell r="L122">
            <v>154.91</v>
          </cell>
          <cell r="M122">
            <v>101.44</v>
          </cell>
          <cell r="N122">
            <v>132.72999999999999</v>
          </cell>
          <cell r="O122">
            <v>127.74</v>
          </cell>
          <cell r="P122">
            <v>140.28</v>
          </cell>
          <cell r="Q122">
            <v>131.59</v>
          </cell>
        </row>
        <row r="123">
          <cell r="A123" t="str">
            <v>2001</v>
          </cell>
          <cell r="B123" t="str">
            <v>A</v>
          </cell>
          <cell r="C123" t="str">
            <v>70100-000-0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18.91</v>
          </cell>
          <cell r="O123">
            <v>7.62</v>
          </cell>
          <cell r="P123">
            <v>6.67</v>
          </cell>
          <cell r="Q123">
            <v>8.7200000000000006</v>
          </cell>
        </row>
        <row r="124">
          <cell r="A124" t="str">
            <v>2001</v>
          </cell>
          <cell r="B124" t="str">
            <v>A</v>
          </cell>
          <cell r="C124" t="str">
            <v>70201-000-0</v>
          </cell>
          <cell r="D124">
            <v>100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100</v>
          </cell>
          <cell r="L124">
            <v>150</v>
          </cell>
          <cell r="M124">
            <v>150</v>
          </cell>
          <cell r="N124">
            <v>200</v>
          </cell>
          <cell r="O124">
            <v>50</v>
          </cell>
          <cell r="P124">
            <v>0</v>
          </cell>
          <cell r="Q124">
            <v>100</v>
          </cell>
        </row>
        <row r="125">
          <cell r="A125" t="str">
            <v>2001</v>
          </cell>
          <cell r="B125" t="str">
            <v>A</v>
          </cell>
          <cell r="C125" t="str">
            <v>70300-000-0</v>
          </cell>
          <cell r="D125">
            <v>736.98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174</v>
          </cell>
          <cell r="J125">
            <v>302.16000000000003</v>
          </cell>
          <cell r="K125">
            <v>260.82</v>
          </cell>
          <cell r="L125">
            <v>-112.9</v>
          </cell>
          <cell r="M125">
            <v>55</v>
          </cell>
          <cell r="N125">
            <v>88</v>
          </cell>
          <cell r="O125">
            <v>108</v>
          </cell>
          <cell r="P125">
            <v>237.68</v>
          </cell>
          <cell r="Q125">
            <v>97.8</v>
          </cell>
        </row>
        <row r="126">
          <cell r="A126" t="str">
            <v>2001</v>
          </cell>
          <cell r="B126" t="str">
            <v>A</v>
          </cell>
          <cell r="C126" t="str">
            <v>70500-000-0</v>
          </cell>
          <cell r="D126">
            <v>201.17000000000002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91.17</v>
          </cell>
          <cell r="J126">
            <v>88</v>
          </cell>
          <cell r="K126">
            <v>22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0.21</v>
          </cell>
        </row>
        <row r="127">
          <cell r="A127" t="str">
            <v>2001</v>
          </cell>
          <cell r="B127" t="str">
            <v>A</v>
          </cell>
          <cell r="C127" t="str">
            <v>70700-000-0</v>
          </cell>
          <cell r="D127">
            <v>772.22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447.11</v>
          </cell>
          <cell r="K127">
            <v>325.11</v>
          </cell>
          <cell r="L127">
            <v>289.11</v>
          </cell>
          <cell r="M127">
            <v>162.51</v>
          </cell>
          <cell r="N127">
            <v>289.11</v>
          </cell>
          <cell r="O127">
            <v>289.11</v>
          </cell>
          <cell r="P127">
            <v>289.11</v>
          </cell>
          <cell r="Q127">
            <v>289.11</v>
          </cell>
        </row>
        <row r="128">
          <cell r="A128" t="str">
            <v>2001</v>
          </cell>
          <cell r="B128" t="str">
            <v>A</v>
          </cell>
          <cell r="C128" t="str">
            <v>71100-000-0</v>
          </cell>
          <cell r="D128">
            <v>5155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5155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20</v>
          </cell>
        </row>
        <row r="129">
          <cell r="A129" t="str">
            <v>2001</v>
          </cell>
          <cell r="B129" t="str">
            <v>A</v>
          </cell>
          <cell r="C129" t="str">
            <v>71200-000-0</v>
          </cell>
          <cell r="D129">
            <v>12522.05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2550.85</v>
          </cell>
          <cell r="J129">
            <v>4937.3</v>
          </cell>
          <cell r="K129">
            <v>5033.8999999999996</v>
          </cell>
          <cell r="L129">
            <v>4959.05</v>
          </cell>
          <cell r="M129">
            <v>7407.8</v>
          </cell>
          <cell r="N129">
            <v>7625.1</v>
          </cell>
          <cell r="O129">
            <v>5298.67</v>
          </cell>
          <cell r="P129">
            <v>4736.8999999999996</v>
          </cell>
          <cell r="Q129">
            <v>4706.3500000000004</v>
          </cell>
        </row>
        <row r="130">
          <cell r="A130" t="str">
            <v>2001</v>
          </cell>
          <cell r="B130" t="str">
            <v>A</v>
          </cell>
          <cell r="C130" t="str">
            <v>71300-000-0</v>
          </cell>
          <cell r="D130">
            <v>1249.45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413.68</v>
          </cell>
          <cell r="J130">
            <v>579.54999999999995</v>
          </cell>
          <cell r="K130">
            <v>256.22000000000003</v>
          </cell>
          <cell r="L130">
            <v>329.45</v>
          </cell>
          <cell r="M130">
            <v>147.22</v>
          </cell>
          <cell r="N130">
            <v>275.97000000000003</v>
          </cell>
          <cell r="O130">
            <v>195.49</v>
          </cell>
          <cell r="P130">
            <v>155.06</v>
          </cell>
          <cell r="Q130">
            <v>360.82</v>
          </cell>
        </row>
        <row r="131">
          <cell r="A131" t="str">
            <v>2001</v>
          </cell>
          <cell r="B131" t="str">
            <v>A</v>
          </cell>
          <cell r="C131" t="str">
            <v>71500-000-0</v>
          </cell>
          <cell r="D131">
            <v>423.94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60.75</v>
          </cell>
          <cell r="J131">
            <v>186.88</v>
          </cell>
          <cell r="K131">
            <v>176.31</v>
          </cell>
          <cell r="L131">
            <v>129.72999999999999</v>
          </cell>
          <cell r="M131">
            <v>126.2</v>
          </cell>
          <cell r="N131">
            <v>281.08</v>
          </cell>
          <cell r="O131">
            <v>343.04</v>
          </cell>
          <cell r="P131">
            <v>170.51</v>
          </cell>
          <cell r="Q131">
            <v>190.99</v>
          </cell>
        </row>
        <row r="132">
          <cell r="A132" t="str">
            <v>2001</v>
          </cell>
          <cell r="B132" t="str">
            <v>A</v>
          </cell>
          <cell r="C132" t="str">
            <v>71600-000-0</v>
          </cell>
          <cell r="D132">
            <v>5430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4830</v>
          </cell>
          <cell r="K132">
            <v>600</v>
          </cell>
          <cell r="L132">
            <v>0</v>
          </cell>
          <cell r="M132">
            <v>0</v>
          </cell>
          <cell r="N132">
            <v>585</v>
          </cell>
          <cell r="O132">
            <v>360</v>
          </cell>
          <cell r="P132">
            <v>270</v>
          </cell>
          <cell r="Q132">
            <v>0</v>
          </cell>
        </row>
        <row r="133">
          <cell r="A133" t="str">
            <v>2001</v>
          </cell>
          <cell r="B133" t="str">
            <v>A</v>
          </cell>
          <cell r="C133" t="str">
            <v>71800-000-0</v>
          </cell>
          <cell r="D133">
            <v>3512.6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1832.23</v>
          </cell>
          <cell r="K133">
            <v>1680.37</v>
          </cell>
          <cell r="L133">
            <v>738.2</v>
          </cell>
          <cell r="M133">
            <v>2726.42</v>
          </cell>
          <cell r="N133">
            <v>1534.39</v>
          </cell>
          <cell r="O133">
            <v>853.62</v>
          </cell>
          <cell r="P133">
            <v>205.94</v>
          </cell>
          <cell r="Q133">
            <v>807.76</v>
          </cell>
        </row>
        <row r="134">
          <cell r="A134" t="str">
            <v>2001</v>
          </cell>
          <cell r="B134" t="str">
            <v>A</v>
          </cell>
          <cell r="C134" t="str">
            <v>71900-000-0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120.48</v>
          </cell>
          <cell r="N134">
            <v>50.31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2001</v>
          </cell>
          <cell r="B135" t="str">
            <v>A</v>
          </cell>
          <cell r="C135" t="str">
            <v>72100-000-0</v>
          </cell>
          <cell r="D135">
            <v>119.97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119.97</v>
          </cell>
          <cell r="K135">
            <v>0</v>
          </cell>
          <cell r="L135">
            <v>16.14</v>
          </cell>
          <cell r="M135">
            <v>125.52</v>
          </cell>
          <cell r="N135">
            <v>0</v>
          </cell>
          <cell r="O135">
            <v>0</v>
          </cell>
          <cell r="P135">
            <v>293.68</v>
          </cell>
          <cell r="Q135">
            <v>0</v>
          </cell>
        </row>
        <row r="136">
          <cell r="A136" t="str">
            <v>2001</v>
          </cell>
          <cell r="B136" t="str">
            <v>A</v>
          </cell>
          <cell r="C136" t="str">
            <v>72500-000-0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189.41</v>
          </cell>
          <cell r="P136">
            <v>0</v>
          </cell>
          <cell r="Q136">
            <v>0</v>
          </cell>
        </row>
        <row r="137">
          <cell r="A137" t="str">
            <v>2001</v>
          </cell>
          <cell r="B137" t="str">
            <v>A</v>
          </cell>
          <cell r="C137" t="str">
            <v>80500-000-0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-209.33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2001</v>
          </cell>
          <cell r="B138" t="str">
            <v>A</v>
          </cell>
          <cell r="C138" t="str">
            <v>80600-000-0</v>
          </cell>
          <cell r="D138">
            <v>61.34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35.36</v>
          </cell>
          <cell r="K138">
            <v>25.98</v>
          </cell>
          <cell r="L138">
            <v>55.21</v>
          </cell>
          <cell r="M138">
            <v>240</v>
          </cell>
          <cell r="N138">
            <v>149.97999999999999</v>
          </cell>
          <cell r="O138">
            <v>1236.3</v>
          </cell>
          <cell r="P138">
            <v>359.36</v>
          </cell>
          <cell r="Q138">
            <v>126.6</v>
          </cell>
        </row>
        <row r="139">
          <cell r="A139" t="str">
            <v>2001</v>
          </cell>
          <cell r="B139" t="str">
            <v>A</v>
          </cell>
          <cell r="C139" t="str">
            <v>86100-000-0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2001</v>
          </cell>
          <cell r="B140" t="str">
            <v>A</v>
          </cell>
          <cell r="C140" t="str">
            <v>86150-000-0</v>
          </cell>
          <cell r="D140">
            <v>69947.010000000009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18504</v>
          </cell>
          <cell r="J140">
            <v>18997.02</v>
          </cell>
          <cell r="K140">
            <v>32445.99</v>
          </cell>
          <cell r="L140">
            <v>28157.32</v>
          </cell>
          <cell r="M140">
            <v>22747.99</v>
          </cell>
          <cell r="N140">
            <v>30890.86</v>
          </cell>
          <cell r="O140">
            <v>39430.379999999997</v>
          </cell>
          <cell r="P140">
            <v>30448.75</v>
          </cell>
          <cell r="Q140">
            <v>16618.66</v>
          </cell>
        </row>
        <row r="141">
          <cell r="A141" t="str">
            <v>2001</v>
          </cell>
          <cell r="B141" t="str">
            <v>A</v>
          </cell>
          <cell r="C141" t="str">
            <v>89010-000-0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124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2001</v>
          </cell>
          <cell r="B142" t="str">
            <v>A</v>
          </cell>
          <cell r="C142" t="str">
            <v>89015-000-0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2001</v>
          </cell>
          <cell r="B143" t="str">
            <v>A</v>
          </cell>
          <cell r="C143" t="str">
            <v>89026-000-0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7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2001</v>
          </cell>
          <cell r="B144" t="str">
            <v>A</v>
          </cell>
          <cell r="C144" t="str">
            <v>ALF10-000-0</v>
          </cell>
          <cell r="D144">
            <v>326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64</v>
          </cell>
          <cell r="J144">
            <v>142</v>
          </cell>
          <cell r="K144">
            <v>120</v>
          </cell>
          <cell r="L144">
            <v>68</v>
          </cell>
          <cell r="M144">
            <v>120</v>
          </cell>
          <cell r="N144">
            <v>139</v>
          </cell>
          <cell r="O144">
            <v>155</v>
          </cell>
          <cell r="P144">
            <v>112</v>
          </cell>
          <cell r="Q144">
            <v>124</v>
          </cell>
        </row>
        <row r="145">
          <cell r="A145" t="str">
            <v>2001</v>
          </cell>
          <cell r="B145" t="str">
            <v>A</v>
          </cell>
          <cell r="C145" t="str">
            <v>ALF11-000-0</v>
          </cell>
          <cell r="D145">
            <v>50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20</v>
          </cell>
          <cell r="K145">
            <v>30</v>
          </cell>
          <cell r="L145">
            <v>6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15</v>
          </cell>
        </row>
        <row r="146">
          <cell r="A146" t="str">
            <v>2001</v>
          </cell>
          <cell r="B146" t="str">
            <v>A</v>
          </cell>
          <cell r="C146" t="str">
            <v>ALLDY-000-0</v>
          </cell>
          <cell r="D146">
            <v>92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31</v>
          </cell>
          <cell r="J146">
            <v>31</v>
          </cell>
          <cell r="K146">
            <v>30</v>
          </cell>
          <cell r="L146">
            <v>31</v>
          </cell>
          <cell r="M146">
            <v>30</v>
          </cell>
          <cell r="N146">
            <v>31</v>
          </cell>
          <cell r="O146">
            <v>31</v>
          </cell>
          <cell r="P146">
            <v>28</v>
          </cell>
          <cell r="Q146">
            <v>31</v>
          </cell>
        </row>
        <row r="147">
          <cell r="A147" t="str">
            <v>2001</v>
          </cell>
          <cell r="B147" t="str">
            <v>A</v>
          </cell>
          <cell r="C147" t="str">
            <v>AVG10-000-0</v>
          </cell>
          <cell r="D147">
            <v>10.64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2.06</v>
          </cell>
          <cell r="J147">
            <v>4.58</v>
          </cell>
          <cell r="K147">
            <v>4</v>
          </cell>
          <cell r="L147">
            <v>2.19</v>
          </cell>
          <cell r="M147">
            <v>4</v>
          </cell>
          <cell r="N147">
            <v>4.4800000000000004</v>
          </cell>
          <cell r="O147">
            <v>5</v>
          </cell>
          <cell r="P147">
            <v>4</v>
          </cell>
          <cell r="Q147">
            <v>4</v>
          </cell>
        </row>
        <row r="148">
          <cell r="A148" t="str">
            <v>2001</v>
          </cell>
          <cell r="B148" t="str">
            <v>A</v>
          </cell>
          <cell r="C148" t="str">
            <v>AVG11-000-0</v>
          </cell>
          <cell r="D148">
            <v>1.65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0.65</v>
          </cell>
          <cell r="K148">
            <v>1</v>
          </cell>
          <cell r="L148">
            <v>0.19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0.48</v>
          </cell>
        </row>
        <row r="149">
          <cell r="A149" t="str">
            <v>2001</v>
          </cell>
          <cell r="B149" t="str">
            <v>A</v>
          </cell>
          <cell r="C149" t="str">
            <v>AVGM1-000-0</v>
          </cell>
          <cell r="D149">
            <v>100.67999999999999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20.13</v>
          </cell>
          <cell r="J149">
            <v>39.549999999999997</v>
          </cell>
          <cell r="K149">
            <v>41</v>
          </cell>
          <cell r="L149">
            <v>43.65</v>
          </cell>
          <cell r="M149">
            <v>45.83</v>
          </cell>
          <cell r="N149">
            <v>46.16</v>
          </cell>
          <cell r="O149">
            <v>45.97</v>
          </cell>
          <cell r="P149">
            <v>44.61</v>
          </cell>
          <cell r="Q149">
            <v>39.9</v>
          </cell>
        </row>
        <row r="150">
          <cell r="A150" t="str">
            <v>2001</v>
          </cell>
          <cell r="B150" t="str">
            <v>A</v>
          </cell>
          <cell r="C150" t="str">
            <v>AVGM2-000-0</v>
          </cell>
          <cell r="D150">
            <v>22.03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5.03</v>
          </cell>
          <cell r="J150">
            <v>9</v>
          </cell>
          <cell r="K150">
            <v>8</v>
          </cell>
          <cell r="L150">
            <v>7.94</v>
          </cell>
          <cell r="M150">
            <v>8.1300000000000008</v>
          </cell>
          <cell r="N150">
            <v>7.61</v>
          </cell>
          <cell r="O150">
            <v>5.87</v>
          </cell>
          <cell r="P150">
            <v>7</v>
          </cell>
          <cell r="Q150">
            <v>7</v>
          </cell>
        </row>
        <row r="151">
          <cell r="A151" t="str">
            <v>2001</v>
          </cell>
          <cell r="B151" t="str">
            <v>A</v>
          </cell>
          <cell r="C151" t="str">
            <v>MED1 -000-0</v>
          </cell>
          <cell r="D151">
            <v>3080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624</v>
          </cell>
          <cell r="J151">
            <v>1226</v>
          </cell>
          <cell r="K151">
            <v>1230</v>
          </cell>
          <cell r="L151">
            <v>1353</v>
          </cell>
          <cell r="M151">
            <v>1375</v>
          </cell>
          <cell r="N151">
            <v>1431</v>
          </cell>
          <cell r="O151">
            <v>1425</v>
          </cell>
          <cell r="P151">
            <v>1249</v>
          </cell>
          <cell r="Q151">
            <v>1237</v>
          </cell>
        </row>
        <row r="152">
          <cell r="A152" t="str">
            <v>2001</v>
          </cell>
          <cell r="B152" t="str">
            <v>A</v>
          </cell>
          <cell r="C152" t="str">
            <v>MED2 -000-0</v>
          </cell>
          <cell r="D152">
            <v>675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156</v>
          </cell>
          <cell r="J152">
            <v>279</v>
          </cell>
          <cell r="K152">
            <v>240</v>
          </cell>
          <cell r="L152">
            <v>246</v>
          </cell>
          <cell r="M152">
            <v>244</v>
          </cell>
          <cell r="N152">
            <v>236</v>
          </cell>
          <cell r="O152">
            <v>182</v>
          </cell>
          <cell r="P152">
            <v>196</v>
          </cell>
          <cell r="Q152">
            <v>217</v>
          </cell>
        </row>
        <row r="153">
          <cell r="A153" t="str">
            <v>2001</v>
          </cell>
          <cell r="B153" t="str">
            <v>A</v>
          </cell>
          <cell r="C153" t="str">
            <v>RDAV -000-0</v>
          </cell>
          <cell r="D153">
            <v>135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27.23</v>
          </cell>
          <cell r="J153">
            <v>53.77</v>
          </cell>
          <cell r="K153">
            <v>54</v>
          </cell>
          <cell r="L153">
            <v>54.03</v>
          </cell>
          <cell r="M153">
            <v>57.97</v>
          </cell>
          <cell r="N153">
            <v>58.26</v>
          </cell>
          <cell r="O153">
            <v>56.84</v>
          </cell>
          <cell r="P153">
            <v>55.61</v>
          </cell>
          <cell r="Q153">
            <v>51.39</v>
          </cell>
        </row>
        <row r="154">
          <cell r="A154" t="str">
            <v>2001</v>
          </cell>
          <cell r="B154" t="str">
            <v>A</v>
          </cell>
          <cell r="C154" t="str">
            <v>RDAY -000-0</v>
          </cell>
          <cell r="D154">
            <v>4131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844</v>
          </cell>
          <cell r="J154">
            <v>1667</v>
          </cell>
          <cell r="K154">
            <v>1620</v>
          </cell>
          <cell r="L154">
            <v>1675</v>
          </cell>
          <cell r="M154">
            <v>1739</v>
          </cell>
          <cell r="N154">
            <v>1806</v>
          </cell>
          <cell r="O154">
            <v>1762</v>
          </cell>
          <cell r="P154">
            <v>1557</v>
          </cell>
          <cell r="Q154">
            <v>1593</v>
          </cell>
        </row>
        <row r="155">
          <cell r="A155" t="str">
            <v>2001</v>
          </cell>
          <cell r="B155" t="str">
            <v>A</v>
          </cell>
          <cell r="C155" t="str">
            <v>UOCC -ALF-0</v>
          </cell>
          <cell r="D155">
            <v>130.94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26.71</v>
          </cell>
          <cell r="J155">
            <v>52.26</v>
          </cell>
          <cell r="K155">
            <v>51.97</v>
          </cell>
          <cell r="L155">
            <v>52.35</v>
          </cell>
          <cell r="M155">
            <v>56.97</v>
          </cell>
          <cell r="N155">
            <v>57.52</v>
          </cell>
          <cell r="O155">
            <v>55.84</v>
          </cell>
          <cell r="P155">
            <v>54.86</v>
          </cell>
          <cell r="Q155">
            <v>50.9</v>
          </cell>
        </row>
        <row r="156">
          <cell r="A156" t="str">
            <v>2001</v>
          </cell>
          <cell r="B156" t="str">
            <v>A</v>
          </cell>
          <cell r="C156" t="str">
            <v>UOP  -ALF-0</v>
          </cell>
          <cell r="D156">
            <v>218.23000000000002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44.52</v>
          </cell>
          <cell r="J156">
            <v>87.1</v>
          </cell>
          <cell r="K156">
            <v>86.61</v>
          </cell>
          <cell r="L156">
            <v>87.26</v>
          </cell>
          <cell r="M156">
            <v>94.94</v>
          </cell>
          <cell r="N156">
            <v>95.86</v>
          </cell>
          <cell r="O156">
            <v>93.06</v>
          </cell>
          <cell r="P156">
            <v>91.43</v>
          </cell>
          <cell r="Q156">
            <v>84.84</v>
          </cell>
        </row>
        <row r="157">
          <cell r="A157" t="str">
            <v>2002</v>
          </cell>
          <cell r="B157" t="str">
            <v>A</v>
          </cell>
          <cell r="C157" t="str">
            <v>01000-000-0</v>
          </cell>
          <cell r="D157">
            <v>500</v>
          </cell>
          <cell r="E157">
            <v>500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500</v>
          </cell>
          <cell r="Q157">
            <v>0</v>
          </cell>
        </row>
        <row r="158">
          <cell r="A158" t="str">
            <v>2002</v>
          </cell>
          <cell r="B158" t="str">
            <v>A</v>
          </cell>
          <cell r="C158" t="str">
            <v>01015-000-0</v>
          </cell>
          <cell r="D158">
            <v>6511.2999999999956</v>
          </cell>
          <cell r="E158">
            <v>22789.1</v>
          </cell>
          <cell r="F158">
            <v>-13419.98</v>
          </cell>
          <cell r="G158">
            <v>-8558.01</v>
          </cell>
          <cell r="H158">
            <v>22430.73</v>
          </cell>
          <cell r="I158">
            <v>-20082.95</v>
          </cell>
          <cell r="J158">
            <v>663.46</v>
          </cell>
          <cell r="K158">
            <v>2688.95</v>
          </cell>
          <cell r="L158">
            <v>12403.32</v>
          </cell>
          <cell r="M158">
            <v>6753.01</v>
          </cell>
          <cell r="N158">
            <v>4766.3500000000004</v>
          </cell>
          <cell r="O158">
            <v>-16120.31</v>
          </cell>
          <cell r="P158">
            <v>-20667.71</v>
          </cell>
          <cell r="Q158">
            <v>11035.39</v>
          </cell>
        </row>
        <row r="159">
          <cell r="A159" t="str">
            <v>2002</v>
          </cell>
          <cell r="B159" t="str">
            <v>A</v>
          </cell>
          <cell r="C159" t="str">
            <v>01020-000-0</v>
          </cell>
          <cell r="D159">
            <v>-89</v>
          </cell>
          <cell r="E159">
            <v>-89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A160" t="str">
            <v>2002</v>
          </cell>
          <cell r="B160" t="str">
            <v>A</v>
          </cell>
          <cell r="C160" t="str">
            <v>01210-000-0</v>
          </cell>
          <cell r="D160">
            <v>11509.68</v>
          </cell>
          <cell r="E160">
            <v>11429.66</v>
          </cell>
          <cell r="F160">
            <v>3391.5</v>
          </cell>
          <cell r="G160">
            <v>-1635</v>
          </cell>
          <cell r="H160">
            <v>1750</v>
          </cell>
          <cell r="I160">
            <v>400</v>
          </cell>
          <cell r="J160">
            <v>0</v>
          </cell>
          <cell r="K160">
            <v>-3826.48</v>
          </cell>
          <cell r="L160">
            <v>5058.07</v>
          </cell>
          <cell r="M160">
            <v>1898.6</v>
          </cell>
          <cell r="N160">
            <v>-3636</v>
          </cell>
          <cell r="O160">
            <v>-3320.67</v>
          </cell>
          <cell r="P160">
            <v>5642.86</v>
          </cell>
          <cell r="Q160">
            <v>900</v>
          </cell>
        </row>
        <row r="161">
          <cell r="A161" t="str">
            <v>2002</v>
          </cell>
          <cell r="B161" t="str">
            <v>A</v>
          </cell>
          <cell r="C161" t="str">
            <v>01220-000-0</v>
          </cell>
          <cell r="D161">
            <v>34261.06</v>
          </cell>
          <cell r="E161">
            <v>36906.699999999997</v>
          </cell>
          <cell r="F161">
            <v>-3555.32</v>
          </cell>
          <cell r="G161">
            <v>1990.81</v>
          </cell>
          <cell r="H161">
            <v>-553.32000000000005</v>
          </cell>
          <cell r="I161">
            <v>2331.56</v>
          </cell>
          <cell r="J161">
            <v>1149.26</v>
          </cell>
          <cell r="K161">
            <v>-4008.63</v>
          </cell>
          <cell r="L161">
            <v>4260.1400000000003</v>
          </cell>
          <cell r="M161">
            <v>-1070.77</v>
          </cell>
          <cell r="N161">
            <v>-64.86</v>
          </cell>
          <cell r="O161">
            <v>248.44</v>
          </cell>
          <cell r="P161">
            <v>345.25</v>
          </cell>
          <cell r="Q161">
            <v>-2820.99</v>
          </cell>
        </row>
        <row r="162">
          <cell r="A162" t="str">
            <v>2002</v>
          </cell>
          <cell r="B162" t="str">
            <v>A</v>
          </cell>
          <cell r="C162" t="str">
            <v>01230-000-0</v>
          </cell>
          <cell r="D162">
            <v>53920.43</v>
          </cell>
          <cell r="E162">
            <v>53190.54</v>
          </cell>
          <cell r="F162">
            <v>-2971.25</v>
          </cell>
          <cell r="G162">
            <v>3373.42</v>
          </cell>
          <cell r="H162">
            <v>-2519.5</v>
          </cell>
          <cell r="I162">
            <v>2012.4</v>
          </cell>
          <cell r="J162">
            <v>-694.46</v>
          </cell>
          <cell r="K162">
            <v>1529.28</v>
          </cell>
          <cell r="L162">
            <v>9736.26</v>
          </cell>
          <cell r="M162">
            <v>-17266.939999999999</v>
          </cell>
          <cell r="N162">
            <v>5853.06</v>
          </cell>
          <cell r="O162">
            <v>-3265.96</v>
          </cell>
          <cell r="P162">
            <v>-7675.99</v>
          </cell>
          <cell r="Q162">
            <v>6861.69</v>
          </cell>
        </row>
        <row r="163">
          <cell r="A163" t="str">
            <v>2002</v>
          </cell>
          <cell r="B163" t="str">
            <v>A</v>
          </cell>
          <cell r="C163" t="str">
            <v>01325-000-0</v>
          </cell>
          <cell r="D163">
            <v>527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724.07</v>
          </cell>
          <cell r="J163">
            <v>-148.74</v>
          </cell>
          <cell r="K163">
            <v>-48.33</v>
          </cell>
          <cell r="L163">
            <v>0</v>
          </cell>
          <cell r="M163">
            <v>-527</v>
          </cell>
          <cell r="N163">
            <v>736</v>
          </cell>
          <cell r="O163">
            <v>-220.75</v>
          </cell>
          <cell r="P163">
            <v>-240.25</v>
          </cell>
          <cell r="Q163">
            <v>-27.5</v>
          </cell>
        </row>
        <row r="164">
          <cell r="A164" t="str">
            <v>2002</v>
          </cell>
          <cell r="B164" t="str">
            <v>A</v>
          </cell>
          <cell r="C164" t="str">
            <v>01330-000-0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26.3</v>
          </cell>
          <cell r="P164">
            <v>208.22</v>
          </cell>
          <cell r="Q164">
            <v>334.26</v>
          </cell>
        </row>
        <row r="165">
          <cell r="A165" t="str">
            <v>2002</v>
          </cell>
          <cell r="B165" t="str">
            <v>A</v>
          </cell>
          <cell r="C165" t="str">
            <v>01450-000-0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15000</v>
          </cell>
          <cell r="P165">
            <v>40000</v>
          </cell>
          <cell r="Q165">
            <v>-10000</v>
          </cell>
        </row>
        <row r="166">
          <cell r="A166" t="str">
            <v>2002</v>
          </cell>
          <cell r="B166" t="str">
            <v>A</v>
          </cell>
          <cell r="C166" t="str">
            <v>01500-000-0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2576.41</v>
          </cell>
          <cell r="O166">
            <v>-914.86</v>
          </cell>
          <cell r="P166">
            <v>-564.41999999999996</v>
          </cell>
          <cell r="Q166">
            <v>0</v>
          </cell>
        </row>
        <row r="167">
          <cell r="A167" t="str">
            <v>2002</v>
          </cell>
          <cell r="B167" t="str">
            <v>A</v>
          </cell>
          <cell r="C167" t="str">
            <v>01510-000-0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526.33000000000004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2002</v>
          </cell>
          <cell r="B168" t="str">
            <v>A</v>
          </cell>
          <cell r="C168" t="str">
            <v>01600-000-0</v>
          </cell>
          <cell r="D168">
            <v>50940.77</v>
          </cell>
          <cell r="E168">
            <v>10952</v>
          </cell>
          <cell r="F168">
            <v>5467</v>
          </cell>
          <cell r="G168">
            <v>-2109</v>
          </cell>
          <cell r="H168">
            <v>-2035</v>
          </cell>
          <cell r="I168">
            <v>-2035</v>
          </cell>
          <cell r="J168">
            <v>44585.84</v>
          </cell>
          <cell r="K168">
            <v>-3885.07</v>
          </cell>
          <cell r="L168">
            <v>-12090.07</v>
          </cell>
          <cell r="M168">
            <v>-3885.07</v>
          </cell>
          <cell r="N168">
            <v>-3885.07</v>
          </cell>
          <cell r="O168">
            <v>-3885.07</v>
          </cell>
          <cell r="P168">
            <v>-3885.07</v>
          </cell>
          <cell r="Q168">
            <v>-3885.07</v>
          </cell>
        </row>
        <row r="169">
          <cell r="A169" t="str">
            <v>2002</v>
          </cell>
          <cell r="B169" t="str">
            <v>A</v>
          </cell>
          <cell r="C169" t="str">
            <v>01640-000-0</v>
          </cell>
          <cell r="D169">
            <v>6581.7300000000005</v>
          </cell>
          <cell r="E169">
            <v>3915.52</v>
          </cell>
          <cell r="F169">
            <v>-556.49</v>
          </cell>
          <cell r="G169">
            <v>-556.49</v>
          </cell>
          <cell r="H169">
            <v>-556.49</v>
          </cell>
          <cell r="I169">
            <v>6343.56</v>
          </cell>
          <cell r="J169">
            <v>-1231.68</v>
          </cell>
          <cell r="K169">
            <v>-776.2</v>
          </cell>
          <cell r="L169">
            <v>-776.2</v>
          </cell>
          <cell r="M169">
            <v>289.7</v>
          </cell>
          <cell r="N169">
            <v>-873.09</v>
          </cell>
          <cell r="O169">
            <v>-873.1</v>
          </cell>
          <cell r="P169">
            <v>-873.1</v>
          </cell>
          <cell r="Q169">
            <v>222.65</v>
          </cell>
        </row>
        <row r="170">
          <cell r="A170" t="str">
            <v>2002</v>
          </cell>
          <cell r="B170" t="str">
            <v>A</v>
          </cell>
          <cell r="C170" t="str">
            <v>02170-000-0</v>
          </cell>
          <cell r="D170">
            <v>4259</v>
          </cell>
          <cell r="E170">
            <v>1740</v>
          </cell>
          <cell r="F170">
            <v>2519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2002</v>
          </cell>
          <cell r="B171" t="str">
            <v>A</v>
          </cell>
          <cell r="C171" t="str">
            <v>02192-000-0</v>
          </cell>
          <cell r="D171">
            <v>89</v>
          </cell>
          <cell r="E171">
            <v>89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A172" t="str">
            <v>2002</v>
          </cell>
          <cell r="B172" t="str">
            <v>A</v>
          </cell>
          <cell r="C172" t="str">
            <v>02460-000-0</v>
          </cell>
          <cell r="D172">
            <v>-20.5</v>
          </cell>
          <cell r="E172">
            <v>-7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-12</v>
          </cell>
          <cell r="K172">
            <v>-1.5</v>
          </cell>
          <cell r="L172">
            <v>-1.5</v>
          </cell>
          <cell r="M172">
            <v>-1.5</v>
          </cell>
          <cell r="N172">
            <v>-1.5</v>
          </cell>
          <cell r="O172">
            <v>-1.5</v>
          </cell>
          <cell r="P172">
            <v>-1.5</v>
          </cell>
          <cell r="Q172">
            <v>-1.5</v>
          </cell>
        </row>
        <row r="173">
          <cell r="A173" t="str">
            <v>2002</v>
          </cell>
          <cell r="B173" t="str">
            <v>A</v>
          </cell>
          <cell r="C173" t="str">
            <v>02480-000-0</v>
          </cell>
          <cell r="D173">
            <v>-890.32</v>
          </cell>
          <cell r="E173">
            <v>-124</v>
          </cell>
          <cell r="F173">
            <v>-69.97</v>
          </cell>
          <cell r="G173">
            <v>-69.97</v>
          </cell>
          <cell r="H173">
            <v>-69.97</v>
          </cell>
          <cell r="I173">
            <v>-330.97</v>
          </cell>
          <cell r="J173">
            <v>-116.97</v>
          </cell>
          <cell r="K173">
            <v>-108.47</v>
          </cell>
          <cell r="L173">
            <v>-108.47</v>
          </cell>
          <cell r="M173">
            <v>-108.47</v>
          </cell>
          <cell r="N173">
            <v>17.46</v>
          </cell>
          <cell r="O173">
            <v>-101.48</v>
          </cell>
          <cell r="P173">
            <v>-101.48</v>
          </cell>
          <cell r="Q173">
            <v>-101.48</v>
          </cell>
        </row>
        <row r="174">
          <cell r="A174" t="str">
            <v>2002</v>
          </cell>
          <cell r="B174" t="str">
            <v>A</v>
          </cell>
          <cell r="C174" t="str">
            <v>03000-000-0</v>
          </cell>
          <cell r="D174">
            <v>-49907.409999999996</v>
          </cell>
          <cell r="E174">
            <v>-8876.99</v>
          </cell>
          <cell r="F174">
            <v>-2032.73</v>
          </cell>
          <cell r="G174">
            <v>-1864.06</v>
          </cell>
          <cell r="H174">
            <v>5083.83</v>
          </cell>
          <cell r="I174">
            <v>-1514.12</v>
          </cell>
          <cell r="J174">
            <v>-43319.96</v>
          </cell>
          <cell r="K174">
            <v>2616.62</v>
          </cell>
          <cell r="L174">
            <v>3059.12</v>
          </cell>
          <cell r="M174">
            <v>-4676.17</v>
          </cell>
          <cell r="N174">
            <v>9473.2099999999991</v>
          </cell>
          <cell r="O174">
            <v>7940.06</v>
          </cell>
          <cell r="P174">
            <v>-10590.17</v>
          </cell>
          <cell r="Q174">
            <v>10513.3</v>
          </cell>
        </row>
        <row r="175">
          <cell r="A175" t="str">
            <v>2002</v>
          </cell>
          <cell r="B175" t="str">
            <v>A</v>
          </cell>
          <cell r="C175" t="str">
            <v>03010-000-0</v>
          </cell>
          <cell r="D175">
            <v>-25.699999999999886</v>
          </cell>
          <cell r="E175">
            <v>-264.69</v>
          </cell>
          <cell r="F175">
            <v>49.77</v>
          </cell>
          <cell r="G175">
            <v>-521.4</v>
          </cell>
          <cell r="H175">
            <v>736.32</v>
          </cell>
          <cell r="I175">
            <v>0</v>
          </cell>
          <cell r="J175">
            <v>-25.7</v>
          </cell>
          <cell r="K175">
            <v>0</v>
          </cell>
          <cell r="L175">
            <v>0</v>
          </cell>
          <cell r="M175">
            <v>-108</v>
          </cell>
          <cell r="N175">
            <v>133.69999999999999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2002</v>
          </cell>
          <cell r="B176" t="str">
            <v>A</v>
          </cell>
          <cell r="C176" t="str">
            <v>03015-000-0</v>
          </cell>
          <cell r="D176">
            <v>-37403.610000000008</v>
          </cell>
          <cell r="E176">
            <v>-40517.660000000003</v>
          </cell>
          <cell r="F176">
            <v>-397.3</v>
          </cell>
          <cell r="G176">
            <v>-1254.32</v>
          </cell>
          <cell r="H176">
            <v>-743.1</v>
          </cell>
          <cell r="I176">
            <v>-899.62</v>
          </cell>
          <cell r="J176">
            <v>-788.22</v>
          </cell>
          <cell r="K176">
            <v>7196.61</v>
          </cell>
          <cell r="L176">
            <v>-3785.2</v>
          </cell>
          <cell r="M176">
            <v>-1966.36</v>
          </cell>
          <cell r="N176">
            <v>2396.61</v>
          </cell>
          <cell r="O176">
            <v>2458.29</v>
          </cell>
          <cell r="P176">
            <v>-1208.26</v>
          </cell>
          <cell r="Q176">
            <v>-497.84</v>
          </cell>
        </row>
        <row r="177">
          <cell r="A177" t="str">
            <v>2002</v>
          </cell>
          <cell r="B177" t="str">
            <v>A</v>
          </cell>
          <cell r="C177" t="str">
            <v>03040-000-0</v>
          </cell>
          <cell r="D177">
            <v>600.25000000000011</v>
          </cell>
          <cell r="E177">
            <v>258.08</v>
          </cell>
          <cell r="F177">
            <v>-4538.7</v>
          </cell>
          <cell r="G177">
            <v>3495.46</v>
          </cell>
          <cell r="H177">
            <v>430.5</v>
          </cell>
          <cell r="I177">
            <v>369</v>
          </cell>
          <cell r="J177">
            <v>220.52</v>
          </cell>
          <cell r="K177">
            <v>365.39</v>
          </cell>
          <cell r="L177">
            <v>40.04</v>
          </cell>
          <cell r="M177">
            <v>1146.21</v>
          </cell>
          <cell r="N177">
            <v>420.08</v>
          </cell>
          <cell r="O177">
            <v>712.11</v>
          </cell>
          <cell r="P177">
            <v>988.01</v>
          </cell>
          <cell r="Q177">
            <v>739.98</v>
          </cell>
        </row>
        <row r="178">
          <cell r="A178" t="str">
            <v>2002</v>
          </cell>
          <cell r="B178" t="str">
            <v>A</v>
          </cell>
          <cell r="C178" t="str">
            <v>03041-000-0</v>
          </cell>
          <cell r="D178">
            <v>-34578.429999999993</v>
          </cell>
          <cell r="E178">
            <v>-45971.47</v>
          </cell>
          <cell r="F178">
            <v>11312.05</v>
          </cell>
          <cell r="G178">
            <v>11295.48</v>
          </cell>
          <cell r="H178">
            <v>-23356.65</v>
          </cell>
          <cell r="I178">
            <v>10538.61</v>
          </cell>
          <cell r="J178">
            <v>2262.5700000000002</v>
          </cell>
          <cell r="K178">
            <v>-659.02</v>
          </cell>
          <cell r="L178">
            <v>-20916.54</v>
          </cell>
          <cell r="M178">
            <v>20741.07</v>
          </cell>
          <cell r="N178">
            <v>-14179.66</v>
          </cell>
          <cell r="O178">
            <v>-8124.08</v>
          </cell>
          <cell r="P178">
            <v>-2730.58</v>
          </cell>
          <cell r="Q178">
            <v>-8493.73</v>
          </cell>
        </row>
        <row r="179">
          <cell r="A179" t="str">
            <v>2002</v>
          </cell>
          <cell r="B179" t="str">
            <v>A</v>
          </cell>
          <cell r="C179" t="str">
            <v>03065-000-0</v>
          </cell>
          <cell r="D179">
            <v>-1.0300000000000029</v>
          </cell>
          <cell r="E179">
            <v>-23.01</v>
          </cell>
          <cell r="F179">
            <v>22.31</v>
          </cell>
          <cell r="G179">
            <v>-1.56</v>
          </cell>
          <cell r="H179">
            <v>-0.63</v>
          </cell>
          <cell r="I179">
            <v>2.48</v>
          </cell>
          <cell r="J179">
            <v>-0.6</v>
          </cell>
          <cell r="K179">
            <v>-0.02</v>
          </cell>
          <cell r="L179">
            <v>1.03</v>
          </cell>
          <cell r="M179">
            <v>0</v>
          </cell>
          <cell r="N179">
            <v>-0.6</v>
          </cell>
          <cell r="O179">
            <v>-1.1100000000000001</v>
          </cell>
          <cell r="P179">
            <v>-5.19</v>
          </cell>
          <cell r="Q179">
            <v>-4.22</v>
          </cell>
        </row>
        <row r="180">
          <cell r="A180" t="str">
            <v>2002</v>
          </cell>
          <cell r="B180" t="str">
            <v>A</v>
          </cell>
          <cell r="C180" t="str">
            <v>03200-000-0</v>
          </cell>
          <cell r="D180">
            <v>-18272.47</v>
          </cell>
          <cell r="E180">
            <v>-18224.27</v>
          </cell>
          <cell r="F180">
            <v>626.12</v>
          </cell>
          <cell r="G180">
            <v>-539.88</v>
          </cell>
          <cell r="H180">
            <v>1896.29</v>
          </cell>
          <cell r="I180">
            <v>-3021.55</v>
          </cell>
          <cell r="J180">
            <v>137.21</v>
          </cell>
          <cell r="K180">
            <v>853.61</v>
          </cell>
          <cell r="L180">
            <v>685.82</v>
          </cell>
          <cell r="M180">
            <v>615.47</v>
          </cell>
          <cell r="N180">
            <v>-1447.63</v>
          </cell>
          <cell r="O180">
            <v>-974.26</v>
          </cell>
          <cell r="P180">
            <v>2411.39</v>
          </cell>
          <cell r="Q180">
            <v>-856.25</v>
          </cell>
        </row>
        <row r="181">
          <cell r="A181" t="str">
            <v>2002</v>
          </cell>
          <cell r="B181" t="str">
            <v>A</v>
          </cell>
          <cell r="C181" t="str">
            <v>03210-000-0</v>
          </cell>
          <cell r="D181">
            <v>-3864.79</v>
          </cell>
          <cell r="E181">
            <v>-4154.1000000000004</v>
          </cell>
          <cell r="F181">
            <v>0</v>
          </cell>
          <cell r="G181">
            <v>-660.1</v>
          </cell>
          <cell r="H181">
            <v>-70.73</v>
          </cell>
          <cell r="I181">
            <v>-544.49</v>
          </cell>
          <cell r="J181">
            <v>859.51</v>
          </cell>
          <cell r="K181">
            <v>705.12</v>
          </cell>
          <cell r="L181">
            <v>55.92</v>
          </cell>
          <cell r="M181">
            <v>-109.62</v>
          </cell>
          <cell r="N181">
            <v>-240.47</v>
          </cell>
          <cell r="O181">
            <v>-1438.24</v>
          </cell>
          <cell r="P181">
            <v>636.97</v>
          </cell>
          <cell r="Q181">
            <v>-731.4</v>
          </cell>
        </row>
        <row r="182">
          <cell r="A182" t="str">
            <v>2002</v>
          </cell>
          <cell r="B182" t="str">
            <v>A</v>
          </cell>
          <cell r="C182" t="str">
            <v>03220-000-0</v>
          </cell>
          <cell r="D182">
            <v>-4681.5200000000004</v>
          </cell>
          <cell r="E182">
            <v>-4327.84</v>
          </cell>
          <cell r="F182">
            <v>-335.02</v>
          </cell>
          <cell r="G182">
            <v>136.52000000000001</v>
          </cell>
          <cell r="H182">
            <v>86.11</v>
          </cell>
          <cell r="I182">
            <v>-40.15</v>
          </cell>
          <cell r="J182">
            <v>-243.33</v>
          </cell>
          <cell r="K182">
            <v>42.19</v>
          </cell>
          <cell r="L182">
            <v>98.47</v>
          </cell>
          <cell r="M182">
            <v>103.16</v>
          </cell>
          <cell r="N182">
            <v>509.29</v>
          </cell>
          <cell r="O182">
            <v>2519.4299999999998</v>
          </cell>
          <cell r="P182">
            <v>127.74</v>
          </cell>
          <cell r="Q182">
            <v>-29.03</v>
          </cell>
        </row>
        <row r="183">
          <cell r="A183" t="str">
            <v>2002</v>
          </cell>
          <cell r="B183" t="str">
            <v>A</v>
          </cell>
          <cell r="C183" t="str">
            <v>03221-000-0</v>
          </cell>
          <cell r="D183">
            <v>-389.52</v>
          </cell>
          <cell r="E183">
            <v>-316.64</v>
          </cell>
          <cell r="F183">
            <v>-68.48</v>
          </cell>
          <cell r="G183">
            <v>31.92</v>
          </cell>
          <cell r="H183">
            <v>20.079999999999998</v>
          </cell>
          <cell r="I183">
            <v>-9.36</v>
          </cell>
          <cell r="J183">
            <v>-56.91</v>
          </cell>
          <cell r="K183">
            <v>9.8699999999999992</v>
          </cell>
          <cell r="L183">
            <v>23.06</v>
          </cell>
          <cell r="M183">
            <v>24.13</v>
          </cell>
          <cell r="N183">
            <v>-586.29</v>
          </cell>
          <cell r="O183">
            <v>589.22</v>
          </cell>
          <cell r="P183">
            <v>29.9</v>
          </cell>
          <cell r="Q183">
            <v>-6.79</v>
          </cell>
        </row>
        <row r="184">
          <cell r="A184" t="str">
            <v>2002</v>
          </cell>
          <cell r="B184" t="str">
            <v>A</v>
          </cell>
          <cell r="C184" t="str">
            <v>03230-000-0</v>
          </cell>
          <cell r="D184">
            <v>-4782.93</v>
          </cell>
          <cell r="E184">
            <v>-4497.7700000000004</v>
          </cell>
          <cell r="F184">
            <v>-486.92</v>
          </cell>
          <cell r="G184">
            <v>120.68</v>
          </cell>
          <cell r="H184">
            <v>3.26</v>
          </cell>
          <cell r="I184">
            <v>-87.99</v>
          </cell>
          <cell r="J184">
            <v>-14.56</v>
          </cell>
          <cell r="K184">
            <v>180.37</v>
          </cell>
          <cell r="L184">
            <v>369.88</v>
          </cell>
          <cell r="M184">
            <v>577.71</v>
          </cell>
          <cell r="N184">
            <v>115.6</v>
          </cell>
          <cell r="O184">
            <v>2159.86</v>
          </cell>
          <cell r="P184">
            <v>265.25</v>
          </cell>
          <cell r="Q184">
            <v>-116.07</v>
          </cell>
        </row>
        <row r="185">
          <cell r="A185" t="str">
            <v>2002</v>
          </cell>
          <cell r="B185" t="str">
            <v>A</v>
          </cell>
          <cell r="C185" t="str">
            <v>03270-000-0</v>
          </cell>
          <cell r="D185">
            <v>-2896.9</v>
          </cell>
          <cell r="E185">
            <v>-1577.54</v>
          </cell>
          <cell r="F185">
            <v>846.65</v>
          </cell>
          <cell r="G185">
            <v>-452.5</v>
          </cell>
          <cell r="H185">
            <v>-428.21</v>
          </cell>
          <cell r="I185">
            <v>-373.96</v>
          </cell>
          <cell r="J185">
            <v>-466.74</v>
          </cell>
          <cell r="K185">
            <v>-444.6</v>
          </cell>
          <cell r="L185">
            <v>1281.49</v>
          </cell>
          <cell r="M185">
            <v>-447.5</v>
          </cell>
          <cell r="N185">
            <v>-442.32</v>
          </cell>
          <cell r="O185">
            <v>923.32</v>
          </cell>
          <cell r="P185">
            <v>-453.64</v>
          </cell>
          <cell r="Q185">
            <v>-427.68</v>
          </cell>
        </row>
        <row r="186">
          <cell r="A186" t="str">
            <v>2002</v>
          </cell>
          <cell r="B186" t="str">
            <v>A</v>
          </cell>
          <cell r="C186" t="str">
            <v>03295-000-0</v>
          </cell>
          <cell r="D186">
            <v>-445.31</v>
          </cell>
          <cell r="E186">
            <v>-100</v>
          </cell>
          <cell r="F186">
            <v>-78</v>
          </cell>
          <cell r="G186">
            <v>-78</v>
          </cell>
          <cell r="H186">
            <v>0</v>
          </cell>
          <cell r="I186">
            <v>156</v>
          </cell>
          <cell r="J186">
            <v>-103.01</v>
          </cell>
          <cell r="K186">
            <v>-242.3</v>
          </cell>
          <cell r="L186">
            <v>445.31</v>
          </cell>
          <cell r="M186">
            <v>0</v>
          </cell>
          <cell r="N186">
            <v>0</v>
          </cell>
          <cell r="O186">
            <v>0</v>
          </cell>
          <cell r="P186">
            <v>-793.66</v>
          </cell>
          <cell r="Q186">
            <v>282.58</v>
          </cell>
        </row>
        <row r="187">
          <cell r="A187" t="str">
            <v>2002</v>
          </cell>
          <cell r="B187" t="str">
            <v>A</v>
          </cell>
          <cell r="C187" t="str">
            <v>03300-000-0</v>
          </cell>
          <cell r="D187">
            <v>-4681.5200000000004</v>
          </cell>
          <cell r="E187">
            <v>-4327.84</v>
          </cell>
          <cell r="F187">
            <v>-335.02</v>
          </cell>
          <cell r="G187">
            <v>136.52000000000001</v>
          </cell>
          <cell r="H187">
            <v>86.11</v>
          </cell>
          <cell r="I187">
            <v>-40.15</v>
          </cell>
          <cell r="J187">
            <v>-243.33</v>
          </cell>
          <cell r="K187">
            <v>42.19</v>
          </cell>
          <cell r="L187">
            <v>98.47</v>
          </cell>
          <cell r="M187">
            <v>103.16</v>
          </cell>
          <cell r="N187">
            <v>509.29</v>
          </cell>
          <cell r="O187">
            <v>2519.4299999999998</v>
          </cell>
          <cell r="P187">
            <v>127.74</v>
          </cell>
          <cell r="Q187">
            <v>-29.03</v>
          </cell>
        </row>
        <row r="188">
          <cell r="A188" t="str">
            <v>2002</v>
          </cell>
          <cell r="B188" t="str">
            <v>A</v>
          </cell>
          <cell r="C188" t="str">
            <v>03301-000-0</v>
          </cell>
          <cell r="D188">
            <v>-389.52</v>
          </cell>
          <cell r="E188">
            <v>-316.64</v>
          </cell>
          <cell r="F188">
            <v>-68.48</v>
          </cell>
          <cell r="G188">
            <v>31.92</v>
          </cell>
          <cell r="H188">
            <v>20.079999999999998</v>
          </cell>
          <cell r="I188">
            <v>-9.36</v>
          </cell>
          <cell r="J188">
            <v>-56.91</v>
          </cell>
          <cell r="K188">
            <v>9.8699999999999992</v>
          </cell>
          <cell r="L188">
            <v>23.06</v>
          </cell>
          <cell r="M188">
            <v>24.13</v>
          </cell>
          <cell r="N188">
            <v>-586.29</v>
          </cell>
          <cell r="O188">
            <v>589.22</v>
          </cell>
          <cell r="P188">
            <v>29.9</v>
          </cell>
          <cell r="Q188">
            <v>-6.79</v>
          </cell>
        </row>
        <row r="189">
          <cell r="A189" t="str">
            <v>2002</v>
          </cell>
          <cell r="B189" t="str">
            <v>A</v>
          </cell>
          <cell r="C189" t="str">
            <v>03310-000-0</v>
          </cell>
          <cell r="D189">
            <v>-3061.66</v>
          </cell>
          <cell r="E189">
            <v>-2656.12</v>
          </cell>
          <cell r="F189">
            <v>1243.55</v>
          </cell>
          <cell r="G189">
            <v>-832.07</v>
          </cell>
          <cell r="H189">
            <v>-789.16</v>
          </cell>
          <cell r="I189">
            <v>1634.08</v>
          </cell>
          <cell r="J189">
            <v>-854.9</v>
          </cell>
          <cell r="K189">
            <v>-807.04</v>
          </cell>
          <cell r="L189">
            <v>1649.78</v>
          </cell>
          <cell r="M189">
            <v>-669.46</v>
          </cell>
          <cell r="N189">
            <v>-495.74</v>
          </cell>
          <cell r="O189">
            <v>952.07</v>
          </cell>
          <cell r="P189">
            <v>-1363.11</v>
          </cell>
          <cell r="Q189">
            <v>-1335.96</v>
          </cell>
        </row>
        <row r="190">
          <cell r="A190" t="str">
            <v>2002</v>
          </cell>
          <cell r="B190" t="str">
            <v>A</v>
          </cell>
          <cell r="C190" t="str">
            <v>03320-000-0</v>
          </cell>
          <cell r="D190">
            <v>-420.95</v>
          </cell>
          <cell r="E190">
            <v>-1040.23</v>
          </cell>
          <cell r="F190">
            <v>676.21</v>
          </cell>
          <cell r="G190">
            <v>-161.37</v>
          </cell>
          <cell r="H190">
            <v>-119.75</v>
          </cell>
          <cell r="I190">
            <v>479.5</v>
          </cell>
          <cell r="J190">
            <v>-139.56</v>
          </cell>
          <cell r="K190">
            <v>-115.75</v>
          </cell>
          <cell r="L190">
            <v>222.22</v>
          </cell>
          <cell r="M190">
            <v>-134.65</v>
          </cell>
          <cell r="N190">
            <v>-178.08</v>
          </cell>
          <cell r="O190">
            <v>63.34</v>
          </cell>
          <cell r="P190">
            <v>-303.58999999999997</v>
          </cell>
          <cell r="Q190">
            <v>-241.38</v>
          </cell>
        </row>
        <row r="191">
          <cell r="A191" t="str">
            <v>2002</v>
          </cell>
          <cell r="B191" t="str">
            <v>A</v>
          </cell>
          <cell r="C191" t="str">
            <v>03340-000-0</v>
          </cell>
          <cell r="D191">
            <v>-2897.13</v>
          </cell>
          <cell r="E191">
            <v>-4357.79</v>
          </cell>
          <cell r="F191">
            <v>2759.5</v>
          </cell>
          <cell r="G191">
            <v>-1319</v>
          </cell>
          <cell r="H191">
            <v>-1275.8</v>
          </cell>
          <cell r="I191">
            <v>3973.41</v>
          </cell>
          <cell r="J191">
            <v>-1360.79</v>
          </cell>
          <cell r="K191">
            <v>-1316.66</v>
          </cell>
          <cell r="L191">
            <v>-1833.48</v>
          </cell>
          <cell r="M191">
            <v>-1304.8399999999999</v>
          </cell>
          <cell r="N191">
            <v>-1289.8399999999999</v>
          </cell>
          <cell r="O191">
            <v>2723.63</v>
          </cell>
          <cell r="P191">
            <v>-1322.86</v>
          </cell>
          <cell r="Q191">
            <v>-1247.1400000000001</v>
          </cell>
        </row>
        <row r="192">
          <cell r="A192" t="str">
            <v>2002</v>
          </cell>
          <cell r="B192" t="str">
            <v>A</v>
          </cell>
          <cell r="C192" t="str">
            <v>03360-000-0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-25</v>
          </cell>
          <cell r="I192">
            <v>25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-183.33</v>
          </cell>
          <cell r="P192">
            <v>-371.66</v>
          </cell>
          <cell r="Q192">
            <v>-30</v>
          </cell>
        </row>
        <row r="193">
          <cell r="A193" t="str">
            <v>2002</v>
          </cell>
          <cell r="B193" t="str">
            <v>A</v>
          </cell>
          <cell r="C193" t="str">
            <v>50000-000-0</v>
          </cell>
          <cell r="D193">
            <v>-60123.520000000004</v>
          </cell>
          <cell r="E193">
            <v>0</v>
          </cell>
          <cell r="F193">
            <v>-9000</v>
          </cell>
          <cell r="G193">
            <v>-9000</v>
          </cell>
          <cell r="H193">
            <v>-10380</v>
          </cell>
          <cell r="I193">
            <v>-10800</v>
          </cell>
          <cell r="J193">
            <v>-11200</v>
          </cell>
          <cell r="K193">
            <v>-9743.52</v>
          </cell>
          <cell r="L193">
            <v>-8358.07</v>
          </cell>
          <cell r="M193">
            <v>-10856.67</v>
          </cell>
          <cell r="N193">
            <v>-7500</v>
          </cell>
          <cell r="O193">
            <v>1556.67</v>
          </cell>
          <cell r="P193">
            <v>-5509.46</v>
          </cell>
          <cell r="Q193">
            <v>-9400</v>
          </cell>
        </row>
        <row r="194">
          <cell r="A194" t="str">
            <v>2002</v>
          </cell>
          <cell r="B194" t="str">
            <v>A</v>
          </cell>
          <cell r="C194" t="str">
            <v>50005-000-0</v>
          </cell>
          <cell r="D194">
            <v>-2400</v>
          </cell>
          <cell r="E194">
            <v>0</v>
          </cell>
          <cell r="F194">
            <v>-400</v>
          </cell>
          <cell r="G194">
            <v>-400</v>
          </cell>
          <cell r="H194">
            <v>-400</v>
          </cell>
          <cell r="I194">
            <v>-400</v>
          </cell>
          <cell r="J194">
            <v>-400</v>
          </cell>
          <cell r="K194">
            <v>-400</v>
          </cell>
          <cell r="L194">
            <v>-400</v>
          </cell>
          <cell r="M194">
            <v>-400</v>
          </cell>
          <cell r="N194">
            <v>-400</v>
          </cell>
          <cell r="O194">
            <v>-400</v>
          </cell>
          <cell r="P194">
            <v>-400</v>
          </cell>
          <cell r="Q194">
            <v>-400</v>
          </cell>
        </row>
        <row r="195">
          <cell r="A195" t="str">
            <v>2002</v>
          </cell>
          <cell r="B195" t="str">
            <v>A</v>
          </cell>
          <cell r="C195" t="str">
            <v>50010-000-0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-200</v>
          </cell>
        </row>
        <row r="196">
          <cell r="A196" t="str">
            <v>2002</v>
          </cell>
          <cell r="B196" t="str">
            <v>A</v>
          </cell>
          <cell r="C196" t="str">
            <v>50113-000-0</v>
          </cell>
          <cell r="D196">
            <v>-427457.63999999996</v>
          </cell>
          <cell r="E196">
            <v>0</v>
          </cell>
          <cell r="F196">
            <v>-66479.28</v>
          </cell>
          <cell r="G196">
            <v>-72695.39</v>
          </cell>
          <cell r="H196">
            <v>-70626.600000000006</v>
          </cell>
          <cell r="I196">
            <v>-71454.45</v>
          </cell>
          <cell r="J196">
            <v>-73431.98</v>
          </cell>
          <cell r="K196">
            <v>-72769.94</v>
          </cell>
          <cell r="L196">
            <v>-81574.47</v>
          </cell>
          <cell r="M196">
            <v>-57573.99</v>
          </cell>
          <cell r="N196">
            <v>-75312.11</v>
          </cell>
          <cell r="O196">
            <v>-78413.89</v>
          </cell>
          <cell r="P196">
            <v>-66916.72</v>
          </cell>
          <cell r="Q196">
            <v>-68279.77</v>
          </cell>
        </row>
        <row r="197">
          <cell r="A197" t="str">
            <v>2002</v>
          </cell>
          <cell r="B197" t="str">
            <v>A</v>
          </cell>
          <cell r="C197" t="str">
            <v>50123-000-0</v>
          </cell>
          <cell r="D197">
            <v>-67237.39</v>
          </cell>
          <cell r="E197">
            <v>0</v>
          </cell>
          <cell r="F197">
            <v>-13909.78</v>
          </cell>
          <cell r="G197">
            <v>-13503.78</v>
          </cell>
          <cell r="H197">
            <v>-9864.02</v>
          </cell>
          <cell r="I197">
            <v>-9845.52</v>
          </cell>
          <cell r="J197">
            <v>-10419.1</v>
          </cell>
          <cell r="K197">
            <v>-9695.19</v>
          </cell>
          <cell r="L197">
            <v>-8866.6</v>
          </cell>
          <cell r="M197">
            <v>-8144.87</v>
          </cell>
          <cell r="N197">
            <v>-8346.44</v>
          </cell>
          <cell r="O197">
            <v>-8346.44</v>
          </cell>
          <cell r="P197">
            <v>-7067.55</v>
          </cell>
          <cell r="Q197">
            <v>-6798.31</v>
          </cell>
        </row>
        <row r="198">
          <cell r="A198" t="str">
            <v>2002</v>
          </cell>
          <cell r="B198" t="str">
            <v>A</v>
          </cell>
          <cell r="C198" t="str">
            <v>50133-000-0</v>
          </cell>
          <cell r="D198">
            <v>-868.44</v>
          </cell>
          <cell r="E198">
            <v>0</v>
          </cell>
          <cell r="F198">
            <v>-868.44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A199" t="str">
            <v>2002</v>
          </cell>
          <cell r="B199" t="str">
            <v>A</v>
          </cell>
          <cell r="C199" t="str">
            <v>52300-000-0</v>
          </cell>
          <cell r="D199">
            <v>-261.36</v>
          </cell>
          <cell r="E199">
            <v>0</v>
          </cell>
          <cell r="F199">
            <v>-46.9</v>
          </cell>
          <cell r="G199">
            <v>-104</v>
          </cell>
          <cell r="H199">
            <v>-42</v>
          </cell>
          <cell r="I199">
            <v>-27</v>
          </cell>
          <cell r="J199">
            <v>-39.96</v>
          </cell>
          <cell r="K199">
            <v>-1.5</v>
          </cell>
          <cell r="L199">
            <v>0</v>
          </cell>
          <cell r="M199">
            <v>0</v>
          </cell>
          <cell r="N199">
            <v>-40</v>
          </cell>
          <cell r="O199">
            <v>-114</v>
          </cell>
          <cell r="P199">
            <v>-96</v>
          </cell>
          <cell r="Q199">
            <v>-81</v>
          </cell>
        </row>
        <row r="200">
          <cell r="A200" t="str">
            <v>2002</v>
          </cell>
          <cell r="B200" t="str">
            <v>A</v>
          </cell>
          <cell r="C200" t="str">
            <v>52500-000-0</v>
          </cell>
          <cell r="D200">
            <v>-420.77000000000004</v>
          </cell>
          <cell r="E200">
            <v>0</v>
          </cell>
          <cell r="F200">
            <v>-69.540000000000006</v>
          </cell>
          <cell r="G200">
            <v>-52.52</v>
          </cell>
          <cell r="H200">
            <v>-77.349999999999994</v>
          </cell>
          <cell r="I200">
            <v>-40.74</v>
          </cell>
          <cell r="J200">
            <v>-98.56</v>
          </cell>
          <cell r="K200">
            <v>-82.06</v>
          </cell>
          <cell r="L200">
            <v>0</v>
          </cell>
          <cell r="M200">
            <v>-100.21</v>
          </cell>
          <cell r="N200">
            <v>0</v>
          </cell>
          <cell r="O200">
            <v>-40.08</v>
          </cell>
          <cell r="P200">
            <v>0</v>
          </cell>
          <cell r="Q200">
            <v>-41.28</v>
          </cell>
        </row>
        <row r="201">
          <cell r="A201" t="str">
            <v>2002</v>
          </cell>
          <cell r="B201" t="str">
            <v>A</v>
          </cell>
          <cell r="C201" t="str">
            <v>52600-000-0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-250</v>
          </cell>
          <cell r="Q201">
            <v>0</v>
          </cell>
        </row>
        <row r="202">
          <cell r="A202" t="str">
            <v>2002</v>
          </cell>
          <cell r="B202" t="str">
            <v>A</v>
          </cell>
          <cell r="C202" t="str">
            <v>52700-000-0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2002</v>
          </cell>
          <cell r="B203" t="str">
            <v>A</v>
          </cell>
          <cell r="C203" t="str">
            <v>60300-000-0</v>
          </cell>
          <cell r="D203">
            <v>27360.959999999999</v>
          </cell>
          <cell r="E203">
            <v>0</v>
          </cell>
          <cell r="F203">
            <v>6560.16</v>
          </cell>
          <cell r="G203">
            <v>4160.16</v>
          </cell>
          <cell r="H203">
            <v>4160.16</v>
          </cell>
          <cell r="I203">
            <v>4160.16</v>
          </cell>
          <cell r="J203">
            <v>4160.16</v>
          </cell>
          <cell r="K203">
            <v>4160.16</v>
          </cell>
          <cell r="L203">
            <v>4160.16</v>
          </cell>
          <cell r="M203">
            <v>4160.16</v>
          </cell>
          <cell r="N203">
            <v>4357.8599999999997</v>
          </cell>
          <cell r="O203">
            <v>4246.84</v>
          </cell>
          <cell r="P203">
            <v>4246.84</v>
          </cell>
          <cell r="Q203">
            <v>4246.84</v>
          </cell>
        </row>
        <row r="204">
          <cell r="A204" t="str">
            <v>2002</v>
          </cell>
          <cell r="B204" t="str">
            <v>A</v>
          </cell>
          <cell r="C204" t="str">
            <v>60307-000-0</v>
          </cell>
          <cell r="D204">
            <v>82390.3</v>
          </cell>
          <cell r="E204">
            <v>0</v>
          </cell>
          <cell r="F204">
            <v>12971.56</v>
          </cell>
          <cell r="G204">
            <v>10803.14</v>
          </cell>
          <cell r="H204">
            <v>14784.35</v>
          </cell>
          <cell r="I204">
            <v>13052.59</v>
          </cell>
          <cell r="J204">
            <v>15032.94</v>
          </cell>
          <cell r="K204">
            <v>15745.72</v>
          </cell>
          <cell r="L204">
            <v>15023.72</v>
          </cell>
          <cell r="M204">
            <v>13849.54</v>
          </cell>
          <cell r="N204">
            <v>14144.96</v>
          </cell>
          <cell r="O204">
            <v>12915.69</v>
          </cell>
          <cell r="P204">
            <v>10565.07</v>
          </cell>
          <cell r="Q204">
            <v>8487.51</v>
          </cell>
        </row>
        <row r="205">
          <cell r="A205" t="str">
            <v>2002</v>
          </cell>
          <cell r="B205" t="str">
            <v>A</v>
          </cell>
          <cell r="C205" t="str">
            <v>60308-000-0</v>
          </cell>
          <cell r="D205">
            <v>43763.55</v>
          </cell>
          <cell r="E205">
            <v>0</v>
          </cell>
          <cell r="F205">
            <v>7639.79</v>
          </cell>
          <cell r="G205">
            <v>9500.49</v>
          </cell>
          <cell r="H205">
            <v>7369.77</v>
          </cell>
          <cell r="I205">
            <v>6411.14</v>
          </cell>
          <cell r="J205">
            <v>6613.6</v>
          </cell>
          <cell r="K205">
            <v>6228.76</v>
          </cell>
          <cell r="L205">
            <v>6327.74</v>
          </cell>
          <cell r="M205">
            <v>6050.14</v>
          </cell>
          <cell r="N205">
            <v>6224.78</v>
          </cell>
          <cell r="O205">
            <v>6717.55</v>
          </cell>
          <cell r="P205">
            <v>5995.96</v>
          </cell>
          <cell r="Q205">
            <v>7339.57</v>
          </cell>
        </row>
        <row r="206">
          <cell r="A206" t="str">
            <v>2002</v>
          </cell>
          <cell r="B206" t="str">
            <v>A</v>
          </cell>
          <cell r="C206" t="str">
            <v>60310-000-0</v>
          </cell>
          <cell r="D206">
            <v>3746.03</v>
          </cell>
          <cell r="E206">
            <v>0</v>
          </cell>
          <cell r="F206">
            <v>0</v>
          </cell>
          <cell r="G206">
            <v>869.32</v>
          </cell>
          <cell r="H206">
            <v>472.51</v>
          </cell>
          <cell r="I206">
            <v>1013.14</v>
          </cell>
          <cell r="J206">
            <v>1173.78</v>
          </cell>
          <cell r="K206">
            <v>217.28</v>
          </cell>
          <cell r="L206">
            <v>741.14</v>
          </cell>
          <cell r="M206">
            <v>694.63</v>
          </cell>
          <cell r="N206">
            <v>0</v>
          </cell>
          <cell r="O206">
            <v>514.13</v>
          </cell>
          <cell r="P206">
            <v>384.58</v>
          </cell>
          <cell r="Q206">
            <v>733.44</v>
          </cell>
        </row>
        <row r="207">
          <cell r="A207" t="str">
            <v>2002</v>
          </cell>
          <cell r="B207" t="str">
            <v>A</v>
          </cell>
          <cell r="C207" t="str">
            <v>60400-000-0</v>
          </cell>
          <cell r="D207">
            <v>1592.99</v>
          </cell>
          <cell r="E207">
            <v>0</v>
          </cell>
          <cell r="F207">
            <v>0</v>
          </cell>
          <cell r="G207">
            <v>541.33000000000004</v>
          </cell>
          <cell r="H207">
            <v>246.49</v>
          </cell>
          <cell r="I207">
            <v>1306.4100000000001</v>
          </cell>
          <cell r="J207">
            <v>-178.41</v>
          </cell>
          <cell r="K207">
            <v>-322.83</v>
          </cell>
          <cell r="L207">
            <v>679.7</v>
          </cell>
          <cell r="M207">
            <v>862.53</v>
          </cell>
          <cell r="N207">
            <v>354.59</v>
          </cell>
          <cell r="O207">
            <v>0</v>
          </cell>
          <cell r="P207">
            <v>0</v>
          </cell>
          <cell r="Q207">
            <v>0</v>
          </cell>
        </row>
        <row r="208">
          <cell r="A208" t="str">
            <v>2002</v>
          </cell>
          <cell r="B208" t="str">
            <v>A</v>
          </cell>
          <cell r="C208" t="str">
            <v>60500-000-0</v>
          </cell>
          <cell r="D208">
            <v>2711.01</v>
          </cell>
          <cell r="E208">
            <v>0</v>
          </cell>
          <cell r="F208">
            <v>0</v>
          </cell>
          <cell r="G208">
            <v>844.45</v>
          </cell>
          <cell r="H208">
            <v>0</v>
          </cell>
          <cell r="I208">
            <v>843.62</v>
          </cell>
          <cell r="J208">
            <v>0</v>
          </cell>
          <cell r="K208">
            <v>1022.94</v>
          </cell>
          <cell r="L208">
            <v>0</v>
          </cell>
          <cell r="M208">
            <v>1194.44</v>
          </cell>
          <cell r="N208">
            <v>993.3</v>
          </cell>
          <cell r="O208">
            <v>783.25</v>
          </cell>
          <cell r="P208">
            <v>0</v>
          </cell>
          <cell r="Q208">
            <v>0</v>
          </cell>
        </row>
        <row r="209">
          <cell r="A209" t="str">
            <v>2002</v>
          </cell>
          <cell r="B209" t="str">
            <v>A</v>
          </cell>
          <cell r="C209" t="str">
            <v>60510-000-0</v>
          </cell>
          <cell r="D209">
            <v>10006.27</v>
          </cell>
          <cell r="E209">
            <v>0</v>
          </cell>
          <cell r="F209">
            <v>1791.07</v>
          </cell>
          <cell r="G209">
            <v>1610.28</v>
          </cell>
          <cell r="H209">
            <v>1631.77</v>
          </cell>
          <cell r="I209">
            <v>1597.92</v>
          </cell>
          <cell r="J209">
            <v>1695.36</v>
          </cell>
          <cell r="K209">
            <v>1679.87</v>
          </cell>
          <cell r="L209">
            <v>1654.65</v>
          </cell>
          <cell r="M209">
            <v>1581.03</v>
          </cell>
          <cell r="N209">
            <v>1573.19</v>
          </cell>
          <cell r="O209">
            <v>1564.77</v>
          </cell>
          <cell r="P209">
            <v>1499.71</v>
          </cell>
          <cell r="Q209">
            <v>1313.92</v>
          </cell>
        </row>
        <row r="210">
          <cell r="A210" t="str">
            <v>2002</v>
          </cell>
          <cell r="B210" t="str">
            <v>A</v>
          </cell>
          <cell r="C210" t="str">
            <v>60520-000-0</v>
          </cell>
          <cell r="D210">
            <v>2320.56</v>
          </cell>
          <cell r="E210">
            <v>0</v>
          </cell>
          <cell r="F210">
            <v>399.19</v>
          </cell>
          <cell r="G210">
            <v>376.61</v>
          </cell>
          <cell r="H210">
            <v>381.68</v>
          </cell>
          <cell r="I210">
            <v>373.71</v>
          </cell>
          <cell r="J210">
            <v>396.5</v>
          </cell>
          <cell r="K210">
            <v>392.87</v>
          </cell>
          <cell r="L210">
            <v>386.97</v>
          </cell>
          <cell r="M210">
            <v>369.75</v>
          </cell>
          <cell r="N210">
            <v>367.93</v>
          </cell>
          <cell r="O210">
            <v>365.94</v>
          </cell>
          <cell r="P210">
            <v>350.75</v>
          </cell>
          <cell r="Q210">
            <v>307.3</v>
          </cell>
        </row>
        <row r="211">
          <cell r="A211" t="str">
            <v>2002</v>
          </cell>
          <cell r="B211" t="str">
            <v>A</v>
          </cell>
          <cell r="C211" t="str">
            <v>60530-000-0</v>
          </cell>
          <cell r="D211">
            <v>5207.5600000000004</v>
          </cell>
          <cell r="E211">
            <v>0</v>
          </cell>
          <cell r="F211">
            <v>806.55</v>
          </cell>
          <cell r="G211">
            <v>833.56</v>
          </cell>
          <cell r="H211">
            <v>837.81</v>
          </cell>
          <cell r="I211">
            <v>1005.19</v>
          </cell>
          <cell r="J211">
            <v>878.36</v>
          </cell>
          <cell r="K211">
            <v>846.09</v>
          </cell>
          <cell r="L211">
            <v>3554.19</v>
          </cell>
          <cell r="M211">
            <v>820.25</v>
          </cell>
          <cell r="N211">
            <v>810.83</v>
          </cell>
          <cell r="O211">
            <v>843.71</v>
          </cell>
          <cell r="P211">
            <v>768.16</v>
          </cell>
          <cell r="Q211">
            <v>650.72</v>
          </cell>
        </row>
        <row r="212">
          <cell r="A212" t="str">
            <v>2002</v>
          </cell>
          <cell r="B212" t="str">
            <v>A</v>
          </cell>
          <cell r="C212" t="str">
            <v>60540-000-0</v>
          </cell>
          <cell r="D212">
            <v>599.79000000000008</v>
          </cell>
          <cell r="E212">
            <v>0</v>
          </cell>
          <cell r="F212">
            <v>171.89</v>
          </cell>
          <cell r="G212">
            <v>115.87</v>
          </cell>
          <cell r="H212">
            <v>74.650000000000006</v>
          </cell>
          <cell r="I212">
            <v>73.349999999999994</v>
          </cell>
          <cell r="J212">
            <v>84.2</v>
          </cell>
          <cell r="K212">
            <v>79.83</v>
          </cell>
          <cell r="L212">
            <v>90.69</v>
          </cell>
          <cell r="M212">
            <v>78.98</v>
          </cell>
          <cell r="N212">
            <v>109.32</v>
          </cell>
          <cell r="O212">
            <v>201.92</v>
          </cell>
          <cell r="P212">
            <v>164.58</v>
          </cell>
          <cell r="Q212">
            <v>114.79</v>
          </cell>
        </row>
        <row r="213">
          <cell r="A213" t="str">
            <v>2002</v>
          </cell>
          <cell r="B213" t="str">
            <v>A</v>
          </cell>
          <cell r="C213" t="str">
            <v>60550-000-0</v>
          </cell>
          <cell r="D213">
            <v>3083.06</v>
          </cell>
          <cell r="E213">
            <v>0</v>
          </cell>
          <cell r="F213">
            <v>536.84</v>
          </cell>
          <cell r="G213">
            <v>506.46</v>
          </cell>
          <cell r="H213">
            <v>513.21</v>
          </cell>
          <cell r="I213">
            <v>502.55</v>
          </cell>
          <cell r="J213">
            <v>533.21</v>
          </cell>
          <cell r="K213">
            <v>490.79</v>
          </cell>
          <cell r="L213">
            <v>432.97</v>
          </cell>
          <cell r="M213">
            <v>416.73</v>
          </cell>
          <cell r="N213">
            <v>494.8</v>
          </cell>
          <cell r="O213">
            <v>635.34</v>
          </cell>
          <cell r="P213">
            <v>751.19</v>
          </cell>
          <cell r="Q213">
            <v>657.2</v>
          </cell>
        </row>
        <row r="214">
          <cell r="A214" t="str">
            <v>2002</v>
          </cell>
          <cell r="B214" t="str">
            <v>A</v>
          </cell>
          <cell r="C214" t="str">
            <v>61200-000-0</v>
          </cell>
          <cell r="D214">
            <v>1330.7199999999998</v>
          </cell>
          <cell r="E214">
            <v>0</v>
          </cell>
          <cell r="F214">
            <v>366.57</v>
          </cell>
          <cell r="G214">
            <v>271.75</v>
          </cell>
          <cell r="H214">
            <v>10</v>
          </cell>
          <cell r="I214">
            <v>423.73</v>
          </cell>
          <cell r="J214">
            <v>140.57</v>
          </cell>
          <cell r="K214">
            <v>118.1</v>
          </cell>
          <cell r="L214">
            <v>10</v>
          </cell>
          <cell r="M214">
            <v>10</v>
          </cell>
          <cell r="N214">
            <v>148.97999999999999</v>
          </cell>
          <cell r="O214">
            <v>121.81</v>
          </cell>
          <cell r="P214">
            <v>332.67</v>
          </cell>
          <cell r="Q214">
            <v>868.14</v>
          </cell>
        </row>
        <row r="215">
          <cell r="A215" t="str">
            <v>2002</v>
          </cell>
          <cell r="B215" t="str">
            <v>A</v>
          </cell>
          <cell r="C215" t="str">
            <v>61300-000-0</v>
          </cell>
          <cell r="D215">
            <v>1771.1</v>
          </cell>
          <cell r="E215">
            <v>0</v>
          </cell>
          <cell r="F215">
            <v>129.59</v>
          </cell>
          <cell r="G215">
            <v>600.54</v>
          </cell>
          <cell r="H215">
            <v>231.7</v>
          </cell>
          <cell r="I215">
            <v>124.43</v>
          </cell>
          <cell r="J215">
            <v>334.96</v>
          </cell>
          <cell r="K215">
            <v>349.88</v>
          </cell>
          <cell r="L215">
            <v>476.03</v>
          </cell>
          <cell r="M215">
            <v>497.04</v>
          </cell>
          <cell r="N215">
            <v>221.79</v>
          </cell>
          <cell r="O215">
            <v>250.48</v>
          </cell>
          <cell r="P215">
            <v>242.71</v>
          </cell>
          <cell r="Q215">
            <v>189.39</v>
          </cell>
        </row>
        <row r="216">
          <cell r="A216" t="str">
            <v>2002</v>
          </cell>
          <cell r="B216" t="str">
            <v>A</v>
          </cell>
          <cell r="C216" t="str">
            <v>61400-000-0</v>
          </cell>
          <cell r="D216">
            <v>3.44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3.44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17.66</v>
          </cell>
          <cell r="Q216">
            <v>0</v>
          </cell>
        </row>
        <row r="217">
          <cell r="A217" t="str">
            <v>2002</v>
          </cell>
          <cell r="B217" t="str">
            <v>A</v>
          </cell>
          <cell r="C217" t="str">
            <v>62000-000-0</v>
          </cell>
          <cell r="D217">
            <v>11042.400000000001</v>
          </cell>
          <cell r="E217">
            <v>0</v>
          </cell>
          <cell r="F217">
            <v>1846.14</v>
          </cell>
          <cell r="G217">
            <v>1867.36</v>
          </cell>
          <cell r="H217">
            <v>1697.6</v>
          </cell>
          <cell r="I217">
            <v>1782.48</v>
          </cell>
          <cell r="J217">
            <v>2279.11</v>
          </cell>
          <cell r="K217">
            <v>1569.71</v>
          </cell>
          <cell r="L217">
            <v>1794</v>
          </cell>
          <cell r="M217">
            <v>1677</v>
          </cell>
          <cell r="N217">
            <v>1638</v>
          </cell>
          <cell r="O217">
            <v>1812.48</v>
          </cell>
          <cell r="P217">
            <v>1638.4</v>
          </cell>
          <cell r="Q217">
            <v>1720.32</v>
          </cell>
        </row>
        <row r="218">
          <cell r="A218" t="str">
            <v>2002</v>
          </cell>
          <cell r="B218" t="str">
            <v>A</v>
          </cell>
          <cell r="C218" t="str">
            <v>62005-000-0</v>
          </cell>
          <cell r="D218">
            <v>385.78</v>
          </cell>
          <cell r="E218">
            <v>0</v>
          </cell>
          <cell r="F218">
            <v>0</v>
          </cell>
          <cell r="G218">
            <v>147.16</v>
          </cell>
          <cell r="H218">
            <v>65.36</v>
          </cell>
          <cell r="I218">
            <v>71.930000000000007</v>
          </cell>
          <cell r="J218">
            <v>71.94</v>
          </cell>
          <cell r="K218">
            <v>29.39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A219" t="str">
            <v>2002</v>
          </cell>
          <cell r="B219" t="str">
            <v>A</v>
          </cell>
          <cell r="C219" t="str">
            <v>62010-000-0</v>
          </cell>
          <cell r="D219">
            <v>254.64</v>
          </cell>
          <cell r="E219">
            <v>0</v>
          </cell>
          <cell r="F219">
            <v>0</v>
          </cell>
          <cell r="G219">
            <v>127.32</v>
          </cell>
          <cell r="H219">
            <v>0</v>
          </cell>
          <cell r="I219">
            <v>127.32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53.76</v>
          </cell>
          <cell r="P219">
            <v>0</v>
          </cell>
          <cell r="Q219">
            <v>0</v>
          </cell>
        </row>
        <row r="220">
          <cell r="A220" t="str">
            <v>2002</v>
          </cell>
          <cell r="B220" t="str">
            <v>A</v>
          </cell>
          <cell r="C220" t="str">
            <v>62020-000-0</v>
          </cell>
          <cell r="D220">
            <v>733.72</v>
          </cell>
          <cell r="E220">
            <v>0</v>
          </cell>
          <cell r="F220">
            <v>115.78</v>
          </cell>
          <cell r="G220">
            <v>123.67</v>
          </cell>
          <cell r="H220">
            <v>105.26</v>
          </cell>
          <cell r="I220">
            <v>118.41</v>
          </cell>
          <cell r="J220">
            <v>136.01</v>
          </cell>
          <cell r="K220">
            <v>134.59</v>
          </cell>
          <cell r="L220">
            <v>111.23</v>
          </cell>
          <cell r="M220">
            <v>103.98</v>
          </cell>
          <cell r="N220">
            <v>101.56</v>
          </cell>
          <cell r="O220">
            <v>116.97</v>
          </cell>
          <cell r="P220">
            <v>139.57</v>
          </cell>
          <cell r="Q220">
            <v>258.56</v>
          </cell>
        </row>
        <row r="221">
          <cell r="A221" t="str">
            <v>2002</v>
          </cell>
          <cell r="B221" t="str">
            <v>A</v>
          </cell>
          <cell r="C221" t="str">
            <v>62030-000-0</v>
          </cell>
          <cell r="D221">
            <v>171.6</v>
          </cell>
          <cell r="E221">
            <v>0</v>
          </cell>
          <cell r="F221">
            <v>27.08</v>
          </cell>
          <cell r="G221">
            <v>28.92</v>
          </cell>
          <cell r="H221">
            <v>24.62</v>
          </cell>
          <cell r="I221">
            <v>27.69</v>
          </cell>
          <cell r="J221">
            <v>31.81</v>
          </cell>
          <cell r="K221">
            <v>31.48</v>
          </cell>
          <cell r="L221">
            <v>26.01</v>
          </cell>
          <cell r="M221">
            <v>24.32</v>
          </cell>
          <cell r="N221">
            <v>23.75</v>
          </cell>
          <cell r="O221">
            <v>27.36</v>
          </cell>
          <cell r="P221">
            <v>32.64</v>
          </cell>
          <cell r="Q221">
            <v>60.47</v>
          </cell>
        </row>
        <row r="222">
          <cell r="A222" t="str">
            <v>2002</v>
          </cell>
          <cell r="B222" t="str">
            <v>A</v>
          </cell>
          <cell r="C222" t="str">
            <v>62040-000-0</v>
          </cell>
          <cell r="D222">
            <v>366.23</v>
          </cell>
          <cell r="E222">
            <v>0</v>
          </cell>
          <cell r="F222">
            <v>54.92</v>
          </cell>
          <cell r="G222">
            <v>57.41</v>
          </cell>
          <cell r="H222">
            <v>49.92</v>
          </cell>
          <cell r="I222">
            <v>68.11</v>
          </cell>
          <cell r="J222">
            <v>69.19</v>
          </cell>
          <cell r="K222">
            <v>66.680000000000007</v>
          </cell>
          <cell r="L222">
            <v>240.95</v>
          </cell>
          <cell r="M222">
            <v>52.42</v>
          </cell>
          <cell r="N222">
            <v>52.42</v>
          </cell>
          <cell r="O222">
            <v>60.31</v>
          </cell>
          <cell r="P222">
            <v>63.45</v>
          </cell>
          <cell r="Q222">
            <v>106.5</v>
          </cell>
        </row>
        <row r="223">
          <cell r="A223" t="str">
            <v>2002</v>
          </cell>
          <cell r="B223" t="str">
            <v>A</v>
          </cell>
          <cell r="C223" t="str">
            <v>62050-000-0</v>
          </cell>
          <cell r="D223">
            <v>10.47</v>
          </cell>
          <cell r="E223">
            <v>0</v>
          </cell>
          <cell r="F223">
            <v>6.17</v>
          </cell>
          <cell r="G223">
            <v>0</v>
          </cell>
          <cell r="H223">
            <v>0</v>
          </cell>
          <cell r="I223">
            <v>0</v>
          </cell>
          <cell r="J223">
            <v>3.29</v>
          </cell>
          <cell r="K223">
            <v>1.01</v>
          </cell>
          <cell r="L223">
            <v>14.35</v>
          </cell>
          <cell r="M223">
            <v>13.41</v>
          </cell>
          <cell r="N223">
            <v>6.92</v>
          </cell>
          <cell r="O223">
            <v>15.09</v>
          </cell>
          <cell r="P223">
            <v>18</v>
          </cell>
          <cell r="Q223">
            <v>33.36</v>
          </cell>
        </row>
        <row r="224">
          <cell r="A224" t="str">
            <v>2002</v>
          </cell>
          <cell r="B224" t="str">
            <v>A</v>
          </cell>
          <cell r="C224" t="str">
            <v>62060-000-0</v>
          </cell>
          <cell r="D224">
            <v>230.76</v>
          </cell>
          <cell r="E224">
            <v>0</v>
          </cell>
          <cell r="F224">
            <v>36.42</v>
          </cell>
          <cell r="G224">
            <v>38.9</v>
          </cell>
          <cell r="H224">
            <v>33.1</v>
          </cell>
          <cell r="I224">
            <v>37.24</v>
          </cell>
          <cell r="J224">
            <v>42.77</v>
          </cell>
          <cell r="K224">
            <v>42.33</v>
          </cell>
          <cell r="L224">
            <v>34.979999999999997</v>
          </cell>
          <cell r="M224">
            <v>32.700000000000003</v>
          </cell>
          <cell r="N224">
            <v>-10.66</v>
          </cell>
          <cell r="O224">
            <v>48.35</v>
          </cell>
          <cell r="P224">
            <v>69.55</v>
          </cell>
          <cell r="Q224">
            <v>128.85</v>
          </cell>
        </row>
        <row r="225">
          <cell r="A225" t="str">
            <v>2002</v>
          </cell>
          <cell r="B225" t="str">
            <v>A</v>
          </cell>
          <cell r="C225" t="str">
            <v>62150-000-0</v>
          </cell>
          <cell r="D225">
            <v>104.05000000000001</v>
          </cell>
          <cell r="E225">
            <v>0</v>
          </cell>
          <cell r="F225">
            <v>53.74</v>
          </cell>
          <cell r="G225">
            <v>0</v>
          </cell>
          <cell r="H225">
            <v>0</v>
          </cell>
          <cell r="I225">
            <v>0</v>
          </cell>
          <cell r="J225">
            <v>50.31</v>
          </cell>
          <cell r="K225">
            <v>0</v>
          </cell>
          <cell r="L225">
            <v>0</v>
          </cell>
          <cell r="M225">
            <v>47.23</v>
          </cell>
          <cell r="N225">
            <v>24.33</v>
          </cell>
          <cell r="O225">
            <v>0</v>
          </cell>
          <cell r="P225">
            <v>0</v>
          </cell>
          <cell r="Q225">
            <v>0</v>
          </cell>
        </row>
        <row r="226">
          <cell r="A226" t="str">
            <v>2002</v>
          </cell>
          <cell r="B226" t="str">
            <v>A</v>
          </cell>
          <cell r="C226" t="str">
            <v>62200-000-0</v>
          </cell>
          <cell r="D226">
            <v>2334.98</v>
          </cell>
          <cell r="E226">
            <v>0</v>
          </cell>
          <cell r="F226">
            <v>111.17</v>
          </cell>
          <cell r="G226">
            <v>212.15</v>
          </cell>
          <cell r="H226">
            <v>298.79000000000002</v>
          </cell>
          <cell r="I226">
            <v>646.52</v>
          </cell>
          <cell r="J226">
            <v>403.56</v>
          </cell>
          <cell r="K226">
            <v>662.79</v>
          </cell>
          <cell r="L226">
            <v>592.67999999999995</v>
          </cell>
          <cell r="M226">
            <v>778.91</v>
          </cell>
          <cell r="N226">
            <v>144.47</v>
          </cell>
          <cell r="O226">
            <v>314.16000000000003</v>
          </cell>
          <cell r="P226">
            <v>421.9</v>
          </cell>
          <cell r="Q226">
            <v>426.2</v>
          </cell>
        </row>
        <row r="227">
          <cell r="A227" t="str">
            <v>2002</v>
          </cell>
          <cell r="B227" t="str">
            <v>A</v>
          </cell>
          <cell r="C227" t="str">
            <v>62300-000-0</v>
          </cell>
          <cell r="D227">
            <v>4997.4799999999996</v>
          </cell>
          <cell r="E227">
            <v>0</v>
          </cell>
          <cell r="F227">
            <v>394.09</v>
          </cell>
          <cell r="G227">
            <v>2045.41</v>
          </cell>
          <cell r="H227">
            <v>434.82</v>
          </cell>
          <cell r="I227">
            <v>500.17</v>
          </cell>
          <cell r="J227">
            <v>833.76</v>
          </cell>
          <cell r="K227">
            <v>789.23</v>
          </cell>
          <cell r="L227">
            <v>168.24</v>
          </cell>
          <cell r="M227">
            <v>348.35</v>
          </cell>
          <cell r="N227">
            <v>1780.05</v>
          </cell>
          <cell r="O227">
            <v>1129.19</v>
          </cell>
          <cell r="P227">
            <v>575.03</v>
          </cell>
          <cell r="Q227">
            <v>443.48</v>
          </cell>
        </row>
        <row r="228">
          <cell r="A228" t="str">
            <v>2002</v>
          </cell>
          <cell r="B228" t="str">
            <v>A</v>
          </cell>
          <cell r="C228" t="str">
            <v>62400-000-0</v>
          </cell>
          <cell r="D228">
            <v>989.73</v>
          </cell>
          <cell r="E228">
            <v>0</v>
          </cell>
          <cell r="F228">
            <v>206.51</v>
          </cell>
          <cell r="G228">
            <v>138.04</v>
          </cell>
          <cell r="H228">
            <v>117.8</v>
          </cell>
          <cell r="I228">
            <v>240.61</v>
          </cell>
          <cell r="J228">
            <v>131.52000000000001</v>
          </cell>
          <cell r="K228">
            <v>155.25</v>
          </cell>
          <cell r="L228">
            <v>197.6</v>
          </cell>
          <cell r="M228">
            <v>165.55</v>
          </cell>
          <cell r="N228">
            <v>92.86</v>
          </cell>
          <cell r="O228">
            <v>134.27000000000001</v>
          </cell>
          <cell r="P228">
            <v>55.63</v>
          </cell>
          <cell r="Q228">
            <v>340.22</v>
          </cell>
        </row>
        <row r="229">
          <cell r="A229" t="str">
            <v>2002</v>
          </cell>
          <cell r="B229" t="str">
            <v>A</v>
          </cell>
          <cell r="C229" t="str">
            <v>62500-000-0</v>
          </cell>
          <cell r="D229">
            <v>4909.03</v>
          </cell>
          <cell r="E229">
            <v>0</v>
          </cell>
          <cell r="F229">
            <v>556.49</v>
          </cell>
          <cell r="G229">
            <v>556.49</v>
          </cell>
          <cell r="H229">
            <v>556.49</v>
          </cell>
          <cell r="I229">
            <v>1231.68</v>
          </cell>
          <cell r="J229">
            <v>1231.68</v>
          </cell>
          <cell r="K229">
            <v>776.2</v>
          </cell>
          <cell r="L229">
            <v>776.2</v>
          </cell>
          <cell r="M229">
            <v>873.1</v>
          </cell>
          <cell r="N229">
            <v>873.09</v>
          </cell>
          <cell r="O229">
            <v>873.1</v>
          </cell>
          <cell r="P229">
            <v>873.1</v>
          </cell>
          <cell r="Q229">
            <v>1766.85</v>
          </cell>
        </row>
        <row r="230">
          <cell r="A230" t="str">
            <v>2002</v>
          </cell>
          <cell r="B230" t="str">
            <v>A</v>
          </cell>
          <cell r="C230" t="str">
            <v>62600-000-0</v>
          </cell>
          <cell r="D230">
            <v>108.59</v>
          </cell>
          <cell r="E230">
            <v>0</v>
          </cell>
          <cell r="F230">
            <v>0</v>
          </cell>
          <cell r="G230">
            <v>77.39</v>
          </cell>
          <cell r="H230">
            <v>0</v>
          </cell>
          <cell r="I230">
            <v>31.2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34</v>
          </cell>
          <cell r="O230">
            <v>25.92</v>
          </cell>
          <cell r="P230">
            <v>31.2</v>
          </cell>
          <cell r="Q230">
            <v>36.26</v>
          </cell>
        </row>
        <row r="231">
          <cell r="A231" t="str">
            <v>2002</v>
          </cell>
          <cell r="B231" t="str">
            <v>A</v>
          </cell>
          <cell r="C231" t="str">
            <v>62700-000-0</v>
          </cell>
          <cell r="D231">
            <v>10288.1</v>
          </cell>
          <cell r="E231">
            <v>0</v>
          </cell>
          <cell r="F231">
            <v>500.55</v>
          </cell>
          <cell r="G231">
            <v>-3518.72</v>
          </cell>
          <cell r="H231">
            <v>2973.29</v>
          </cell>
          <cell r="I231">
            <v>2742.32</v>
          </cell>
          <cell r="J231">
            <v>4607.4399999999996</v>
          </cell>
          <cell r="K231">
            <v>2983.22</v>
          </cell>
          <cell r="L231">
            <v>3133.32</v>
          </cell>
          <cell r="M231">
            <v>2791.45</v>
          </cell>
          <cell r="N231">
            <v>3347.89</v>
          </cell>
          <cell r="O231">
            <v>1546.5</v>
          </cell>
          <cell r="P231">
            <v>3495.92</v>
          </cell>
          <cell r="Q231">
            <v>2765.83</v>
          </cell>
        </row>
        <row r="232">
          <cell r="A232" t="str">
            <v>2002</v>
          </cell>
          <cell r="B232" t="str">
            <v>A</v>
          </cell>
          <cell r="C232" t="str">
            <v>62705-000-0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250</v>
          </cell>
        </row>
        <row r="233">
          <cell r="A233" t="str">
            <v>2002</v>
          </cell>
          <cell r="B233" t="str">
            <v>A</v>
          </cell>
          <cell r="C233" t="str">
            <v>62800-000-0</v>
          </cell>
          <cell r="D233">
            <v>428.12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175</v>
          </cell>
          <cell r="J233">
            <v>0</v>
          </cell>
          <cell r="K233">
            <v>253.12</v>
          </cell>
          <cell r="L233">
            <v>215.58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271.35000000000002</v>
          </cell>
        </row>
        <row r="234">
          <cell r="A234" t="str">
            <v>2002</v>
          </cell>
          <cell r="B234" t="str">
            <v>A</v>
          </cell>
          <cell r="C234" t="str">
            <v>63010-000-0</v>
          </cell>
          <cell r="D234">
            <v>14633.119999999999</v>
          </cell>
          <cell r="E234">
            <v>0</v>
          </cell>
          <cell r="F234">
            <v>2911.16</v>
          </cell>
          <cell r="G234">
            <v>2411.16</v>
          </cell>
          <cell r="H234">
            <v>2411.16</v>
          </cell>
          <cell r="I234">
            <v>2077.3200000000002</v>
          </cell>
          <cell r="J234">
            <v>2411.16</v>
          </cell>
          <cell r="K234">
            <v>2411.16</v>
          </cell>
          <cell r="L234">
            <v>2411.16</v>
          </cell>
          <cell r="M234">
            <v>2170.38</v>
          </cell>
          <cell r="N234">
            <v>2080.08</v>
          </cell>
          <cell r="O234">
            <v>2080.08</v>
          </cell>
          <cell r="P234">
            <v>2080.08</v>
          </cell>
          <cell r="Q234">
            <v>2080.08</v>
          </cell>
        </row>
        <row r="235">
          <cell r="A235" t="str">
            <v>2002</v>
          </cell>
          <cell r="B235" t="str">
            <v>A</v>
          </cell>
          <cell r="C235" t="str">
            <v>63020-000-0</v>
          </cell>
          <cell r="D235">
            <v>14659.32</v>
          </cell>
          <cell r="E235">
            <v>0</v>
          </cell>
          <cell r="F235">
            <v>2590</v>
          </cell>
          <cell r="G235">
            <v>2971.97</v>
          </cell>
          <cell r="H235">
            <v>2352.9699999999998</v>
          </cell>
          <cell r="I235">
            <v>2959.63</v>
          </cell>
          <cell r="J235">
            <v>1952.5</v>
          </cell>
          <cell r="K235">
            <v>1832.25</v>
          </cell>
          <cell r="L235">
            <v>1972.75</v>
          </cell>
          <cell r="M235">
            <v>2145.98</v>
          </cell>
          <cell r="N235">
            <v>2008.75</v>
          </cell>
          <cell r="O235">
            <v>3323.75</v>
          </cell>
          <cell r="P235">
            <v>3013.55</v>
          </cell>
          <cell r="Q235">
            <v>2640.6</v>
          </cell>
        </row>
        <row r="236">
          <cell r="A236" t="str">
            <v>2002</v>
          </cell>
          <cell r="B236" t="str">
            <v>A</v>
          </cell>
          <cell r="C236" t="str">
            <v>63030-000-0</v>
          </cell>
          <cell r="D236">
            <v>11311.73</v>
          </cell>
          <cell r="E236">
            <v>0</v>
          </cell>
          <cell r="F236">
            <v>1370.6</v>
          </cell>
          <cell r="G236">
            <v>1333.9</v>
          </cell>
          <cell r="H236">
            <v>2005.28</v>
          </cell>
          <cell r="I236">
            <v>2171.5500000000002</v>
          </cell>
          <cell r="J236">
            <v>2116.66</v>
          </cell>
          <cell r="K236">
            <v>2313.7399999999998</v>
          </cell>
          <cell r="L236">
            <v>1927.62</v>
          </cell>
          <cell r="M236">
            <v>2132.9699999999998</v>
          </cell>
          <cell r="N236">
            <v>2030.58</v>
          </cell>
          <cell r="O236">
            <v>1975.4</v>
          </cell>
          <cell r="P236">
            <v>1841.14</v>
          </cell>
          <cell r="Q236">
            <v>2113.58</v>
          </cell>
        </row>
        <row r="237">
          <cell r="A237" t="str">
            <v>2002</v>
          </cell>
          <cell r="B237" t="str">
            <v>A</v>
          </cell>
          <cell r="C237" t="str">
            <v>63040-000-0</v>
          </cell>
          <cell r="D237">
            <v>517.3900000000001</v>
          </cell>
          <cell r="E237">
            <v>0</v>
          </cell>
          <cell r="F237">
            <v>0</v>
          </cell>
          <cell r="G237">
            <v>405.22</v>
          </cell>
          <cell r="H237">
            <v>214.45</v>
          </cell>
          <cell r="I237">
            <v>-77.16</v>
          </cell>
          <cell r="J237">
            <v>-163.54</v>
          </cell>
          <cell r="K237">
            <v>138.41999999999999</v>
          </cell>
          <cell r="L237">
            <v>113.25</v>
          </cell>
          <cell r="M237">
            <v>32.950000000000003</v>
          </cell>
          <cell r="N237">
            <v>44.56</v>
          </cell>
          <cell r="O237">
            <v>0</v>
          </cell>
          <cell r="P237">
            <v>0</v>
          </cell>
          <cell r="Q237">
            <v>0</v>
          </cell>
        </row>
        <row r="238">
          <cell r="A238" t="str">
            <v>2002</v>
          </cell>
          <cell r="B238" t="str">
            <v>A</v>
          </cell>
          <cell r="C238" t="str">
            <v>63050-000-0</v>
          </cell>
          <cell r="D238">
            <v>555.84</v>
          </cell>
          <cell r="E238">
            <v>0</v>
          </cell>
          <cell r="F238">
            <v>0</v>
          </cell>
          <cell r="G238">
            <v>264.47000000000003</v>
          </cell>
          <cell r="H238">
            <v>0</v>
          </cell>
          <cell r="I238">
            <v>179.99</v>
          </cell>
          <cell r="J238">
            <v>0</v>
          </cell>
          <cell r="K238">
            <v>111.38</v>
          </cell>
          <cell r="L238">
            <v>0</v>
          </cell>
          <cell r="M238">
            <v>228.76</v>
          </cell>
          <cell r="N238">
            <v>200.07</v>
          </cell>
          <cell r="O238">
            <v>161.6</v>
          </cell>
          <cell r="P238">
            <v>0</v>
          </cell>
          <cell r="Q238">
            <v>0</v>
          </cell>
        </row>
        <row r="239">
          <cell r="A239" t="str">
            <v>2002</v>
          </cell>
          <cell r="B239" t="str">
            <v>A</v>
          </cell>
          <cell r="C239" t="str">
            <v>63060-000-0</v>
          </cell>
          <cell r="D239">
            <v>2598.9899999999998</v>
          </cell>
          <cell r="E239">
            <v>0</v>
          </cell>
          <cell r="F239">
            <v>428.25</v>
          </cell>
          <cell r="G239">
            <v>431.12</v>
          </cell>
          <cell r="H239">
            <v>442.75</v>
          </cell>
          <cell r="I239">
            <v>482.89</v>
          </cell>
          <cell r="J239">
            <v>400.52</v>
          </cell>
          <cell r="K239">
            <v>413.46</v>
          </cell>
          <cell r="L239">
            <v>389.99</v>
          </cell>
          <cell r="M239">
            <v>435.83</v>
          </cell>
          <cell r="N239">
            <v>357.46</v>
          </cell>
          <cell r="O239">
            <v>465.65</v>
          </cell>
          <cell r="P239">
            <v>431.97</v>
          </cell>
          <cell r="Q239">
            <v>420.3</v>
          </cell>
        </row>
        <row r="240">
          <cell r="A240" t="str">
            <v>2002</v>
          </cell>
          <cell r="B240" t="str">
            <v>A</v>
          </cell>
          <cell r="C240" t="str">
            <v>63070-000-0</v>
          </cell>
          <cell r="D240">
            <v>672.15000000000009</v>
          </cell>
          <cell r="E240">
            <v>0</v>
          </cell>
          <cell r="F240">
            <v>100.17</v>
          </cell>
          <cell r="G240">
            <v>100.83</v>
          </cell>
          <cell r="H240">
            <v>103.55</v>
          </cell>
          <cell r="I240">
            <v>177.22</v>
          </cell>
          <cell r="J240">
            <v>93.68</v>
          </cell>
          <cell r="K240">
            <v>96.7</v>
          </cell>
          <cell r="L240">
            <v>91.22</v>
          </cell>
          <cell r="M240">
            <v>101.92</v>
          </cell>
          <cell r="N240">
            <v>83.6</v>
          </cell>
          <cell r="O240">
            <v>108.91</v>
          </cell>
          <cell r="P240">
            <v>101.02</v>
          </cell>
          <cell r="Q240">
            <v>98.29</v>
          </cell>
        </row>
        <row r="241">
          <cell r="A241" t="str">
            <v>2002</v>
          </cell>
          <cell r="B241" t="str">
            <v>A</v>
          </cell>
          <cell r="C241" t="str">
            <v>63080-000-0</v>
          </cell>
          <cell r="D241">
            <v>1312.68</v>
          </cell>
          <cell r="E241">
            <v>0</v>
          </cell>
          <cell r="F241">
            <v>208.97</v>
          </cell>
          <cell r="G241">
            <v>222.52</v>
          </cell>
          <cell r="H241">
            <v>232.39</v>
          </cell>
          <cell r="I241">
            <v>243.52</v>
          </cell>
          <cell r="J241">
            <v>199.79</v>
          </cell>
          <cell r="K241">
            <v>205.49</v>
          </cell>
          <cell r="L241">
            <v>833.04</v>
          </cell>
          <cell r="M241">
            <v>231.06</v>
          </cell>
          <cell r="N241">
            <v>206.42</v>
          </cell>
          <cell r="O241">
            <v>259.45</v>
          </cell>
          <cell r="P241">
            <v>231.69</v>
          </cell>
          <cell r="Q241">
            <v>223.27</v>
          </cell>
        </row>
        <row r="242">
          <cell r="A242" t="str">
            <v>2002</v>
          </cell>
          <cell r="B242" t="str">
            <v>A</v>
          </cell>
          <cell r="C242" t="str">
            <v>63090-000-0</v>
          </cell>
          <cell r="D242">
            <v>157.48999999999998</v>
          </cell>
          <cell r="E242">
            <v>0</v>
          </cell>
          <cell r="F242">
            <v>32.22</v>
          </cell>
          <cell r="G242">
            <v>26.1</v>
          </cell>
          <cell r="H242">
            <v>23.43</v>
          </cell>
          <cell r="I242">
            <v>18.48</v>
          </cell>
          <cell r="J242">
            <v>32.409999999999997</v>
          </cell>
          <cell r="K242">
            <v>24.85</v>
          </cell>
          <cell r="L242">
            <v>27.05</v>
          </cell>
          <cell r="M242">
            <v>35.97</v>
          </cell>
          <cell r="N242">
            <v>23.95</v>
          </cell>
          <cell r="O242">
            <v>60.08</v>
          </cell>
          <cell r="P242">
            <v>55.73</v>
          </cell>
          <cell r="Q242">
            <v>54.24</v>
          </cell>
        </row>
        <row r="243">
          <cell r="A243" t="str">
            <v>2002</v>
          </cell>
          <cell r="B243" t="str">
            <v>A</v>
          </cell>
          <cell r="C243" t="str">
            <v>63095-000-0</v>
          </cell>
          <cell r="D243">
            <v>773.51</v>
          </cell>
          <cell r="E243">
            <v>0</v>
          </cell>
          <cell r="F243">
            <v>175.64</v>
          </cell>
          <cell r="G243">
            <v>135.58000000000001</v>
          </cell>
          <cell r="H243">
            <v>139.26</v>
          </cell>
          <cell r="I243">
            <v>67.02</v>
          </cell>
          <cell r="J243">
            <v>125.97</v>
          </cell>
          <cell r="K243">
            <v>130.04</v>
          </cell>
          <cell r="L243">
            <v>122.65</v>
          </cell>
          <cell r="M243">
            <v>134.5</v>
          </cell>
          <cell r="N243">
            <v>-58.39</v>
          </cell>
          <cell r="O243">
            <v>190.25</v>
          </cell>
          <cell r="P243">
            <v>218</v>
          </cell>
          <cell r="Q243">
            <v>212.16</v>
          </cell>
        </row>
        <row r="244">
          <cell r="A244" t="str">
            <v>2002</v>
          </cell>
          <cell r="B244" t="str">
            <v>A</v>
          </cell>
          <cell r="C244" t="str">
            <v>63100-000-0</v>
          </cell>
          <cell r="D244">
            <v>28472.18</v>
          </cell>
          <cell r="E244">
            <v>0</v>
          </cell>
          <cell r="F244">
            <v>4473.68</v>
          </cell>
          <cell r="G244">
            <v>5284.88</v>
          </cell>
          <cell r="H244">
            <v>4554.2</v>
          </cell>
          <cell r="I244">
            <v>4874.62</v>
          </cell>
          <cell r="J244">
            <v>4284.4799999999996</v>
          </cell>
          <cell r="K244">
            <v>5000.32</v>
          </cell>
          <cell r="L244">
            <v>4417.38</v>
          </cell>
          <cell r="M244">
            <v>9624.7900000000009</v>
          </cell>
          <cell r="N244">
            <v>3603.31</v>
          </cell>
          <cell r="O244">
            <v>5553.66</v>
          </cell>
          <cell r="P244">
            <v>4682.55</v>
          </cell>
          <cell r="Q244">
            <v>4255.9799999999996</v>
          </cell>
        </row>
        <row r="245">
          <cell r="A245" t="str">
            <v>2002</v>
          </cell>
          <cell r="B245" t="str">
            <v>A</v>
          </cell>
          <cell r="C245" t="str">
            <v>63150-000-0</v>
          </cell>
          <cell r="D245">
            <v>691.92000000000007</v>
          </cell>
          <cell r="E245">
            <v>0</v>
          </cell>
          <cell r="F245">
            <v>111.51</v>
          </cell>
          <cell r="G245">
            <v>0</v>
          </cell>
          <cell r="H245">
            <v>109.06</v>
          </cell>
          <cell r="I245">
            <v>389.38</v>
          </cell>
          <cell r="J245">
            <v>0</v>
          </cell>
          <cell r="K245">
            <v>81.97</v>
          </cell>
          <cell r="L245">
            <v>159.96</v>
          </cell>
          <cell r="M245">
            <v>0</v>
          </cell>
          <cell r="N245">
            <v>343.54</v>
          </cell>
          <cell r="O245">
            <v>119.56</v>
          </cell>
          <cell r="P245">
            <v>107.98</v>
          </cell>
          <cell r="Q245">
            <v>141.56</v>
          </cell>
        </row>
        <row r="246">
          <cell r="A246" t="str">
            <v>2002</v>
          </cell>
          <cell r="B246" t="str">
            <v>A</v>
          </cell>
          <cell r="C246" t="str">
            <v>63300-000-0</v>
          </cell>
          <cell r="D246">
            <v>2549.31</v>
          </cell>
          <cell r="E246">
            <v>0</v>
          </cell>
          <cell r="F246">
            <v>309.17</v>
          </cell>
          <cell r="G246">
            <v>679.29</v>
          </cell>
          <cell r="H246">
            <v>327.29000000000002</v>
          </cell>
          <cell r="I246">
            <v>447.43</v>
          </cell>
          <cell r="J246">
            <v>301.97000000000003</v>
          </cell>
          <cell r="K246">
            <v>484.16</v>
          </cell>
          <cell r="L246">
            <v>234.38</v>
          </cell>
          <cell r="M246">
            <v>105.05</v>
          </cell>
          <cell r="N246">
            <v>330.87</v>
          </cell>
          <cell r="O246">
            <v>309.02</v>
          </cell>
          <cell r="P246">
            <v>539.42999999999995</v>
          </cell>
          <cell r="Q246">
            <v>469.99</v>
          </cell>
        </row>
        <row r="247">
          <cell r="A247" t="str">
            <v>2002</v>
          </cell>
          <cell r="B247" t="str">
            <v>A</v>
          </cell>
          <cell r="C247" t="str">
            <v>63400-000-0</v>
          </cell>
          <cell r="D247">
            <v>186.81</v>
          </cell>
          <cell r="E247">
            <v>0</v>
          </cell>
          <cell r="F247">
            <v>0</v>
          </cell>
          <cell r="G247">
            <v>38.26</v>
          </cell>
          <cell r="H247">
            <v>0</v>
          </cell>
          <cell r="I247">
            <v>135.33000000000001</v>
          </cell>
          <cell r="J247">
            <v>13.22</v>
          </cell>
          <cell r="K247">
            <v>0</v>
          </cell>
          <cell r="L247">
            <v>13.43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2002</v>
          </cell>
          <cell r="B248" t="str">
            <v>A</v>
          </cell>
          <cell r="C248" t="str">
            <v>63800-000-0</v>
          </cell>
          <cell r="D248">
            <v>13.43</v>
          </cell>
          <cell r="E248">
            <v>0</v>
          </cell>
          <cell r="F248">
            <v>0</v>
          </cell>
          <cell r="G248">
            <v>0</v>
          </cell>
          <cell r="H248">
            <v>13.43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16.13</v>
          </cell>
          <cell r="Q248">
            <v>10.24</v>
          </cell>
        </row>
        <row r="249">
          <cell r="A249" t="str">
            <v>2002</v>
          </cell>
          <cell r="B249" t="str">
            <v>A</v>
          </cell>
          <cell r="C249" t="str">
            <v>64000-000-0</v>
          </cell>
          <cell r="D249">
            <v>6149.09</v>
          </cell>
          <cell r="E249">
            <v>0</v>
          </cell>
          <cell r="F249">
            <v>1026.8800000000001</v>
          </cell>
          <cell r="G249">
            <v>1002.08</v>
          </cell>
          <cell r="H249">
            <v>1083.06</v>
          </cell>
          <cell r="I249">
            <v>1042.3699999999999</v>
          </cell>
          <cell r="J249">
            <v>1024.94</v>
          </cell>
          <cell r="K249">
            <v>969.76</v>
          </cell>
          <cell r="L249">
            <v>1075.31</v>
          </cell>
          <cell r="M249">
            <v>1142.1600000000001</v>
          </cell>
          <cell r="N249">
            <v>1262.28</v>
          </cell>
          <cell r="O249">
            <v>1259.3800000000001</v>
          </cell>
          <cell r="P249">
            <v>790.5</v>
          </cell>
          <cell r="Q249">
            <v>1125.69</v>
          </cell>
        </row>
        <row r="250">
          <cell r="A250" t="str">
            <v>2002</v>
          </cell>
          <cell r="B250" t="str">
            <v>A</v>
          </cell>
          <cell r="C250" t="str">
            <v>64040-000-0</v>
          </cell>
          <cell r="D250">
            <v>229.32</v>
          </cell>
          <cell r="E250">
            <v>0</v>
          </cell>
          <cell r="F250">
            <v>0</v>
          </cell>
          <cell r="G250">
            <v>80.36</v>
          </cell>
          <cell r="H250">
            <v>41.7</v>
          </cell>
          <cell r="I250">
            <v>40.450000000000003</v>
          </cell>
          <cell r="J250">
            <v>39.450000000000003</v>
          </cell>
          <cell r="K250">
            <v>27.36</v>
          </cell>
          <cell r="L250">
            <v>41.46</v>
          </cell>
          <cell r="M250">
            <v>44.95</v>
          </cell>
          <cell r="N250">
            <v>48.59</v>
          </cell>
          <cell r="O250">
            <v>0</v>
          </cell>
          <cell r="P250">
            <v>0</v>
          </cell>
          <cell r="Q250">
            <v>0</v>
          </cell>
        </row>
        <row r="251">
          <cell r="A251" t="str">
            <v>2002</v>
          </cell>
          <cell r="B251" t="str">
            <v>A</v>
          </cell>
          <cell r="C251" t="str">
            <v>64050-000-0</v>
          </cell>
          <cell r="D251">
            <v>78.47</v>
          </cell>
          <cell r="E251">
            <v>0</v>
          </cell>
          <cell r="F251">
            <v>0</v>
          </cell>
          <cell r="G251">
            <v>63.94</v>
          </cell>
          <cell r="H251">
            <v>0</v>
          </cell>
          <cell r="I251">
            <v>14.53</v>
          </cell>
          <cell r="J251">
            <v>0</v>
          </cell>
          <cell r="K251">
            <v>0</v>
          </cell>
          <cell r="L251">
            <v>0</v>
          </cell>
          <cell r="M251">
            <v>43.59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A252" t="str">
            <v>2002</v>
          </cell>
          <cell r="B252" t="str">
            <v>A</v>
          </cell>
          <cell r="C252" t="str">
            <v>64060-000-0</v>
          </cell>
          <cell r="D252">
            <v>355.68</v>
          </cell>
          <cell r="E252">
            <v>0</v>
          </cell>
          <cell r="F252">
            <v>59.47</v>
          </cell>
          <cell r="G252">
            <v>60.93</v>
          </cell>
          <cell r="H252">
            <v>61.99</v>
          </cell>
          <cell r="I252">
            <v>60.22</v>
          </cell>
          <cell r="J252">
            <v>58.24</v>
          </cell>
          <cell r="K252">
            <v>54.83</v>
          </cell>
          <cell r="L252">
            <v>80.58</v>
          </cell>
          <cell r="M252">
            <v>68.209999999999994</v>
          </cell>
          <cell r="N252">
            <v>72.959999999999994</v>
          </cell>
          <cell r="O252">
            <v>72.47</v>
          </cell>
          <cell r="P252">
            <v>45.8</v>
          </cell>
          <cell r="Q252">
            <v>64.180000000000007</v>
          </cell>
        </row>
        <row r="253">
          <cell r="A253" t="str">
            <v>2002</v>
          </cell>
          <cell r="B253" t="str">
            <v>A</v>
          </cell>
          <cell r="C253" t="str">
            <v>64070-000-0</v>
          </cell>
          <cell r="D253">
            <v>83.18</v>
          </cell>
          <cell r="E253">
            <v>0</v>
          </cell>
          <cell r="F253">
            <v>13.9</v>
          </cell>
          <cell r="G253">
            <v>14.25</v>
          </cell>
          <cell r="H253">
            <v>14.5</v>
          </cell>
          <cell r="I253">
            <v>14.08</v>
          </cell>
          <cell r="J253">
            <v>13.63</v>
          </cell>
          <cell r="K253">
            <v>12.82</v>
          </cell>
          <cell r="L253">
            <v>18.850000000000001</v>
          </cell>
          <cell r="M253">
            <v>15.95</v>
          </cell>
          <cell r="N253">
            <v>17.059999999999999</v>
          </cell>
          <cell r="O253">
            <v>16.95</v>
          </cell>
          <cell r="P253">
            <v>10.71</v>
          </cell>
          <cell r="Q253">
            <v>15.01</v>
          </cell>
        </row>
        <row r="254">
          <cell r="A254" t="str">
            <v>2002</v>
          </cell>
          <cell r="B254" t="str">
            <v>A</v>
          </cell>
          <cell r="C254" t="str">
            <v>64080-000-0</v>
          </cell>
          <cell r="D254">
            <v>259.05</v>
          </cell>
          <cell r="E254">
            <v>0</v>
          </cell>
          <cell r="F254">
            <v>41.96</v>
          </cell>
          <cell r="G254">
            <v>42.06</v>
          </cell>
          <cell r="H254">
            <v>43.61</v>
          </cell>
          <cell r="I254">
            <v>50.77</v>
          </cell>
          <cell r="J254">
            <v>41.26</v>
          </cell>
          <cell r="K254">
            <v>39.39</v>
          </cell>
          <cell r="L254">
            <v>165.78</v>
          </cell>
          <cell r="M254">
            <v>47.03</v>
          </cell>
          <cell r="N254">
            <v>50.78</v>
          </cell>
          <cell r="O254">
            <v>53.25</v>
          </cell>
          <cell r="P254">
            <v>33.380000000000003</v>
          </cell>
          <cell r="Q254">
            <v>45.32</v>
          </cell>
        </row>
        <row r="255">
          <cell r="A255" t="str">
            <v>2002</v>
          </cell>
          <cell r="B255" t="str">
            <v>A</v>
          </cell>
          <cell r="C255" t="str">
            <v>64090-000-0</v>
          </cell>
          <cell r="D255">
            <v>35.03</v>
          </cell>
          <cell r="E255">
            <v>0</v>
          </cell>
          <cell r="F255">
            <v>7.67</v>
          </cell>
          <cell r="G255">
            <v>7.86</v>
          </cell>
          <cell r="H255">
            <v>8</v>
          </cell>
          <cell r="I255">
            <v>7.77</v>
          </cell>
          <cell r="J255">
            <v>1.64</v>
          </cell>
          <cell r="K255">
            <v>2.09</v>
          </cell>
          <cell r="L255">
            <v>0</v>
          </cell>
          <cell r="M255">
            <v>0</v>
          </cell>
          <cell r="N255">
            <v>4.79</v>
          </cell>
          <cell r="O255">
            <v>9.35</v>
          </cell>
          <cell r="P255">
            <v>5.91</v>
          </cell>
          <cell r="Q255">
            <v>8.2799999999999994</v>
          </cell>
        </row>
        <row r="256">
          <cell r="A256" t="str">
            <v>2002</v>
          </cell>
          <cell r="B256" t="str">
            <v>A</v>
          </cell>
          <cell r="C256" t="str">
            <v>64095-000-0</v>
          </cell>
          <cell r="D256">
            <v>111.86999999999999</v>
          </cell>
          <cell r="E256">
            <v>0</v>
          </cell>
          <cell r="F256">
            <v>18.7</v>
          </cell>
          <cell r="G256">
            <v>19.170000000000002</v>
          </cell>
          <cell r="H256">
            <v>19.5</v>
          </cell>
          <cell r="I256">
            <v>18.940000000000001</v>
          </cell>
          <cell r="J256">
            <v>18.32</v>
          </cell>
          <cell r="K256">
            <v>17.239999999999998</v>
          </cell>
          <cell r="L256">
            <v>25.35</v>
          </cell>
          <cell r="M256">
            <v>21.45</v>
          </cell>
          <cell r="N256">
            <v>-19.649999999999999</v>
          </cell>
          <cell r="O256">
            <v>30.36</v>
          </cell>
          <cell r="P256">
            <v>25.62</v>
          </cell>
          <cell r="Q256">
            <v>34.78</v>
          </cell>
        </row>
        <row r="257">
          <cell r="A257" t="str">
            <v>2002</v>
          </cell>
          <cell r="B257" t="str">
            <v>A</v>
          </cell>
          <cell r="C257" t="str">
            <v>64100-000-0</v>
          </cell>
          <cell r="D257">
            <v>1157.9100000000001</v>
          </cell>
          <cell r="E257">
            <v>0</v>
          </cell>
          <cell r="F257">
            <v>120.35</v>
          </cell>
          <cell r="G257">
            <v>405.55</v>
          </cell>
          <cell r="H257">
            <v>207.24</v>
          </cell>
          <cell r="I257">
            <v>119.5</v>
          </cell>
          <cell r="J257">
            <v>138.22</v>
          </cell>
          <cell r="K257">
            <v>167.05</v>
          </cell>
          <cell r="L257">
            <v>160.72</v>
          </cell>
          <cell r="M257">
            <v>177.44</v>
          </cell>
          <cell r="N257">
            <v>101.62</v>
          </cell>
          <cell r="O257">
            <v>150.18</v>
          </cell>
          <cell r="P257">
            <v>112.77</v>
          </cell>
          <cell r="Q257">
            <v>213.78</v>
          </cell>
        </row>
        <row r="258">
          <cell r="A258" t="str">
            <v>2002</v>
          </cell>
          <cell r="B258" t="str">
            <v>A</v>
          </cell>
          <cell r="C258" t="str">
            <v>64150-000-0</v>
          </cell>
          <cell r="D258">
            <v>254.96000000000004</v>
          </cell>
          <cell r="E258">
            <v>0</v>
          </cell>
          <cell r="F258">
            <v>100.93</v>
          </cell>
          <cell r="G258">
            <v>0</v>
          </cell>
          <cell r="H258">
            <v>46.74</v>
          </cell>
          <cell r="I258">
            <v>107.29</v>
          </cell>
          <cell r="J258">
            <v>0</v>
          </cell>
          <cell r="K258">
            <v>0</v>
          </cell>
          <cell r="L258">
            <v>49.65</v>
          </cell>
          <cell r="M258">
            <v>0</v>
          </cell>
          <cell r="N258">
            <v>284.67</v>
          </cell>
          <cell r="O258">
            <v>48.88</v>
          </cell>
          <cell r="P258">
            <v>46.28</v>
          </cell>
          <cell r="Q258">
            <v>2.87</v>
          </cell>
        </row>
        <row r="259">
          <cell r="A259" t="str">
            <v>2002</v>
          </cell>
          <cell r="B259" t="str">
            <v>A</v>
          </cell>
          <cell r="C259" t="str">
            <v>64300-000-0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2002</v>
          </cell>
          <cell r="B260" t="str">
            <v>A</v>
          </cell>
          <cell r="C260" t="str">
            <v>65100-000-0</v>
          </cell>
          <cell r="D260">
            <v>118.17</v>
          </cell>
          <cell r="E260">
            <v>0</v>
          </cell>
          <cell r="F260">
            <v>0</v>
          </cell>
          <cell r="G260">
            <v>0</v>
          </cell>
          <cell r="H260">
            <v>84.56</v>
          </cell>
          <cell r="I260">
            <v>9.3800000000000008</v>
          </cell>
          <cell r="J260">
            <v>0</v>
          </cell>
          <cell r="K260">
            <v>24.23</v>
          </cell>
          <cell r="L260">
            <v>48.55</v>
          </cell>
          <cell r="M260">
            <v>57.91</v>
          </cell>
          <cell r="N260">
            <v>-305.70999999999998</v>
          </cell>
          <cell r="O260">
            <v>48.51</v>
          </cell>
          <cell r="P260">
            <v>0</v>
          </cell>
          <cell r="Q260">
            <v>0</v>
          </cell>
        </row>
        <row r="261">
          <cell r="A261" t="str">
            <v>2002</v>
          </cell>
          <cell r="B261" t="str">
            <v>A</v>
          </cell>
          <cell r="C261" t="str">
            <v>65150-000-0</v>
          </cell>
          <cell r="D261">
            <v>435.61</v>
          </cell>
          <cell r="E261">
            <v>0</v>
          </cell>
          <cell r="F261">
            <v>111.51</v>
          </cell>
          <cell r="G261">
            <v>0</v>
          </cell>
          <cell r="H261">
            <v>109.06</v>
          </cell>
          <cell r="I261">
            <v>215.04</v>
          </cell>
          <cell r="J261">
            <v>0</v>
          </cell>
          <cell r="K261">
            <v>0</v>
          </cell>
          <cell r="L261">
            <v>117.71</v>
          </cell>
          <cell r="M261">
            <v>0</v>
          </cell>
          <cell r="N261">
            <v>343.53</v>
          </cell>
          <cell r="O261">
            <v>114.62</v>
          </cell>
          <cell r="P261">
            <v>107.74</v>
          </cell>
          <cell r="Q261">
            <v>99.57</v>
          </cell>
        </row>
        <row r="262">
          <cell r="A262" t="str">
            <v>2002</v>
          </cell>
          <cell r="B262" t="str">
            <v>A</v>
          </cell>
          <cell r="C262" t="str">
            <v>65300-000-0</v>
          </cell>
          <cell r="D262">
            <v>174.5</v>
          </cell>
          <cell r="E262">
            <v>0</v>
          </cell>
          <cell r="F262">
            <v>125</v>
          </cell>
          <cell r="G262">
            <v>49.5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847.5</v>
          </cell>
        </row>
        <row r="263">
          <cell r="A263" t="str">
            <v>2002</v>
          </cell>
          <cell r="B263" t="str">
            <v>A</v>
          </cell>
          <cell r="C263" t="str">
            <v>66150-000-0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1438.24</v>
          </cell>
          <cell r="P263">
            <v>564.26</v>
          </cell>
          <cell r="Q263">
            <v>900.62</v>
          </cell>
        </row>
        <row r="264">
          <cell r="A264" t="str">
            <v>2002</v>
          </cell>
          <cell r="B264" t="str">
            <v>A</v>
          </cell>
          <cell r="C264" t="str">
            <v>66404-000-0</v>
          </cell>
          <cell r="D264">
            <v>1147.6199999999999</v>
          </cell>
          <cell r="E264">
            <v>0</v>
          </cell>
          <cell r="F264">
            <v>0</v>
          </cell>
          <cell r="G264">
            <v>117.77</v>
          </cell>
          <cell r="H264">
            <v>293.39999999999998</v>
          </cell>
          <cell r="I264">
            <v>208.67</v>
          </cell>
          <cell r="J264">
            <v>0</v>
          </cell>
          <cell r="K264">
            <v>527.78</v>
          </cell>
          <cell r="L264">
            <v>149.75</v>
          </cell>
          <cell r="M264">
            <v>308.60000000000002</v>
          </cell>
          <cell r="N264">
            <v>1056.7</v>
          </cell>
          <cell r="O264">
            <v>99.85</v>
          </cell>
          <cell r="P264">
            <v>155.53</v>
          </cell>
          <cell r="Q264">
            <v>482.72</v>
          </cell>
        </row>
        <row r="265">
          <cell r="A265" t="str">
            <v>2002</v>
          </cell>
          <cell r="B265" t="str">
            <v>A</v>
          </cell>
          <cell r="C265" t="str">
            <v>66600-000-0</v>
          </cell>
          <cell r="D265">
            <v>1931.27</v>
          </cell>
          <cell r="E265">
            <v>0</v>
          </cell>
          <cell r="F265">
            <v>464.27</v>
          </cell>
          <cell r="G265">
            <v>0</v>
          </cell>
          <cell r="H265">
            <v>89</v>
          </cell>
          <cell r="I265">
            <v>105</v>
          </cell>
          <cell r="J265">
            <v>599.77</v>
          </cell>
          <cell r="K265">
            <v>673.23</v>
          </cell>
          <cell r="L265">
            <v>400</v>
          </cell>
          <cell r="M265">
            <v>515</v>
          </cell>
          <cell r="N265">
            <v>0</v>
          </cell>
          <cell r="O265">
            <v>511.71</v>
          </cell>
          <cell r="P265">
            <v>175</v>
          </cell>
          <cell r="Q265">
            <v>703.75</v>
          </cell>
        </row>
        <row r="266">
          <cell r="A266" t="str">
            <v>2002</v>
          </cell>
          <cell r="B266" t="str">
            <v>A</v>
          </cell>
          <cell r="C266" t="str">
            <v>66700-000-0</v>
          </cell>
          <cell r="D266">
            <v>938.31999999999994</v>
          </cell>
          <cell r="E266">
            <v>0</v>
          </cell>
          <cell r="F266">
            <v>402.59</v>
          </cell>
          <cell r="G266">
            <v>35.65</v>
          </cell>
          <cell r="H266">
            <v>170.5</v>
          </cell>
          <cell r="I266">
            <v>88.25</v>
          </cell>
          <cell r="J266">
            <v>63.26</v>
          </cell>
          <cell r="K266">
            <v>178.07</v>
          </cell>
          <cell r="L266">
            <v>151.31</v>
          </cell>
          <cell r="M266">
            <v>31.96</v>
          </cell>
          <cell r="N266">
            <v>122.3</v>
          </cell>
          <cell r="O266">
            <v>324.10000000000002</v>
          </cell>
          <cell r="P266">
            <v>2291.9899999999998</v>
          </cell>
          <cell r="Q266">
            <v>492.94</v>
          </cell>
        </row>
        <row r="267">
          <cell r="A267" t="str">
            <v>2002</v>
          </cell>
          <cell r="B267" t="str">
            <v>A</v>
          </cell>
          <cell r="C267" t="str">
            <v>66800-000-0</v>
          </cell>
          <cell r="D267">
            <v>153.69999999999999</v>
          </cell>
          <cell r="E267">
            <v>0</v>
          </cell>
          <cell r="F267">
            <v>0</v>
          </cell>
          <cell r="G267">
            <v>63.22</v>
          </cell>
          <cell r="H267">
            <v>0</v>
          </cell>
          <cell r="I267">
            <v>90.48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14.96</v>
          </cell>
          <cell r="O267">
            <v>50.76</v>
          </cell>
          <cell r="P267">
            <v>50.96</v>
          </cell>
          <cell r="Q267">
            <v>32.340000000000003</v>
          </cell>
        </row>
        <row r="268">
          <cell r="A268" t="str">
            <v>2002</v>
          </cell>
          <cell r="B268" t="str">
            <v>A</v>
          </cell>
          <cell r="C268" t="str">
            <v>66840-000-0</v>
          </cell>
          <cell r="D268">
            <v>1026.25</v>
          </cell>
          <cell r="E268">
            <v>0</v>
          </cell>
          <cell r="F268">
            <v>326.08</v>
          </cell>
          <cell r="G268">
            <v>118.04</v>
          </cell>
          <cell r="H268">
            <v>320.94</v>
          </cell>
          <cell r="I268">
            <v>129.43</v>
          </cell>
          <cell r="J268">
            <v>131.76</v>
          </cell>
          <cell r="K268">
            <v>0</v>
          </cell>
          <cell r="L268">
            <v>67.88</v>
          </cell>
          <cell r="M268">
            <v>126.79</v>
          </cell>
          <cell r="N268">
            <v>83.7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2002</v>
          </cell>
          <cell r="B269" t="str">
            <v>A</v>
          </cell>
          <cell r="C269" t="str">
            <v>66850-000-0</v>
          </cell>
          <cell r="D269">
            <v>421.66</v>
          </cell>
          <cell r="E269">
            <v>0</v>
          </cell>
          <cell r="F269">
            <v>59.67</v>
          </cell>
          <cell r="G269">
            <v>57.54</v>
          </cell>
          <cell r="H269">
            <v>24.23</v>
          </cell>
          <cell r="I269">
            <v>77.59</v>
          </cell>
          <cell r="J269">
            <v>89.46</v>
          </cell>
          <cell r="K269">
            <v>113.17</v>
          </cell>
          <cell r="L269">
            <v>91.06</v>
          </cell>
          <cell r="M269">
            <v>53.16</v>
          </cell>
          <cell r="N269">
            <v>933.14</v>
          </cell>
          <cell r="O269">
            <v>-216.4</v>
          </cell>
          <cell r="P269">
            <v>118.75</v>
          </cell>
          <cell r="Q269">
            <v>116.87</v>
          </cell>
        </row>
        <row r="270">
          <cell r="A270" t="str">
            <v>2002</v>
          </cell>
          <cell r="B270" t="str">
            <v>A</v>
          </cell>
          <cell r="C270" t="str">
            <v>66900-000-0</v>
          </cell>
          <cell r="D270">
            <v>12058.02</v>
          </cell>
          <cell r="E270">
            <v>0</v>
          </cell>
          <cell r="F270">
            <v>1835.97</v>
          </cell>
          <cell r="G270">
            <v>1572.25</v>
          </cell>
          <cell r="H270">
            <v>1727</v>
          </cell>
          <cell r="I270">
            <v>1465.1</v>
          </cell>
          <cell r="J270">
            <v>2280.92</v>
          </cell>
          <cell r="K270">
            <v>3176.78</v>
          </cell>
          <cell r="L270">
            <v>1575.56</v>
          </cell>
          <cell r="M270">
            <v>2431.73</v>
          </cell>
          <cell r="N270">
            <v>2103.8000000000002</v>
          </cell>
          <cell r="O270">
            <v>972.51</v>
          </cell>
          <cell r="P270">
            <v>1631.75</v>
          </cell>
          <cell r="Q270">
            <v>1348.73</v>
          </cell>
        </row>
        <row r="271">
          <cell r="A271" t="str">
            <v>2002</v>
          </cell>
          <cell r="B271" t="str">
            <v>A</v>
          </cell>
          <cell r="C271" t="str">
            <v>67200-000-0</v>
          </cell>
          <cell r="D271">
            <v>376.28999999999996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220</v>
          </cell>
          <cell r="K271">
            <v>156.29</v>
          </cell>
          <cell r="L271">
            <v>305.77</v>
          </cell>
          <cell r="M271">
            <v>0</v>
          </cell>
          <cell r="N271">
            <v>0</v>
          </cell>
          <cell r="O271">
            <v>297.51</v>
          </cell>
          <cell r="P271">
            <v>35.450000000000003</v>
          </cell>
          <cell r="Q271">
            <v>0</v>
          </cell>
        </row>
        <row r="272">
          <cell r="A272" t="str">
            <v>2002</v>
          </cell>
          <cell r="B272" t="str">
            <v>A</v>
          </cell>
          <cell r="C272" t="str">
            <v>67300-000-0</v>
          </cell>
          <cell r="D272">
            <v>303.19</v>
          </cell>
          <cell r="E272">
            <v>0</v>
          </cell>
          <cell r="F272">
            <v>28.92</v>
          </cell>
          <cell r="G272">
            <v>11.35</v>
          </cell>
          <cell r="H272">
            <v>54.16</v>
          </cell>
          <cell r="I272">
            <v>76.14</v>
          </cell>
          <cell r="J272">
            <v>10.27</v>
          </cell>
          <cell r="K272">
            <v>122.35</v>
          </cell>
          <cell r="L272">
            <v>8.6</v>
          </cell>
          <cell r="M272">
            <v>25.04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2002</v>
          </cell>
          <cell r="B273" t="str">
            <v>A</v>
          </cell>
          <cell r="C273" t="str">
            <v>67400-000-0</v>
          </cell>
          <cell r="D273">
            <v>5413.32</v>
          </cell>
          <cell r="E273">
            <v>0</v>
          </cell>
          <cell r="F273">
            <v>780.54</v>
          </cell>
          <cell r="G273">
            <v>2758.23</v>
          </cell>
          <cell r="H273">
            <v>599.44000000000005</v>
          </cell>
          <cell r="I273">
            <v>0</v>
          </cell>
          <cell r="J273">
            <v>189.5</v>
          </cell>
          <cell r="K273">
            <v>1085.6099999999999</v>
          </cell>
          <cell r="L273">
            <v>588.59</v>
          </cell>
          <cell r="M273">
            <v>836.66</v>
          </cell>
          <cell r="N273">
            <v>293.92</v>
          </cell>
          <cell r="O273">
            <v>499.68</v>
          </cell>
          <cell r="P273">
            <v>276.33999999999997</v>
          </cell>
          <cell r="Q273">
            <v>374.77</v>
          </cell>
        </row>
        <row r="274">
          <cell r="A274" t="str">
            <v>2002</v>
          </cell>
          <cell r="B274" t="str">
            <v>A</v>
          </cell>
          <cell r="C274" t="str">
            <v>67490-000-0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2002</v>
          </cell>
          <cell r="B275" t="str">
            <v>A</v>
          </cell>
          <cell r="C275" t="str">
            <v>67700-000-0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2002</v>
          </cell>
          <cell r="B276" t="str">
            <v>A</v>
          </cell>
          <cell r="C276" t="str">
            <v>67800-000-0</v>
          </cell>
          <cell r="D276">
            <v>736.32</v>
          </cell>
          <cell r="E276">
            <v>0</v>
          </cell>
          <cell r="F276">
            <v>736.32</v>
          </cell>
          <cell r="G276">
            <v>736.32</v>
          </cell>
          <cell r="H276">
            <v>-736.32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2002</v>
          </cell>
          <cell r="B277" t="str">
            <v>A</v>
          </cell>
          <cell r="C277" t="str">
            <v>68200-000-0</v>
          </cell>
          <cell r="D277">
            <v>15466.07</v>
          </cell>
          <cell r="E277">
            <v>0</v>
          </cell>
          <cell r="F277">
            <v>2738</v>
          </cell>
          <cell r="G277">
            <v>2738</v>
          </cell>
          <cell r="H277">
            <v>2035</v>
          </cell>
          <cell r="I277">
            <v>2035</v>
          </cell>
          <cell r="J277">
            <v>2035</v>
          </cell>
          <cell r="K277">
            <v>3885.07</v>
          </cell>
          <cell r="L277">
            <v>3885.07</v>
          </cell>
          <cell r="M277">
            <v>3885.07</v>
          </cell>
          <cell r="N277">
            <v>3885.07</v>
          </cell>
          <cell r="O277">
            <v>3885.07</v>
          </cell>
          <cell r="P277">
            <v>3885.07</v>
          </cell>
          <cell r="Q277">
            <v>3885.07</v>
          </cell>
        </row>
        <row r="278">
          <cell r="A278" t="str">
            <v>2002</v>
          </cell>
          <cell r="B278" t="str">
            <v>A</v>
          </cell>
          <cell r="C278" t="str">
            <v>70000-000-0</v>
          </cell>
          <cell r="D278">
            <v>15605.490000000002</v>
          </cell>
          <cell r="E278">
            <v>0</v>
          </cell>
          <cell r="F278">
            <v>2775</v>
          </cell>
          <cell r="G278">
            <v>2775</v>
          </cell>
          <cell r="H278">
            <v>1378.19</v>
          </cell>
          <cell r="I278">
            <v>3010.62</v>
          </cell>
          <cell r="J278">
            <v>2833.34</v>
          </cell>
          <cell r="K278">
            <v>2833.34</v>
          </cell>
          <cell r="L278">
            <v>2833.34</v>
          </cell>
          <cell r="M278">
            <v>2833.34</v>
          </cell>
          <cell r="N278">
            <v>3600</v>
          </cell>
          <cell r="O278">
            <v>3750.02</v>
          </cell>
          <cell r="P278">
            <v>3497.45</v>
          </cell>
          <cell r="Q278">
            <v>3497.45</v>
          </cell>
        </row>
        <row r="279">
          <cell r="A279" t="str">
            <v>2002</v>
          </cell>
          <cell r="B279" t="str">
            <v>A</v>
          </cell>
          <cell r="C279" t="str">
            <v>70001-000-0</v>
          </cell>
          <cell r="D279">
            <v>9116.4700000000012</v>
          </cell>
          <cell r="E279">
            <v>0</v>
          </cell>
          <cell r="F279">
            <v>1827</v>
          </cell>
          <cell r="G279">
            <v>1441.84</v>
          </cell>
          <cell r="H279">
            <v>765.38</v>
          </cell>
          <cell r="I279">
            <v>1713.75</v>
          </cell>
          <cell r="J279">
            <v>1940.5</v>
          </cell>
          <cell r="K279">
            <v>1428</v>
          </cell>
          <cell r="L279">
            <v>1632</v>
          </cell>
          <cell r="M279">
            <v>1709.5</v>
          </cell>
          <cell r="N279">
            <v>1938</v>
          </cell>
          <cell r="O279">
            <v>1766.49</v>
          </cell>
          <cell r="P279">
            <v>2177.9899999999998</v>
          </cell>
          <cell r="Q279">
            <v>1724.56</v>
          </cell>
        </row>
        <row r="280">
          <cell r="A280" t="str">
            <v>2002</v>
          </cell>
          <cell r="B280" t="str">
            <v>A</v>
          </cell>
          <cell r="C280" t="str">
            <v>70002-000-0</v>
          </cell>
          <cell r="D280">
            <v>550</v>
          </cell>
          <cell r="E280">
            <v>0</v>
          </cell>
          <cell r="F280">
            <v>250</v>
          </cell>
          <cell r="G280">
            <v>100</v>
          </cell>
          <cell r="H280">
            <v>0</v>
          </cell>
          <cell r="I280">
            <v>50</v>
          </cell>
          <cell r="J280">
            <v>50</v>
          </cell>
          <cell r="K280">
            <v>100</v>
          </cell>
          <cell r="L280">
            <v>100</v>
          </cell>
          <cell r="M280">
            <v>100</v>
          </cell>
          <cell r="N280">
            <v>0</v>
          </cell>
          <cell r="O280">
            <v>50</v>
          </cell>
          <cell r="P280">
            <v>0</v>
          </cell>
          <cell r="Q280">
            <v>100</v>
          </cell>
        </row>
        <row r="281">
          <cell r="A281" t="str">
            <v>2002</v>
          </cell>
          <cell r="B281" t="str">
            <v>A</v>
          </cell>
          <cell r="C281" t="str">
            <v>70003-000-0</v>
          </cell>
          <cell r="D281">
            <v>12913.820000000002</v>
          </cell>
          <cell r="E281">
            <v>0</v>
          </cell>
          <cell r="F281">
            <v>1915.49</v>
          </cell>
          <cell r="G281">
            <v>2478.7800000000002</v>
          </cell>
          <cell r="H281">
            <v>2279.4299999999998</v>
          </cell>
          <cell r="I281">
            <v>2080.08</v>
          </cell>
          <cell r="J281">
            <v>2079.96</v>
          </cell>
          <cell r="K281">
            <v>2080.08</v>
          </cell>
          <cell r="L281">
            <v>2142.5</v>
          </cell>
          <cell r="M281">
            <v>1607.06</v>
          </cell>
          <cell r="N281">
            <v>2342.3000000000002</v>
          </cell>
          <cell r="O281">
            <v>2548.1</v>
          </cell>
          <cell r="P281">
            <v>2548.1</v>
          </cell>
          <cell r="Q281">
            <v>2548.1</v>
          </cell>
        </row>
        <row r="282">
          <cell r="A282" t="str">
            <v>2002</v>
          </cell>
          <cell r="B282" t="str">
            <v>A</v>
          </cell>
          <cell r="C282" t="str">
            <v>70004-000-0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823.53</v>
          </cell>
          <cell r="P282">
            <v>1228.93</v>
          </cell>
          <cell r="Q282">
            <v>1515.46</v>
          </cell>
        </row>
        <row r="283">
          <cell r="A283" t="str">
            <v>2002</v>
          </cell>
          <cell r="B283" t="str">
            <v>A</v>
          </cell>
          <cell r="C283" t="str">
            <v>70040-000-0</v>
          </cell>
          <cell r="D283">
            <v>435.17999999999995</v>
          </cell>
          <cell r="E283">
            <v>0</v>
          </cell>
          <cell r="F283">
            <v>563.28</v>
          </cell>
          <cell r="G283">
            <v>-393.97</v>
          </cell>
          <cell r="H283">
            <v>-107.27</v>
          </cell>
          <cell r="I283">
            <v>154.69999999999999</v>
          </cell>
          <cell r="J283">
            <v>109.22</v>
          </cell>
          <cell r="K283">
            <v>109.22</v>
          </cell>
          <cell r="L283">
            <v>109.22</v>
          </cell>
          <cell r="M283">
            <v>109.22</v>
          </cell>
          <cell r="N283">
            <v>-1.47</v>
          </cell>
          <cell r="O283">
            <v>0</v>
          </cell>
          <cell r="P283">
            <v>0</v>
          </cell>
          <cell r="Q283">
            <v>0</v>
          </cell>
        </row>
        <row r="284">
          <cell r="A284" t="str">
            <v>2002</v>
          </cell>
          <cell r="B284" t="str">
            <v>A</v>
          </cell>
          <cell r="C284" t="str">
            <v>70050-000-0</v>
          </cell>
          <cell r="D284">
            <v>52.5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52.5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2002</v>
          </cell>
          <cell r="B285" t="str">
            <v>A</v>
          </cell>
          <cell r="C285" t="str">
            <v>70060-000-0</v>
          </cell>
          <cell r="D285">
            <v>2371.98</v>
          </cell>
          <cell r="E285">
            <v>0</v>
          </cell>
          <cell r="F285">
            <v>426.84</v>
          </cell>
          <cell r="G285">
            <v>419.58</v>
          </cell>
          <cell r="H285">
            <v>267.36</v>
          </cell>
          <cell r="I285">
            <v>427.56</v>
          </cell>
          <cell r="J285">
            <v>428.03</v>
          </cell>
          <cell r="K285">
            <v>402.61</v>
          </cell>
          <cell r="L285">
            <v>413.98</v>
          </cell>
          <cell r="M285">
            <v>385.6</v>
          </cell>
          <cell r="N285">
            <v>499.44</v>
          </cell>
          <cell r="O285">
            <v>556.32000000000005</v>
          </cell>
          <cell r="P285">
            <v>597.66</v>
          </cell>
          <cell r="Q285">
            <v>606.03</v>
          </cell>
        </row>
        <row r="286">
          <cell r="A286" t="str">
            <v>2002</v>
          </cell>
          <cell r="B286" t="str">
            <v>A</v>
          </cell>
          <cell r="C286" t="str">
            <v>70070-000-0</v>
          </cell>
          <cell r="D286">
            <v>554.72</v>
          </cell>
          <cell r="E286">
            <v>0</v>
          </cell>
          <cell r="F286">
            <v>99.82</v>
          </cell>
          <cell r="G286">
            <v>98.12</v>
          </cell>
          <cell r="H286">
            <v>62.53</v>
          </cell>
          <cell r="I286">
            <v>99.99</v>
          </cell>
          <cell r="J286">
            <v>100.1</v>
          </cell>
          <cell r="K286">
            <v>94.16</v>
          </cell>
          <cell r="L286">
            <v>96.82</v>
          </cell>
          <cell r="M286">
            <v>90.19</v>
          </cell>
          <cell r="N286">
            <v>116.81</v>
          </cell>
          <cell r="O286">
            <v>130.1</v>
          </cell>
          <cell r="P286">
            <v>139.75</v>
          </cell>
          <cell r="Q286">
            <v>141.72999999999999</v>
          </cell>
        </row>
        <row r="287">
          <cell r="A287" t="str">
            <v>2002</v>
          </cell>
          <cell r="B287" t="str">
            <v>A</v>
          </cell>
          <cell r="C287" t="str">
            <v>70080-000-0</v>
          </cell>
          <cell r="D287">
            <v>982</v>
          </cell>
          <cell r="E287">
            <v>0</v>
          </cell>
          <cell r="F287">
            <v>179.6</v>
          </cell>
          <cell r="G287">
            <v>163.44999999999999</v>
          </cell>
          <cell r="H287">
            <v>112.07</v>
          </cell>
          <cell r="I287">
            <v>195.68</v>
          </cell>
          <cell r="J287">
            <v>172.19</v>
          </cell>
          <cell r="K287">
            <v>159.01</v>
          </cell>
          <cell r="L287">
            <v>840.84</v>
          </cell>
          <cell r="M287">
            <v>154.08000000000001</v>
          </cell>
          <cell r="N287">
            <v>169.39</v>
          </cell>
          <cell r="O287">
            <v>214.03</v>
          </cell>
          <cell r="P287">
            <v>226.18</v>
          </cell>
          <cell r="Q287">
            <v>221.33</v>
          </cell>
        </row>
        <row r="288">
          <cell r="A288" t="str">
            <v>2002</v>
          </cell>
          <cell r="B288" t="str">
            <v>A</v>
          </cell>
          <cell r="C288" t="str">
            <v>70090-000-0</v>
          </cell>
          <cell r="D288">
            <v>79.92</v>
          </cell>
          <cell r="E288">
            <v>0</v>
          </cell>
          <cell r="F288">
            <v>11.28</v>
          </cell>
          <cell r="G288">
            <v>11.54</v>
          </cell>
          <cell r="H288">
            <v>13.67</v>
          </cell>
          <cell r="I288">
            <v>17.440000000000001</v>
          </cell>
          <cell r="J288">
            <v>18.02</v>
          </cell>
          <cell r="K288">
            <v>7.97</v>
          </cell>
          <cell r="L288">
            <v>5.86</v>
          </cell>
          <cell r="M288">
            <v>6.29</v>
          </cell>
          <cell r="N288">
            <v>33.1</v>
          </cell>
          <cell r="O288">
            <v>71.78</v>
          </cell>
          <cell r="P288">
            <v>59.37</v>
          </cell>
          <cell r="Q288">
            <v>30.71</v>
          </cell>
        </row>
        <row r="289">
          <cell r="A289" t="str">
            <v>2002</v>
          </cell>
          <cell r="B289" t="str">
            <v>A</v>
          </cell>
          <cell r="C289" t="str">
            <v>70095-000-0</v>
          </cell>
          <cell r="D289">
            <v>746.06000000000006</v>
          </cell>
          <cell r="E289">
            <v>0</v>
          </cell>
          <cell r="F289">
            <v>134.26</v>
          </cell>
          <cell r="G289">
            <v>131.96</v>
          </cell>
          <cell r="H289">
            <v>84.09</v>
          </cell>
          <cell r="I289">
            <v>134.47999999999999</v>
          </cell>
          <cell r="J289">
            <v>134.63</v>
          </cell>
          <cell r="K289">
            <v>126.64</v>
          </cell>
          <cell r="L289">
            <v>106.83</v>
          </cell>
          <cell r="M289">
            <v>64.08</v>
          </cell>
          <cell r="N289">
            <v>89.64</v>
          </cell>
          <cell r="O289">
            <v>232.77</v>
          </cell>
          <cell r="P289">
            <v>298.75</v>
          </cell>
          <cell r="Q289">
            <v>302.97000000000003</v>
          </cell>
        </row>
        <row r="290">
          <cell r="A290" t="str">
            <v>2002</v>
          </cell>
          <cell r="B290" t="str">
            <v>A</v>
          </cell>
          <cell r="C290" t="str">
            <v>70100-000-0</v>
          </cell>
          <cell r="D290">
            <v>3.92</v>
          </cell>
          <cell r="E290">
            <v>0</v>
          </cell>
          <cell r="F290">
            <v>0.7</v>
          </cell>
          <cell r="G290">
            <v>1.56</v>
          </cell>
          <cell r="H290">
            <v>0.63</v>
          </cell>
          <cell r="I290">
            <v>0.41</v>
          </cell>
          <cell r="J290">
            <v>0.6</v>
          </cell>
          <cell r="K290">
            <v>0.02</v>
          </cell>
          <cell r="L290">
            <v>0</v>
          </cell>
          <cell r="M290">
            <v>0</v>
          </cell>
          <cell r="N290">
            <v>0.6</v>
          </cell>
          <cell r="O290">
            <v>1.71</v>
          </cell>
          <cell r="P290">
            <v>5.19</v>
          </cell>
          <cell r="Q290">
            <v>4.22</v>
          </cell>
        </row>
        <row r="291">
          <cell r="A291" t="str">
            <v>2002</v>
          </cell>
          <cell r="B291" t="str">
            <v>A</v>
          </cell>
          <cell r="C291" t="str">
            <v>70201-000-0</v>
          </cell>
          <cell r="D291">
            <v>900</v>
          </cell>
          <cell r="E291">
            <v>0</v>
          </cell>
          <cell r="F291">
            <v>150</v>
          </cell>
          <cell r="G291">
            <v>200</v>
          </cell>
          <cell r="H291">
            <v>250</v>
          </cell>
          <cell r="I291">
            <v>50</v>
          </cell>
          <cell r="J291">
            <v>100</v>
          </cell>
          <cell r="K291">
            <v>150</v>
          </cell>
          <cell r="L291">
            <v>200</v>
          </cell>
          <cell r="M291">
            <v>250</v>
          </cell>
          <cell r="N291">
            <v>0</v>
          </cell>
          <cell r="O291">
            <v>500</v>
          </cell>
          <cell r="P291">
            <v>0</v>
          </cell>
          <cell r="Q291">
            <v>250</v>
          </cell>
        </row>
        <row r="292">
          <cell r="A292" t="str">
            <v>2002</v>
          </cell>
          <cell r="B292" t="str">
            <v>A</v>
          </cell>
          <cell r="C292" t="str">
            <v>70300-000-0</v>
          </cell>
          <cell r="D292">
            <v>658.55</v>
          </cell>
          <cell r="E292">
            <v>0</v>
          </cell>
          <cell r="F292">
            <v>138.18</v>
          </cell>
          <cell r="G292">
            <v>166.96</v>
          </cell>
          <cell r="H292">
            <v>9.5399999999999991</v>
          </cell>
          <cell r="I292">
            <v>130.66999999999999</v>
          </cell>
          <cell r="J292">
            <v>133.4</v>
          </cell>
          <cell r="K292">
            <v>79.8</v>
          </cell>
          <cell r="L292">
            <v>200</v>
          </cell>
          <cell r="M292">
            <v>101.53</v>
          </cell>
          <cell r="N292">
            <v>259.95999999999998</v>
          </cell>
          <cell r="O292">
            <v>85</v>
          </cell>
          <cell r="P292">
            <v>235.74</v>
          </cell>
          <cell r="Q292">
            <v>345</v>
          </cell>
        </row>
        <row r="293">
          <cell r="A293" t="str">
            <v>2002</v>
          </cell>
          <cell r="B293" t="str">
            <v>A</v>
          </cell>
          <cell r="C293" t="str">
            <v>70500-000-0</v>
          </cell>
          <cell r="D293">
            <v>64.92</v>
          </cell>
          <cell r="E293">
            <v>0</v>
          </cell>
          <cell r="F293">
            <v>0</v>
          </cell>
          <cell r="G293">
            <v>0</v>
          </cell>
          <cell r="H293">
            <v>6.06</v>
          </cell>
          <cell r="I293">
            <v>10.4</v>
          </cell>
          <cell r="J293">
            <v>38.06</v>
          </cell>
          <cell r="K293">
            <v>10.4</v>
          </cell>
          <cell r="L293">
            <v>1.55</v>
          </cell>
          <cell r="M293">
            <v>0</v>
          </cell>
          <cell r="N293">
            <v>0</v>
          </cell>
          <cell r="O293">
            <v>0.01</v>
          </cell>
          <cell r="P293">
            <v>7.15</v>
          </cell>
          <cell r="Q293">
            <v>28.07</v>
          </cell>
        </row>
        <row r="294">
          <cell r="A294" t="str">
            <v>2002</v>
          </cell>
          <cell r="B294" t="str">
            <v>A</v>
          </cell>
          <cell r="C294" t="str">
            <v>70700-000-0</v>
          </cell>
          <cell r="D294">
            <v>1514.4900000000002</v>
          </cell>
          <cell r="E294">
            <v>0</v>
          </cell>
          <cell r="F294">
            <v>289.11</v>
          </cell>
          <cell r="G294">
            <v>335.54</v>
          </cell>
          <cell r="H294">
            <v>187.51</v>
          </cell>
          <cell r="I294">
            <v>234.11</v>
          </cell>
          <cell r="J294">
            <v>234.11</v>
          </cell>
          <cell r="K294">
            <v>234.11</v>
          </cell>
          <cell r="L294">
            <v>287.51</v>
          </cell>
          <cell r="M294">
            <v>407.51</v>
          </cell>
          <cell r="N294">
            <v>287.51</v>
          </cell>
          <cell r="O294">
            <v>337.51</v>
          </cell>
          <cell r="P294">
            <v>287.51</v>
          </cell>
          <cell r="Q294">
            <v>287.51</v>
          </cell>
        </row>
        <row r="295">
          <cell r="A295" t="str">
            <v>2002</v>
          </cell>
          <cell r="B295" t="str">
            <v>A</v>
          </cell>
          <cell r="C295" t="str">
            <v>71100-000-0</v>
          </cell>
          <cell r="D295">
            <v>4833</v>
          </cell>
          <cell r="E295">
            <v>0</v>
          </cell>
          <cell r="F295">
            <v>9</v>
          </cell>
          <cell r="G295">
            <v>0</v>
          </cell>
          <cell r="H295">
            <v>84</v>
          </cell>
          <cell r="I295">
            <v>4740</v>
          </cell>
          <cell r="J295">
            <v>0</v>
          </cell>
          <cell r="K295">
            <v>0</v>
          </cell>
          <cell r="L295">
            <v>18.79</v>
          </cell>
          <cell r="M295">
            <v>10</v>
          </cell>
          <cell r="N295">
            <v>1914.58</v>
          </cell>
          <cell r="O295">
            <v>0</v>
          </cell>
          <cell r="P295">
            <v>0</v>
          </cell>
          <cell r="Q295">
            <v>43.73</v>
          </cell>
        </row>
        <row r="296">
          <cell r="A296" t="str">
            <v>2002</v>
          </cell>
          <cell r="B296" t="str">
            <v>A</v>
          </cell>
          <cell r="C296" t="str">
            <v>71200-000-0</v>
          </cell>
          <cell r="D296">
            <v>27938.45</v>
          </cell>
          <cell r="E296">
            <v>0</v>
          </cell>
          <cell r="F296">
            <v>4538.7</v>
          </cell>
          <cell r="G296">
            <v>4785.16</v>
          </cell>
          <cell r="H296">
            <v>4569.5</v>
          </cell>
          <cell r="I296">
            <v>4631</v>
          </cell>
          <cell r="J296">
            <v>4779.4799999999996</v>
          </cell>
          <cell r="K296">
            <v>4634.6099999999997</v>
          </cell>
          <cell r="L296">
            <v>4959.96</v>
          </cell>
          <cell r="M296">
            <v>3853.79</v>
          </cell>
          <cell r="N296">
            <v>4579.92</v>
          </cell>
          <cell r="O296">
            <v>4287.8900000000003</v>
          </cell>
          <cell r="P296">
            <v>4011.99</v>
          </cell>
          <cell r="Q296">
            <v>4260.0200000000004</v>
          </cell>
        </row>
        <row r="297">
          <cell r="A297" t="str">
            <v>2002</v>
          </cell>
          <cell r="B297" t="str">
            <v>A</v>
          </cell>
          <cell r="C297" t="str">
            <v>71300-000-0</v>
          </cell>
          <cell r="D297">
            <v>1534.12</v>
          </cell>
          <cell r="E297">
            <v>0</v>
          </cell>
          <cell r="F297">
            <v>318.75</v>
          </cell>
          <cell r="G297">
            <v>306.32</v>
          </cell>
          <cell r="H297">
            <v>183.62</v>
          </cell>
          <cell r="I297">
            <v>228.49</v>
          </cell>
          <cell r="J297">
            <v>168.03</v>
          </cell>
          <cell r="K297">
            <v>328.91</v>
          </cell>
          <cell r="L297">
            <v>169.03</v>
          </cell>
          <cell r="M297">
            <v>616.79999999999995</v>
          </cell>
          <cell r="N297">
            <v>332</v>
          </cell>
          <cell r="O297">
            <v>278.5</v>
          </cell>
          <cell r="P297">
            <v>365.62</v>
          </cell>
          <cell r="Q297">
            <v>198.07</v>
          </cell>
        </row>
        <row r="298">
          <cell r="A298" t="str">
            <v>2002</v>
          </cell>
          <cell r="B298" t="str">
            <v>A</v>
          </cell>
          <cell r="C298" t="str">
            <v>71500-000-0</v>
          </cell>
          <cell r="D298">
            <v>1332.8600000000001</v>
          </cell>
          <cell r="E298">
            <v>0</v>
          </cell>
          <cell r="F298">
            <v>261.66000000000003</v>
          </cell>
          <cell r="G298">
            <v>156.01</v>
          </cell>
          <cell r="H298">
            <v>61.47</v>
          </cell>
          <cell r="I298">
            <v>340.18</v>
          </cell>
          <cell r="J298">
            <v>280.62</v>
          </cell>
          <cell r="K298">
            <v>232.92</v>
          </cell>
          <cell r="L298">
            <v>299.60000000000002</v>
          </cell>
          <cell r="M298">
            <v>171.88</v>
          </cell>
          <cell r="N298">
            <v>241.1</v>
          </cell>
          <cell r="O298">
            <v>90.38</v>
          </cell>
          <cell r="P298">
            <v>62.26</v>
          </cell>
          <cell r="Q298">
            <v>200.25</v>
          </cell>
        </row>
        <row r="299">
          <cell r="A299" t="str">
            <v>2002</v>
          </cell>
          <cell r="B299" t="str">
            <v>A</v>
          </cell>
          <cell r="C299" t="str">
            <v>71600-000-0</v>
          </cell>
          <cell r="D299">
            <v>1275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150</v>
          </cell>
          <cell r="J299">
            <v>0</v>
          </cell>
          <cell r="K299">
            <v>1125</v>
          </cell>
          <cell r="L299">
            <v>222.68</v>
          </cell>
          <cell r="M299">
            <v>0</v>
          </cell>
          <cell r="N299">
            <v>0</v>
          </cell>
          <cell r="O299">
            <v>0</v>
          </cell>
          <cell r="P299">
            <v>152.57</v>
          </cell>
          <cell r="Q299">
            <v>50.35</v>
          </cell>
        </row>
        <row r="300">
          <cell r="A300" t="str">
            <v>2002</v>
          </cell>
          <cell r="B300" t="str">
            <v>A</v>
          </cell>
          <cell r="C300" t="str">
            <v>71800-000-0</v>
          </cell>
          <cell r="D300">
            <v>3821.62</v>
          </cell>
          <cell r="E300">
            <v>0</v>
          </cell>
          <cell r="F300">
            <v>476.24</v>
          </cell>
          <cell r="G300">
            <v>629.65</v>
          </cell>
          <cell r="H300">
            <v>347.8</v>
          </cell>
          <cell r="I300">
            <v>679.35</v>
          </cell>
          <cell r="J300">
            <v>878.89</v>
          </cell>
          <cell r="K300">
            <v>809.69</v>
          </cell>
          <cell r="L300">
            <v>733.78</v>
          </cell>
          <cell r="M300">
            <v>560.95000000000005</v>
          </cell>
          <cell r="N300">
            <v>647.25</v>
          </cell>
          <cell r="O300">
            <v>823.21</v>
          </cell>
          <cell r="P300">
            <v>774.06</v>
          </cell>
          <cell r="Q300">
            <v>811.99</v>
          </cell>
        </row>
        <row r="301">
          <cell r="A301" t="str">
            <v>2002</v>
          </cell>
          <cell r="B301" t="str">
            <v>A</v>
          </cell>
          <cell r="C301" t="str">
            <v>71900-000-0</v>
          </cell>
          <cell r="D301">
            <v>1136.8699999999999</v>
          </cell>
          <cell r="E301">
            <v>0</v>
          </cell>
          <cell r="F301">
            <v>0</v>
          </cell>
          <cell r="G301">
            <v>0</v>
          </cell>
          <cell r="H301">
            <v>1046.5899999999999</v>
          </cell>
          <cell r="I301">
            <v>0</v>
          </cell>
          <cell r="J301">
            <v>0</v>
          </cell>
          <cell r="K301">
            <v>90.28</v>
          </cell>
          <cell r="L301">
            <v>0</v>
          </cell>
          <cell r="M301">
            <v>27.5</v>
          </cell>
          <cell r="N301">
            <v>179.2</v>
          </cell>
          <cell r="O301">
            <v>27.5</v>
          </cell>
          <cell r="P301">
            <v>27.5</v>
          </cell>
          <cell r="Q301">
            <v>52.5</v>
          </cell>
        </row>
        <row r="302">
          <cell r="A302" t="str">
            <v>2002</v>
          </cell>
          <cell r="B302" t="str">
            <v>A</v>
          </cell>
          <cell r="C302" t="str">
            <v>72100-000-0</v>
          </cell>
          <cell r="D302">
            <v>209.99</v>
          </cell>
          <cell r="E302">
            <v>0</v>
          </cell>
          <cell r="F302">
            <v>209.99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49.99</v>
          </cell>
          <cell r="M302">
            <v>0</v>
          </cell>
          <cell r="N302">
            <v>343.98</v>
          </cell>
          <cell r="O302">
            <v>0</v>
          </cell>
          <cell r="P302">
            <v>149.69999999999999</v>
          </cell>
          <cell r="Q302">
            <v>368.98</v>
          </cell>
        </row>
        <row r="303">
          <cell r="A303" t="str">
            <v>2002</v>
          </cell>
          <cell r="B303" t="str">
            <v>A</v>
          </cell>
          <cell r="C303" t="str">
            <v>72300-000-0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145.99</v>
          </cell>
          <cell r="O303">
            <v>0</v>
          </cell>
          <cell r="P303">
            <v>5.15</v>
          </cell>
          <cell r="Q303">
            <v>0</v>
          </cell>
        </row>
        <row r="304">
          <cell r="A304" t="str">
            <v>2002</v>
          </cell>
          <cell r="B304" t="str">
            <v>A</v>
          </cell>
          <cell r="C304" t="str">
            <v>72500-000-0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 t="str">
            <v>2002</v>
          </cell>
          <cell r="B305" t="str">
            <v>A</v>
          </cell>
          <cell r="C305" t="str">
            <v>80100-000-0</v>
          </cell>
          <cell r="D305">
            <v>-94.26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-94.26</v>
          </cell>
          <cell r="L305">
            <v>0</v>
          </cell>
          <cell r="M305">
            <v>-14.01</v>
          </cell>
          <cell r="N305">
            <v>-5</v>
          </cell>
          <cell r="O305">
            <v>-39.35</v>
          </cell>
          <cell r="P305">
            <v>-208.22</v>
          </cell>
          <cell r="Q305">
            <v>-334.26</v>
          </cell>
        </row>
        <row r="306">
          <cell r="A306" t="str">
            <v>2002</v>
          </cell>
          <cell r="B306" t="str">
            <v>A</v>
          </cell>
          <cell r="C306" t="str">
            <v>80500-000-0</v>
          </cell>
          <cell r="D306">
            <v>-477.48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-477.48</v>
          </cell>
          <cell r="J306">
            <v>0</v>
          </cell>
          <cell r="K306">
            <v>0</v>
          </cell>
          <cell r="L306">
            <v>0</v>
          </cell>
          <cell r="M306">
            <v>-64.22</v>
          </cell>
          <cell r="N306">
            <v>0</v>
          </cell>
          <cell r="O306">
            <v>-0.02</v>
          </cell>
          <cell r="P306">
            <v>0</v>
          </cell>
          <cell r="Q306">
            <v>0</v>
          </cell>
        </row>
        <row r="307">
          <cell r="A307" t="str">
            <v>2002</v>
          </cell>
          <cell r="B307" t="str">
            <v>A</v>
          </cell>
          <cell r="C307" t="str">
            <v>80600-000-0</v>
          </cell>
          <cell r="D307">
            <v>1616.48</v>
          </cell>
          <cell r="E307">
            <v>0</v>
          </cell>
          <cell r="F307">
            <v>0</v>
          </cell>
          <cell r="G307">
            <v>223.51</v>
          </cell>
          <cell r="H307">
            <v>63.5</v>
          </cell>
          <cell r="I307">
            <v>898.76</v>
          </cell>
          <cell r="J307">
            <v>405.29</v>
          </cell>
          <cell r="K307">
            <v>25.42</v>
          </cell>
          <cell r="L307">
            <v>183.82</v>
          </cell>
          <cell r="M307">
            <v>21.11</v>
          </cell>
          <cell r="N307">
            <v>74.28</v>
          </cell>
          <cell r="O307">
            <v>1401.92</v>
          </cell>
          <cell r="P307">
            <v>8016.44</v>
          </cell>
          <cell r="Q307">
            <v>2316.73</v>
          </cell>
        </row>
        <row r="308">
          <cell r="A308" t="str">
            <v>2002</v>
          </cell>
          <cell r="B308" t="str">
            <v>A</v>
          </cell>
          <cell r="C308" t="str">
            <v>86150-000-0</v>
          </cell>
          <cell r="D308">
            <v>116548.87000000002</v>
          </cell>
          <cell r="E308">
            <v>0</v>
          </cell>
          <cell r="F308">
            <v>19136.7</v>
          </cell>
          <cell r="G308">
            <v>24459.88</v>
          </cell>
          <cell r="H308">
            <v>23356.65</v>
          </cell>
          <cell r="I308">
            <v>13921.27</v>
          </cell>
          <cell r="J308">
            <v>21094.080000000002</v>
          </cell>
          <cell r="K308">
            <v>14580.29</v>
          </cell>
          <cell r="L308">
            <v>20916.54</v>
          </cell>
          <cell r="M308">
            <v>-742.93</v>
          </cell>
          <cell r="N308">
            <v>14179.66</v>
          </cell>
          <cell r="O308">
            <v>8124.08</v>
          </cell>
          <cell r="P308">
            <v>891.57</v>
          </cell>
          <cell r="Q308">
            <v>8493.73</v>
          </cell>
        </row>
        <row r="309">
          <cell r="A309" t="str">
            <v>2002</v>
          </cell>
          <cell r="B309" t="str">
            <v>A</v>
          </cell>
          <cell r="C309" t="str">
            <v>89010-000-0</v>
          </cell>
          <cell r="D309">
            <v>766.32</v>
          </cell>
          <cell r="E309">
            <v>0</v>
          </cell>
          <cell r="F309">
            <v>69.97</v>
          </cell>
          <cell r="G309">
            <v>69.97</v>
          </cell>
          <cell r="H309">
            <v>69.97</v>
          </cell>
          <cell r="I309">
            <v>330.97</v>
          </cell>
          <cell r="J309">
            <v>116.97</v>
          </cell>
          <cell r="K309">
            <v>108.47</v>
          </cell>
          <cell r="L309">
            <v>108.47</v>
          </cell>
          <cell r="M309">
            <v>108.47</v>
          </cell>
          <cell r="N309">
            <v>-17.46</v>
          </cell>
          <cell r="O309">
            <v>101.48</v>
          </cell>
          <cell r="P309">
            <v>101.48</v>
          </cell>
          <cell r="Q309">
            <v>101.48</v>
          </cell>
        </row>
        <row r="310">
          <cell r="A310" t="str">
            <v>2002</v>
          </cell>
          <cell r="B310" t="str">
            <v>A</v>
          </cell>
          <cell r="C310" t="str">
            <v>89015-000-0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2002</v>
          </cell>
          <cell r="B311" t="str">
            <v>A</v>
          </cell>
          <cell r="C311" t="str">
            <v>89026-000-0</v>
          </cell>
          <cell r="D311">
            <v>13.5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12</v>
          </cell>
          <cell r="K311">
            <v>1.5</v>
          </cell>
          <cell r="L311">
            <v>1.5</v>
          </cell>
          <cell r="M311">
            <v>1.5</v>
          </cell>
          <cell r="N311">
            <v>1.5</v>
          </cell>
          <cell r="O311">
            <v>1.5</v>
          </cell>
          <cell r="P311">
            <v>1.5</v>
          </cell>
          <cell r="Q311">
            <v>1.5</v>
          </cell>
        </row>
        <row r="312">
          <cell r="A312" t="str">
            <v>2002</v>
          </cell>
          <cell r="B312" t="str">
            <v>A</v>
          </cell>
          <cell r="C312" t="str">
            <v>ALF10-000-0</v>
          </cell>
          <cell r="D312">
            <v>2013</v>
          </cell>
          <cell r="E312">
            <v>1044</v>
          </cell>
          <cell r="F312">
            <v>150</v>
          </cell>
          <cell r="G312">
            <v>155</v>
          </cell>
          <cell r="H312">
            <v>173</v>
          </cell>
          <cell r="I312">
            <v>186</v>
          </cell>
          <cell r="J312">
            <v>186</v>
          </cell>
          <cell r="K312">
            <v>119</v>
          </cell>
          <cell r="L312">
            <v>138</v>
          </cell>
          <cell r="M312">
            <v>173</v>
          </cell>
          <cell r="N312">
            <v>124</v>
          </cell>
          <cell r="O312">
            <v>93</v>
          </cell>
          <cell r="P312">
            <v>92</v>
          </cell>
          <cell r="Q312">
            <v>155</v>
          </cell>
        </row>
        <row r="313">
          <cell r="A313" t="str">
            <v>2002</v>
          </cell>
          <cell r="B313" t="str">
            <v>A</v>
          </cell>
          <cell r="C313" t="str">
            <v>ALF11-000-0</v>
          </cell>
          <cell r="D313">
            <v>254</v>
          </cell>
          <cell r="E313">
            <v>71</v>
          </cell>
          <cell r="F313">
            <v>30</v>
          </cell>
          <cell r="G313">
            <v>31</v>
          </cell>
          <cell r="H313">
            <v>30</v>
          </cell>
          <cell r="I313">
            <v>31</v>
          </cell>
          <cell r="J313">
            <v>31</v>
          </cell>
          <cell r="K313">
            <v>30</v>
          </cell>
          <cell r="L313">
            <v>31</v>
          </cell>
          <cell r="M313">
            <v>30</v>
          </cell>
          <cell r="N313">
            <v>31</v>
          </cell>
          <cell r="O313">
            <v>31</v>
          </cell>
          <cell r="P313">
            <v>28</v>
          </cell>
          <cell r="Q313">
            <v>31</v>
          </cell>
        </row>
        <row r="314">
          <cell r="A314" t="str">
            <v>2002</v>
          </cell>
          <cell r="B314" t="str">
            <v>A</v>
          </cell>
          <cell r="C314" t="str">
            <v>ALLDY-000-0</v>
          </cell>
          <cell r="D314">
            <v>457</v>
          </cell>
          <cell r="E314">
            <v>274</v>
          </cell>
          <cell r="F314">
            <v>30</v>
          </cell>
          <cell r="G314">
            <v>31</v>
          </cell>
          <cell r="H314">
            <v>30</v>
          </cell>
          <cell r="I314">
            <v>31</v>
          </cell>
          <cell r="J314">
            <v>31</v>
          </cell>
          <cell r="K314">
            <v>30</v>
          </cell>
          <cell r="L314">
            <v>31</v>
          </cell>
          <cell r="M314">
            <v>30</v>
          </cell>
          <cell r="N314">
            <v>31</v>
          </cell>
          <cell r="O314">
            <v>31</v>
          </cell>
          <cell r="P314">
            <v>28</v>
          </cell>
          <cell r="Q314">
            <v>31</v>
          </cell>
        </row>
        <row r="315">
          <cell r="A315" t="str">
            <v>2002</v>
          </cell>
          <cell r="B315" t="str">
            <v>A</v>
          </cell>
          <cell r="C315" t="str">
            <v>AVG10-000-0</v>
          </cell>
          <cell r="D315">
            <v>66.05</v>
          </cell>
          <cell r="E315">
            <v>34.31</v>
          </cell>
          <cell r="F315">
            <v>5</v>
          </cell>
          <cell r="G315">
            <v>5</v>
          </cell>
          <cell r="H315">
            <v>5.77</v>
          </cell>
          <cell r="I315">
            <v>6</v>
          </cell>
          <cell r="J315">
            <v>6</v>
          </cell>
          <cell r="K315">
            <v>3.97</v>
          </cell>
          <cell r="L315">
            <v>4.45</v>
          </cell>
          <cell r="M315">
            <v>5.77</v>
          </cell>
          <cell r="N315">
            <v>4</v>
          </cell>
          <cell r="O315">
            <v>3</v>
          </cell>
          <cell r="P315">
            <v>3.29</v>
          </cell>
          <cell r="Q315">
            <v>5</v>
          </cell>
        </row>
        <row r="316">
          <cell r="A316" t="str">
            <v>2002</v>
          </cell>
          <cell r="B316" t="str">
            <v>A</v>
          </cell>
          <cell r="C316" t="str">
            <v>AVG11-000-0</v>
          </cell>
          <cell r="D316">
            <v>8.32</v>
          </cell>
          <cell r="E316">
            <v>2.3199999999999998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J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Q316">
            <v>1</v>
          </cell>
        </row>
        <row r="317">
          <cell r="A317" t="str">
            <v>2002</v>
          </cell>
          <cell r="B317" t="str">
            <v>A</v>
          </cell>
          <cell r="C317" t="str">
            <v>AVGM1-000-0</v>
          </cell>
          <cell r="D317">
            <v>602.71</v>
          </cell>
          <cell r="E317">
            <v>366.8</v>
          </cell>
          <cell r="F317">
            <v>38.47</v>
          </cell>
          <cell r="G317">
            <v>39.03</v>
          </cell>
          <cell r="H317">
            <v>39.630000000000003</v>
          </cell>
          <cell r="I317">
            <v>38.229999999999997</v>
          </cell>
          <cell r="J317">
            <v>39.35</v>
          </cell>
          <cell r="K317">
            <v>41.2</v>
          </cell>
          <cell r="L317">
            <v>42.94</v>
          </cell>
          <cell r="M317">
            <v>38</v>
          </cell>
          <cell r="N317">
            <v>40</v>
          </cell>
          <cell r="O317">
            <v>38.159999999999997</v>
          </cell>
          <cell r="P317">
            <v>39</v>
          </cell>
          <cell r="Q317">
            <v>37.58</v>
          </cell>
        </row>
        <row r="318">
          <cell r="A318" t="str">
            <v>2002</v>
          </cell>
          <cell r="B318" t="str">
            <v>A</v>
          </cell>
          <cell r="C318" t="str">
            <v>AVGM2-000-0</v>
          </cell>
          <cell r="D318">
            <v>99.89</v>
          </cell>
          <cell r="E318">
            <v>65.58</v>
          </cell>
          <cell r="F318">
            <v>7.07</v>
          </cell>
          <cell r="G318">
            <v>6.94</v>
          </cell>
          <cell r="H318">
            <v>5.17</v>
          </cell>
          <cell r="I318">
            <v>5</v>
          </cell>
          <cell r="J318">
            <v>5</v>
          </cell>
          <cell r="K318">
            <v>5.13</v>
          </cell>
          <cell r="L318">
            <v>4</v>
          </cell>
          <cell r="M318">
            <v>4</v>
          </cell>
          <cell r="N318">
            <v>4</v>
          </cell>
          <cell r="O318">
            <v>4</v>
          </cell>
          <cell r="P318">
            <v>3.75</v>
          </cell>
          <cell r="Q318">
            <v>3.23</v>
          </cell>
        </row>
        <row r="319">
          <cell r="A319" t="str">
            <v>2002</v>
          </cell>
          <cell r="B319" t="str">
            <v>A</v>
          </cell>
          <cell r="C319" t="str">
            <v>AVGM3-000-0</v>
          </cell>
          <cell r="D319">
            <v>0.4</v>
          </cell>
          <cell r="E319">
            <v>0</v>
          </cell>
          <cell r="F319">
            <v>0.4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A320" t="str">
            <v>2002</v>
          </cell>
          <cell r="B320" t="str">
            <v>A</v>
          </cell>
          <cell r="C320" t="str">
            <v>MED1 -000-0</v>
          </cell>
          <cell r="D320">
            <v>18344</v>
          </cell>
          <cell r="E320">
            <v>11150</v>
          </cell>
          <cell r="F320">
            <v>1154</v>
          </cell>
          <cell r="G320">
            <v>1210</v>
          </cell>
          <cell r="H320">
            <v>1189</v>
          </cell>
          <cell r="I320">
            <v>1185</v>
          </cell>
          <cell r="J320">
            <v>1220</v>
          </cell>
          <cell r="K320">
            <v>1236</v>
          </cell>
          <cell r="L320">
            <v>1331</v>
          </cell>
          <cell r="M320">
            <v>1140</v>
          </cell>
          <cell r="N320">
            <v>1240</v>
          </cell>
          <cell r="O320">
            <v>1183</v>
          </cell>
          <cell r="P320">
            <v>1092</v>
          </cell>
          <cell r="Q320">
            <v>1165</v>
          </cell>
        </row>
        <row r="321">
          <cell r="A321" t="str">
            <v>2002</v>
          </cell>
          <cell r="B321" t="str">
            <v>A</v>
          </cell>
          <cell r="C321" t="str">
            <v>MED2 -000-0</v>
          </cell>
          <cell r="D321">
            <v>3042</v>
          </cell>
          <cell r="E321">
            <v>1996</v>
          </cell>
          <cell r="F321">
            <v>212</v>
          </cell>
          <cell r="G321">
            <v>215</v>
          </cell>
          <cell r="H321">
            <v>155</v>
          </cell>
          <cell r="I321">
            <v>155</v>
          </cell>
          <cell r="J321">
            <v>155</v>
          </cell>
          <cell r="K321">
            <v>154</v>
          </cell>
          <cell r="L321">
            <v>124</v>
          </cell>
          <cell r="M321">
            <v>120</v>
          </cell>
          <cell r="N321">
            <v>124</v>
          </cell>
          <cell r="O321">
            <v>124</v>
          </cell>
          <cell r="P321">
            <v>105</v>
          </cell>
          <cell r="Q321">
            <v>100</v>
          </cell>
        </row>
        <row r="322">
          <cell r="A322" t="str">
            <v>2002</v>
          </cell>
          <cell r="B322" t="str">
            <v>A</v>
          </cell>
          <cell r="C322" t="str">
            <v>MED3 -000-0</v>
          </cell>
          <cell r="D322">
            <v>12</v>
          </cell>
          <cell r="E322">
            <v>0</v>
          </cell>
          <cell r="F322">
            <v>12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A323" t="str">
            <v>2002</v>
          </cell>
          <cell r="B323" t="str">
            <v>A</v>
          </cell>
          <cell r="C323" t="str">
            <v>RDAV -000-0</v>
          </cell>
          <cell r="D323">
            <v>777.45</v>
          </cell>
          <cell r="E323">
            <v>469.1</v>
          </cell>
          <cell r="F323">
            <v>51.93</v>
          </cell>
          <cell r="G323">
            <v>51.97</v>
          </cell>
          <cell r="H323">
            <v>51.57</v>
          </cell>
          <cell r="I323">
            <v>50.23</v>
          </cell>
          <cell r="J323">
            <v>51.35</v>
          </cell>
          <cell r="K323">
            <v>51.3</v>
          </cell>
          <cell r="L323">
            <v>52.39</v>
          </cell>
          <cell r="M323">
            <v>48.77</v>
          </cell>
          <cell r="N323">
            <v>49</v>
          </cell>
          <cell r="O323">
            <v>46.16</v>
          </cell>
          <cell r="P323">
            <v>47.04</v>
          </cell>
          <cell r="Q323">
            <v>46.81</v>
          </cell>
        </row>
        <row r="324">
          <cell r="A324" t="str">
            <v>2002</v>
          </cell>
          <cell r="B324" t="str">
            <v>A</v>
          </cell>
          <cell r="C324" t="str">
            <v>RDAY -000-0</v>
          </cell>
          <cell r="D324">
            <v>23667</v>
          </cell>
          <cell r="E324">
            <v>14263</v>
          </cell>
          <cell r="F324">
            <v>1558</v>
          </cell>
          <cell r="G324">
            <v>1611</v>
          </cell>
          <cell r="H324">
            <v>1547</v>
          </cell>
          <cell r="I324">
            <v>1557</v>
          </cell>
          <cell r="J324">
            <v>1592</v>
          </cell>
          <cell r="K324">
            <v>1539</v>
          </cell>
          <cell r="L324">
            <v>1624</v>
          </cell>
          <cell r="M324">
            <v>1463</v>
          </cell>
          <cell r="N324">
            <v>1519</v>
          </cell>
          <cell r="O324">
            <v>1431</v>
          </cell>
          <cell r="P324">
            <v>1317</v>
          </cell>
          <cell r="Q324">
            <v>1451</v>
          </cell>
        </row>
        <row r="325">
          <cell r="A325" t="str">
            <v>2002</v>
          </cell>
          <cell r="B325" t="str">
            <v>A</v>
          </cell>
          <cell r="C325" t="str">
            <v>UOCC -ALF-0</v>
          </cell>
          <cell r="D325">
            <v>762.37000000000012</v>
          </cell>
          <cell r="E325">
            <v>459.38</v>
          </cell>
          <cell r="F325">
            <v>50.97</v>
          </cell>
          <cell r="G325">
            <v>50.97</v>
          </cell>
          <cell r="H325">
            <v>50.83</v>
          </cell>
          <cell r="I325">
            <v>49.39</v>
          </cell>
          <cell r="J325">
            <v>50.23</v>
          </cell>
          <cell r="K325">
            <v>50.6</v>
          </cell>
          <cell r="L325">
            <v>51.1</v>
          </cell>
          <cell r="M325">
            <v>51.2</v>
          </cell>
          <cell r="N325">
            <v>48</v>
          </cell>
          <cell r="O325">
            <v>46.16</v>
          </cell>
          <cell r="P325">
            <v>46</v>
          </cell>
          <cell r="Q325">
            <v>45.68</v>
          </cell>
        </row>
        <row r="326">
          <cell r="A326" t="str">
            <v>2002</v>
          </cell>
          <cell r="B326" t="str">
            <v>A</v>
          </cell>
          <cell r="C326" t="str">
            <v>UOP  -ALF-0</v>
          </cell>
          <cell r="D326">
            <v>1270.58</v>
          </cell>
          <cell r="E326">
            <v>765.62</v>
          </cell>
          <cell r="F326">
            <v>84.94</v>
          </cell>
          <cell r="G326">
            <v>84.95</v>
          </cell>
          <cell r="H326">
            <v>84.72</v>
          </cell>
          <cell r="I326">
            <v>82.31</v>
          </cell>
          <cell r="J326">
            <v>83.71</v>
          </cell>
          <cell r="K326">
            <v>84.33</v>
          </cell>
          <cell r="L326">
            <v>85.16</v>
          </cell>
          <cell r="M326">
            <v>85.33</v>
          </cell>
          <cell r="N326">
            <v>80</v>
          </cell>
          <cell r="O326">
            <v>76.94</v>
          </cell>
          <cell r="P326">
            <v>76.67</v>
          </cell>
          <cell r="Q326">
            <v>76.13</v>
          </cell>
        </row>
        <row r="327">
          <cell r="A327" t="str">
            <v>2003</v>
          </cell>
          <cell r="B327" t="str">
            <v>A</v>
          </cell>
          <cell r="C327" t="str">
            <v>01000-000-0</v>
          </cell>
          <cell r="D327">
            <v>1000</v>
          </cell>
          <cell r="E327">
            <v>1000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A328" t="str">
            <v>2003</v>
          </cell>
          <cell r="B328" t="str">
            <v>A</v>
          </cell>
          <cell r="C328" t="str">
            <v>01015-000-0</v>
          </cell>
          <cell r="D328">
            <v>22922.449999999997</v>
          </cell>
          <cell r="E328">
            <v>4681.3500000000004</v>
          </cell>
          <cell r="F328">
            <v>2596.06</v>
          </cell>
          <cell r="G328">
            <v>3742.89</v>
          </cell>
          <cell r="H328">
            <v>-21441.040000000001</v>
          </cell>
          <cell r="I328">
            <v>10925.33</v>
          </cell>
          <cell r="J328">
            <v>6540.73</v>
          </cell>
          <cell r="K328">
            <v>15877.13</v>
          </cell>
          <cell r="L328">
            <v>-7916.84</v>
          </cell>
          <cell r="M328">
            <v>-16220.73</v>
          </cell>
          <cell r="N328">
            <v>22424.73</v>
          </cell>
          <cell r="O328">
            <v>-4355.63</v>
          </cell>
          <cell r="P328">
            <v>-302.95</v>
          </cell>
          <cell r="Q328">
            <v>-5804.3</v>
          </cell>
        </row>
        <row r="329">
          <cell r="A329" t="str">
            <v>2003</v>
          </cell>
          <cell r="B329" t="str">
            <v>A</v>
          </cell>
          <cell r="C329" t="str">
            <v>01020-000-0</v>
          </cell>
          <cell r="D329">
            <v>-89</v>
          </cell>
          <cell r="E329">
            <v>-89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2003</v>
          </cell>
          <cell r="B330" t="str">
            <v>A</v>
          </cell>
          <cell r="C330" t="str">
            <v>01210-000-0</v>
          </cell>
          <cell r="D330">
            <v>14696.720000000001</v>
          </cell>
          <cell r="E330">
            <v>18052.54</v>
          </cell>
          <cell r="F330">
            <v>-2600</v>
          </cell>
          <cell r="G330">
            <v>-1800</v>
          </cell>
          <cell r="H330">
            <v>1700</v>
          </cell>
          <cell r="I330">
            <v>-2150</v>
          </cell>
          <cell r="J330">
            <v>-875</v>
          </cell>
          <cell r="K330">
            <v>2369.1799999999998</v>
          </cell>
          <cell r="L330">
            <v>-3394.86</v>
          </cell>
          <cell r="M330">
            <v>865.01</v>
          </cell>
          <cell r="N330">
            <v>-4069.96</v>
          </cell>
          <cell r="O330">
            <v>-515.33000000000004</v>
          </cell>
          <cell r="P330">
            <v>1342.74</v>
          </cell>
          <cell r="Q330">
            <v>549.20000000000005</v>
          </cell>
        </row>
        <row r="331">
          <cell r="A331" t="str">
            <v>2003</v>
          </cell>
          <cell r="B331" t="str">
            <v>A</v>
          </cell>
          <cell r="C331" t="str">
            <v>01220-000-0</v>
          </cell>
          <cell r="D331">
            <v>45532.91</v>
          </cell>
          <cell r="E331">
            <v>35158.269999999997</v>
          </cell>
          <cell r="F331">
            <v>970.61</v>
          </cell>
          <cell r="G331">
            <v>2592.7600000000002</v>
          </cell>
          <cell r="H331">
            <v>-4034.31</v>
          </cell>
          <cell r="I331">
            <v>3340.86</v>
          </cell>
          <cell r="J331">
            <v>2404.83</v>
          </cell>
          <cell r="K331">
            <v>5099.8900000000003</v>
          </cell>
          <cell r="L331">
            <v>-3845.34</v>
          </cell>
          <cell r="M331">
            <v>9332.15</v>
          </cell>
          <cell r="N331">
            <v>-1059.25</v>
          </cell>
          <cell r="O331">
            <v>2218.09</v>
          </cell>
          <cell r="P331">
            <v>-9934.82</v>
          </cell>
          <cell r="Q331">
            <v>-2582.08</v>
          </cell>
        </row>
        <row r="332">
          <cell r="A332" t="str">
            <v>2003</v>
          </cell>
          <cell r="B332" t="str">
            <v>A</v>
          </cell>
          <cell r="C332" t="str">
            <v>01230-000-0</v>
          </cell>
          <cell r="D332">
            <v>47988.320000000007</v>
          </cell>
          <cell r="E332">
            <v>48162.55</v>
          </cell>
          <cell r="F332">
            <v>1712.47</v>
          </cell>
          <cell r="G332">
            <v>8993.99</v>
          </cell>
          <cell r="H332">
            <v>-698.56</v>
          </cell>
          <cell r="I332">
            <v>-1003.54</v>
          </cell>
          <cell r="J332">
            <v>-964.1</v>
          </cell>
          <cell r="K332">
            <v>-8214.49</v>
          </cell>
          <cell r="L332">
            <v>7673.97</v>
          </cell>
          <cell r="M332">
            <v>41208.370000000003</v>
          </cell>
          <cell r="N332">
            <v>-50056.800000000003</v>
          </cell>
          <cell r="O332">
            <v>-3718.15</v>
          </cell>
          <cell r="P332">
            <v>-2012.98</v>
          </cell>
          <cell r="Q332">
            <v>5108.37</v>
          </cell>
        </row>
        <row r="333">
          <cell r="A333" t="str">
            <v>2003</v>
          </cell>
          <cell r="B333" t="str">
            <v>A</v>
          </cell>
          <cell r="C333" t="str">
            <v>01325-000-0</v>
          </cell>
          <cell r="D333">
            <v>82.500000000000014</v>
          </cell>
          <cell r="E333">
            <v>247.5</v>
          </cell>
          <cell r="F333">
            <v>-27.5</v>
          </cell>
          <cell r="G333">
            <v>-27.5</v>
          </cell>
          <cell r="H333">
            <v>-27.5</v>
          </cell>
          <cell r="I333">
            <v>58.8</v>
          </cell>
          <cell r="J333">
            <v>-113.8</v>
          </cell>
          <cell r="K333">
            <v>-27.5</v>
          </cell>
          <cell r="L333">
            <v>551.83000000000004</v>
          </cell>
          <cell r="M333">
            <v>-27.5</v>
          </cell>
          <cell r="N333">
            <v>-606.83000000000004</v>
          </cell>
          <cell r="O333">
            <v>0</v>
          </cell>
          <cell r="P333">
            <v>3020.22</v>
          </cell>
          <cell r="Q333">
            <v>-3015.22</v>
          </cell>
        </row>
        <row r="334">
          <cell r="A334" t="str">
            <v>2003</v>
          </cell>
          <cell r="B334" t="str">
            <v>A</v>
          </cell>
          <cell r="C334" t="str">
            <v>01330-000-0</v>
          </cell>
          <cell r="D334">
            <v>7.999999999992724E-2</v>
          </cell>
          <cell r="E334">
            <v>568.78</v>
          </cell>
          <cell r="F334">
            <v>433.96</v>
          </cell>
          <cell r="G334">
            <v>0</v>
          </cell>
          <cell r="H334">
            <v>-276.16000000000003</v>
          </cell>
          <cell r="I334">
            <v>0</v>
          </cell>
          <cell r="J334">
            <v>0</v>
          </cell>
          <cell r="K334">
            <v>-726.5</v>
          </cell>
          <cell r="L334">
            <v>-0.08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2003</v>
          </cell>
          <cell r="B335" t="str">
            <v>A</v>
          </cell>
          <cell r="C335" t="str">
            <v>01450-000-0</v>
          </cell>
          <cell r="D335">
            <v>0</v>
          </cell>
          <cell r="E335">
            <v>45000</v>
          </cell>
          <cell r="F335">
            <v>-45000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2003</v>
          </cell>
          <cell r="B336" t="str">
            <v>A</v>
          </cell>
          <cell r="C336" t="str">
            <v>01500-000-0</v>
          </cell>
          <cell r="D336">
            <v>1097.1300000000001</v>
          </cell>
          <cell r="E336">
            <v>1097.1300000000001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865.16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2003</v>
          </cell>
          <cell r="B337" t="str">
            <v>A</v>
          </cell>
          <cell r="C337" t="str">
            <v>01510-000-0</v>
          </cell>
          <cell r="D337">
            <v>526.33000000000004</v>
          </cell>
          <cell r="E337">
            <v>526.33000000000004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-422.2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2003</v>
          </cell>
          <cell r="B338" t="str">
            <v>A</v>
          </cell>
          <cell r="C338" t="str">
            <v>01600-000-0</v>
          </cell>
          <cell r="D338">
            <v>42950.04</v>
          </cell>
          <cell r="E338">
            <v>19425.349999999999</v>
          </cell>
          <cell r="F338">
            <v>-3885.07</v>
          </cell>
          <cell r="G338">
            <v>-3885.07</v>
          </cell>
          <cell r="H338">
            <v>-3885.07</v>
          </cell>
          <cell r="I338">
            <v>-3885.07</v>
          </cell>
          <cell r="J338">
            <v>45097.47</v>
          </cell>
          <cell r="K338">
            <v>-6032.5</v>
          </cell>
          <cell r="L338">
            <v>-3904.55</v>
          </cell>
          <cell r="M338">
            <v>-3904.55</v>
          </cell>
          <cell r="N338">
            <v>-3904.55</v>
          </cell>
          <cell r="O338">
            <v>-3904.55</v>
          </cell>
          <cell r="P338">
            <v>-3904.55</v>
          </cell>
          <cell r="Q338">
            <v>-3904.55</v>
          </cell>
        </row>
        <row r="339">
          <cell r="A339" t="str">
            <v>2003</v>
          </cell>
          <cell r="B339" t="str">
            <v>A</v>
          </cell>
          <cell r="C339" t="str">
            <v>01640-000-0</v>
          </cell>
          <cell r="D339">
            <v>5791.08</v>
          </cell>
          <cell r="E339">
            <v>3698.59</v>
          </cell>
          <cell r="F339">
            <v>-1103.6500000000001</v>
          </cell>
          <cell r="G339">
            <v>-1103.67</v>
          </cell>
          <cell r="H339">
            <v>6725.82</v>
          </cell>
          <cell r="I339">
            <v>-808.67</v>
          </cell>
          <cell r="J339">
            <v>-808.67</v>
          </cell>
          <cell r="K339">
            <v>-808.67</v>
          </cell>
          <cell r="L339">
            <v>-808.67</v>
          </cell>
          <cell r="M339">
            <v>0</v>
          </cell>
          <cell r="N339">
            <v>-502.05</v>
          </cell>
          <cell r="O339">
            <v>-803.92</v>
          </cell>
          <cell r="P339">
            <v>-803.92</v>
          </cell>
          <cell r="Q339">
            <v>-803.92</v>
          </cell>
        </row>
        <row r="340">
          <cell r="A340" t="str">
            <v>2003</v>
          </cell>
          <cell r="B340" t="str">
            <v>A</v>
          </cell>
          <cell r="C340" t="str">
            <v>01710-000-0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41.49</v>
          </cell>
          <cell r="Q340">
            <v>-4.24</v>
          </cell>
        </row>
        <row r="341">
          <cell r="A341" t="str">
            <v>2003</v>
          </cell>
          <cell r="B341" t="str">
            <v>A</v>
          </cell>
          <cell r="C341" t="str">
            <v>02170-000-0</v>
          </cell>
          <cell r="D341">
            <v>4259</v>
          </cell>
          <cell r="E341">
            <v>4259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2003</v>
          </cell>
          <cell r="B342" t="str">
            <v>A</v>
          </cell>
          <cell r="C342" t="str">
            <v>02192-000-0</v>
          </cell>
          <cell r="D342">
            <v>89</v>
          </cell>
          <cell r="E342">
            <v>89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A343" t="str">
            <v>2003</v>
          </cell>
          <cell r="B343" t="str">
            <v>A</v>
          </cell>
          <cell r="C343" t="str">
            <v>02460-000-0</v>
          </cell>
          <cell r="D343">
            <v>-38.319999999999993</v>
          </cell>
          <cell r="E343">
            <v>-29.5</v>
          </cell>
          <cell r="F343">
            <v>-1.5</v>
          </cell>
          <cell r="G343">
            <v>-1.5</v>
          </cell>
          <cell r="H343">
            <v>-1.5</v>
          </cell>
          <cell r="I343">
            <v>-1.36</v>
          </cell>
          <cell r="J343">
            <v>-1.48</v>
          </cell>
          <cell r="K343">
            <v>-1.48</v>
          </cell>
          <cell r="L343">
            <v>-1.48</v>
          </cell>
          <cell r="M343">
            <v>-1.48</v>
          </cell>
          <cell r="N343">
            <v>-1.48</v>
          </cell>
          <cell r="O343">
            <v>-1.48</v>
          </cell>
          <cell r="P343">
            <v>-1.48</v>
          </cell>
          <cell r="Q343">
            <v>-1.48</v>
          </cell>
        </row>
        <row r="344">
          <cell r="A344" t="str">
            <v>2003</v>
          </cell>
          <cell r="B344" t="str">
            <v>A</v>
          </cell>
          <cell r="C344" t="str">
            <v>02480-000-0</v>
          </cell>
          <cell r="D344">
            <v>-1941.6500000000003</v>
          </cell>
          <cell r="E344">
            <v>-1394.24</v>
          </cell>
          <cell r="F344">
            <v>-101.48</v>
          </cell>
          <cell r="G344">
            <v>-101.48</v>
          </cell>
          <cell r="H344">
            <v>-101.48</v>
          </cell>
          <cell r="I344">
            <v>-53.67</v>
          </cell>
          <cell r="J344">
            <v>-94.65</v>
          </cell>
          <cell r="K344">
            <v>-94.65</v>
          </cell>
          <cell r="L344">
            <v>-94.65</v>
          </cell>
          <cell r="M344">
            <v>-94.65</v>
          </cell>
          <cell r="N344">
            <v>-94.65</v>
          </cell>
          <cell r="O344">
            <v>-58.41</v>
          </cell>
          <cell r="P344">
            <v>-61.45</v>
          </cell>
          <cell r="Q344">
            <v>-59.93</v>
          </cell>
        </row>
        <row r="345">
          <cell r="A345" t="str">
            <v>2003</v>
          </cell>
          <cell r="B345" t="str">
            <v>A</v>
          </cell>
          <cell r="C345" t="str">
            <v>03000-000-0</v>
          </cell>
          <cell r="D345">
            <v>-71151.859999999986</v>
          </cell>
          <cell r="E345">
            <v>-34188.06</v>
          </cell>
          <cell r="F345">
            <v>2755.77</v>
          </cell>
          <cell r="G345">
            <v>12689.99</v>
          </cell>
          <cell r="H345">
            <v>11429.58</v>
          </cell>
          <cell r="I345">
            <v>-28328.62</v>
          </cell>
          <cell r="J345">
            <v>-33101.93</v>
          </cell>
          <cell r="K345">
            <v>-2408.59</v>
          </cell>
          <cell r="L345">
            <v>32324.94</v>
          </cell>
          <cell r="M345">
            <v>-19516.509999999998</v>
          </cell>
          <cell r="N345">
            <v>50075.89</v>
          </cell>
          <cell r="O345">
            <v>-18179.03</v>
          </cell>
          <cell r="P345">
            <v>385.67</v>
          </cell>
          <cell r="Q345">
            <v>7656.29</v>
          </cell>
        </row>
        <row r="346">
          <cell r="A346" t="str">
            <v>2003</v>
          </cell>
          <cell r="B346" t="str">
            <v>A</v>
          </cell>
          <cell r="C346" t="str">
            <v>03015-000-0</v>
          </cell>
          <cell r="D346">
            <v>-47951.30000000001</v>
          </cell>
          <cell r="E346">
            <v>-40006.370000000003</v>
          </cell>
          <cell r="F346">
            <v>-830.69</v>
          </cell>
          <cell r="G346">
            <v>-2193.2199999999998</v>
          </cell>
          <cell r="H346">
            <v>1305.56</v>
          </cell>
          <cell r="I346">
            <v>-803.58</v>
          </cell>
          <cell r="J346">
            <v>-3217.01</v>
          </cell>
          <cell r="K346">
            <v>-2205.9899999999998</v>
          </cell>
          <cell r="L346">
            <v>3837.72</v>
          </cell>
          <cell r="M346">
            <v>-4715.66</v>
          </cell>
          <cell r="N346">
            <v>878.88</v>
          </cell>
          <cell r="O346">
            <v>-528.75</v>
          </cell>
          <cell r="P346">
            <v>3641.28</v>
          </cell>
          <cell r="Q346">
            <v>2124.9</v>
          </cell>
        </row>
        <row r="347">
          <cell r="A347" t="str">
            <v>2003</v>
          </cell>
          <cell r="B347" t="str">
            <v>A</v>
          </cell>
          <cell r="C347" t="str">
            <v>03040-000-0</v>
          </cell>
          <cell r="D347">
            <v>-111.5699999999996</v>
          </cell>
          <cell r="E347">
            <v>4646.68</v>
          </cell>
          <cell r="F347">
            <v>-3461.08</v>
          </cell>
          <cell r="G347">
            <v>-866.04</v>
          </cell>
          <cell r="H347">
            <v>349.9</v>
          </cell>
          <cell r="I347">
            <v>-863.17</v>
          </cell>
          <cell r="J347">
            <v>174.64</v>
          </cell>
          <cell r="K347">
            <v>-92.5</v>
          </cell>
          <cell r="L347">
            <v>1097.5</v>
          </cell>
          <cell r="M347">
            <v>357.52</v>
          </cell>
          <cell r="N347">
            <v>-872.13</v>
          </cell>
          <cell r="O347">
            <v>-886.66</v>
          </cell>
          <cell r="P347">
            <v>-280.63</v>
          </cell>
          <cell r="Q347">
            <v>833.86</v>
          </cell>
        </row>
        <row r="348">
          <cell r="A348" t="str">
            <v>2003</v>
          </cell>
          <cell r="B348" t="str">
            <v>A</v>
          </cell>
          <cell r="C348" t="str">
            <v>03041-000-0</v>
          </cell>
          <cell r="D348">
            <v>-21785.659999999993</v>
          </cell>
          <cell r="E348">
            <v>-68281.95</v>
          </cell>
          <cell r="F348">
            <v>46321.8</v>
          </cell>
          <cell r="G348">
            <v>-18396.78</v>
          </cell>
          <cell r="H348">
            <v>7924.75</v>
          </cell>
          <cell r="I348">
            <v>18748.59</v>
          </cell>
          <cell r="J348">
            <v>-9904.91</v>
          </cell>
          <cell r="K348">
            <v>1802.84</v>
          </cell>
          <cell r="L348">
            <v>989.16</v>
          </cell>
          <cell r="M348">
            <v>486.71</v>
          </cell>
          <cell r="N348">
            <v>-20622.47</v>
          </cell>
          <cell r="O348">
            <v>19711.96</v>
          </cell>
          <cell r="P348">
            <v>8197.7000000000007</v>
          </cell>
          <cell r="Q348">
            <v>4152.63</v>
          </cell>
        </row>
        <row r="349">
          <cell r="A349" t="str">
            <v>2003</v>
          </cell>
          <cell r="B349" t="str">
            <v>A</v>
          </cell>
          <cell r="C349" t="str">
            <v>03065-000-0</v>
          </cell>
          <cell r="D349">
            <v>0</v>
          </cell>
          <cell r="E349">
            <v>-11.12</v>
          </cell>
          <cell r="F349">
            <v>-3.43</v>
          </cell>
          <cell r="G349">
            <v>-12.92</v>
          </cell>
          <cell r="H349">
            <v>27.47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2003</v>
          </cell>
          <cell r="B350" t="str">
            <v>A</v>
          </cell>
          <cell r="C350" t="str">
            <v>03200-000-0</v>
          </cell>
          <cell r="D350">
            <v>-19132.090000000004</v>
          </cell>
          <cell r="E350">
            <v>-17837.93</v>
          </cell>
          <cell r="F350">
            <v>-132.58000000000001</v>
          </cell>
          <cell r="G350">
            <v>-865.84</v>
          </cell>
          <cell r="H350">
            <v>-1023.27</v>
          </cell>
          <cell r="I350">
            <v>932.46</v>
          </cell>
          <cell r="J350">
            <v>-44.13</v>
          </cell>
          <cell r="K350">
            <v>-160.80000000000001</v>
          </cell>
          <cell r="L350">
            <v>-507.09</v>
          </cell>
          <cell r="M350">
            <v>1541.44</v>
          </cell>
          <cell r="N350">
            <v>-1402.94</v>
          </cell>
          <cell r="O350">
            <v>148.16</v>
          </cell>
          <cell r="P350">
            <v>1553.35</v>
          </cell>
          <cell r="Q350">
            <v>-2075.7199999999998</v>
          </cell>
        </row>
        <row r="351">
          <cell r="A351" t="str">
            <v>2003</v>
          </cell>
          <cell r="B351" t="str">
            <v>A</v>
          </cell>
          <cell r="C351" t="str">
            <v>03210-000-0</v>
          </cell>
          <cell r="D351">
            <v>-6201.43</v>
          </cell>
          <cell r="E351">
            <v>-5691.63</v>
          </cell>
          <cell r="F351">
            <v>972.53</v>
          </cell>
          <cell r="G351">
            <v>-384.08</v>
          </cell>
          <cell r="H351">
            <v>-458.18</v>
          </cell>
          <cell r="I351">
            <v>-394.46</v>
          </cell>
          <cell r="J351">
            <v>190.58</v>
          </cell>
          <cell r="K351">
            <v>-436.19</v>
          </cell>
          <cell r="L351">
            <v>747.76</v>
          </cell>
          <cell r="M351">
            <v>-159.02000000000001</v>
          </cell>
          <cell r="N351">
            <v>482.27</v>
          </cell>
          <cell r="O351">
            <v>-331.55</v>
          </cell>
          <cell r="P351">
            <v>-711.57</v>
          </cell>
          <cell r="Q351">
            <v>-639.79999999999995</v>
          </cell>
        </row>
        <row r="352">
          <cell r="A352" t="str">
            <v>2003</v>
          </cell>
          <cell r="B352" t="str">
            <v>A</v>
          </cell>
          <cell r="C352" t="str">
            <v>03220-000-0</v>
          </cell>
          <cell r="D352">
            <v>-1426.1599999999999</v>
          </cell>
          <cell r="E352">
            <v>-1352.46</v>
          </cell>
          <cell r="F352">
            <v>-12.99</v>
          </cell>
          <cell r="G352">
            <v>-46.23</v>
          </cell>
          <cell r="H352">
            <v>1411.68</v>
          </cell>
          <cell r="I352">
            <v>-1427.24</v>
          </cell>
          <cell r="J352">
            <v>-21.57</v>
          </cell>
          <cell r="K352">
            <v>22.65</v>
          </cell>
          <cell r="L352">
            <v>-51.26</v>
          </cell>
          <cell r="M352">
            <v>141.94</v>
          </cell>
          <cell r="N352">
            <v>-115.45</v>
          </cell>
          <cell r="O352">
            <v>9.8000000000000007</v>
          </cell>
          <cell r="P352">
            <v>-181.4</v>
          </cell>
          <cell r="Q352">
            <v>117.85</v>
          </cell>
        </row>
        <row r="353">
          <cell r="A353" t="str">
            <v>2003</v>
          </cell>
          <cell r="B353" t="str">
            <v>A</v>
          </cell>
          <cell r="C353" t="str">
            <v>03221-000-0</v>
          </cell>
          <cell r="D353">
            <v>-333.53</v>
          </cell>
          <cell r="E353">
            <v>-316.29000000000002</v>
          </cell>
          <cell r="F353">
            <v>-3.05</v>
          </cell>
          <cell r="G353">
            <v>-10.78</v>
          </cell>
          <cell r="H353">
            <v>330.12</v>
          </cell>
          <cell r="I353">
            <v>-333.79</v>
          </cell>
          <cell r="J353">
            <v>-5.03</v>
          </cell>
          <cell r="K353">
            <v>5.29</v>
          </cell>
          <cell r="L353">
            <v>-11.99</v>
          </cell>
          <cell r="M353">
            <v>33.18</v>
          </cell>
          <cell r="N353">
            <v>-26.97</v>
          </cell>
          <cell r="O353">
            <v>2.2400000000000002</v>
          </cell>
          <cell r="P353">
            <v>-1063.1500000000001</v>
          </cell>
          <cell r="Q353">
            <v>1048.29</v>
          </cell>
        </row>
        <row r="354">
          <cell r="A354" t="str">
            <v>2003</v>
          </cell>
          <cell r="B354" t="str">
            <v>A</v>
          </cell>
          <cell r="C354" t="str">
            <v>03230-000-0</v>
          </cell>
          <cell r="D354">
            <v>-1272.0200000000002</v>
          </cell>
          <cell r="E354">
            <v>-1410.7</v>
          </cell>
          <cell r="F354">
            <v>155.33000000000001</v>
          </cell>
          <cell r="G354">
            <v>-24.79</v>
          </cell>
          <cell r="H354">
            <v>1280.1600000000001</v>
          </cell>
          <cell r="I354">
            <v>-1167.92</v>
          </cell>
          <cell r="J354">
            <v>-51.16</v>
          </cell>
          <cell r="K354">
            <v>-52.94</v>
          </cell>
          <cell r="L354">
            <v>-161.55000000000001</v>
          </cell>
          <cell r="M354">
            <v>218.55</v>
          </cell>
          <cell r="N354">
            <v>-155.51</v>
          </cell>
          <cell r="O354">
            <v>-131.80000000000001</v>
          </cell>
          <cell r="P354">
            <v>1369.97</v>
          </cell>
          <cell r="Q354">
            <v>-1586.38</v>
          </cell>
        </row>
        <row r="355">
          <cell r="A355" t="str">
            <v>2003</v>
          </cell>
          <cell r="B355" t="str">
            <v>A</v>
          </cell>
          <cell r="C355" t="str">
            <v>03240-000-0</v>
          </cell>
          <cell r="D355">
            <v>-139.20999999999998</v>
          </cell>
          <cell r="E355">
            <v>0</v>
          </cell>
          <cell r="F355">
            <v>-111.21</v>
          </cell>
          <cell r="G355">
            <v>-4.9400000000000004</v>
          </cell>
          <cell r="H355">
            <v>116.15</v>
          </cell>
          <cell r="I355">
            <v>-113.64</v>
          </cell>
          <cell r="J355">
            <v>0</v>
          </cell>
          <cell r="K355">
            <v>-25.57</v>
          </cell>
          <cell r="L355">
            <v>139.21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2003</v>
          </cell>
          <cell r="B356" t="str">
            <v>A</v>
          </cell>
          <cell r="C356" t="str">
            <v>03270-000-0</v>
          </cell>
          <cell r="D356">
            <v>-2862.72</v>
          </cell>
          <cell r="E356">
            <v>-2463.23</v>
          </cell>
          <cell r="F356">
            <v>-453.35</v>
          </cell>
          <cell r="G356">
            <v>691.61</v>
          </cell>
          <cell r="H356">
            <v>-467.31</v>
          </cell>
          <cell r="I356">
            <v>1140.06</v>
          </cell>
          <cell r="J356">
            <v>-515.87</v>
          </cell>
          <cell r="K356">
            <v>-794.63</v>
          </cell>
          <cell r="L356">
            <v>1643.77</v>
          </cell>
          <cell r="M356">
            <v>-746.92</v>
          </cell>
          <cell r="N356">
            <v>-792.33</v>
          </cell>
          <cell r="O356">
            <v>1574.22</v>
          </cell>
          <cell r="P356">
            <v>-751.61</v>
          </cell>
          <cell r="Q356">
            <v>-774.31</v>
          </cell>
        </row>
        <row r="357">
          <cell r="A357" t="str">
            <v>2003</v>
          </cell>
          <cell r="B357" t="str">
            <v>A</v>
          </cell>
          <cell r="C357" t="str">
            <v>03295-000-0</v>
          </cell>
          <cell r="D357">
            <v>-90</v>
          </cell>
          <cell r="E357">
            <v>-511.08</v>
          </cell>
          <cell r="F357">
            <v>0</v>
          </cell>
          <cell r="G357">
            <v>310.58</v>
          </cell>
          <cell r="H357">
            <v>20.5</v>
          </cell>
          <cell r="I357">
            <v>-76.67</v>
          </cell>
          <cell r="J357">
            <v>22.55</v>
          </cell>
          <cell r="K357">
            <v>144.12</v>
          </cell>
          <cell r="L357">
            <v>0</v>
          </cell>
          <cell r="M357">
            <v>-150.11000000000001</v>
          </cell>
          <cell r="N357">
            <v>-125.24</v>
          </cell>
          <cell r="O357">
            <v>129.4</v>
          </cell>
          <cell r="P357">
            <v>223.45</v>
          </cell>
          <cell r="Q357">
            <v>-175.53</v>
          </cell>
        </row>
        <row r="358">
          <cell r="A358" t="str">
            <v>2003</v>
          </cell>
          <cell r="B358" t="str">
            <v>A</v>
          </cell>
          <cell r="C358" t="str">
            <v>03300-000-0</v>
          </cell>
          <cell r="D358">
            <v>-1426.1599999999999</v>
          </cell>
          <cell r="E358">
            <v>-1352.46</v>
          </cell>
          <cell r="F358">
            <v>-12.99</v>
          </cell>
          <cell r="G358">
            <v>-46.23</v>
          </cell>
          <cell r="H358">
            <v>1411.68</v>
          </cell>
          <cell r="I358">
            <v>-1427.24</v>
          </cell>
          <cell r="J358">
            <v>-21.57</v>
          </cell>
          <cell r="K358">
            <v>22.65</v>
          </cell>
          <cell r="L358">
            <v>-51.26</v>
          </cell>
          <cell r="M358">
            <v>141.94</v>
          </cell>
          <cell r="N358">
            <v>-115.45</v>
          </cell>
          <cell r="O358">
            <v>9.8000000000000007</v>
          </cell>
          <cell r="P358">
            <v>94.75</v>
          </cell>
          <cell r="Q358">
            <v>-158.30000000000001</v>
          </cell>
        </row>
        <row r="359">
          <cell r="A359" t="str">
            <v>2003</v>
          </cell>
          <cell r="B359" t="str">
            <v>A</v>
          </cell>
          <cell r="C359" t="str">
            <v>03301-000-0</v>
          </cell>
          <cell r="D359">
            <v>-333.53</v>
          </cell>
          <cell r="E359">
            <v>-316.29000000000002</v>
          </cell>
          <cell r="F359">
            <v>-3.05</v>
          </cell>
          <cell r="G359">
            <v>-10.78</v>
          </cell>
          <cell r="H359">
            <v>330.12</v>
          </cell>
          <cell r="I359">
            <v>-333.79</v>
          </cell>
          <cell r="J359">
            <v>-5.03</v>
          </cell>
          <cell r="K359">
            <v>5.29</v>
          </cell>
          <cell r="L359">
            <v>-11.99</v>
          </cell>
          <cell r="M359">
            <v>33.18</v>
          </cell>
          <cell r="N359">
            <v>-26.97</v>
          </cell>
          <cell r="O359">
            <v>2.2400000000000002</v>
          </cell>
          <cell r="P359">
            <v>22.2</v>
          </cell>
          <cell r="Q359">
            <v>-37.06</v>
          </cell>
        </row>
        <row r="360">
          <cell r="A360" t="str">
            <v>2003</v>
          </cell>
          <cell r="B360" t="str">
            <v>A</v>
          </cell>
          <cell r="C360" t="str">
            <v>03310-000-0</v>
          </cell>
          <cell r="D360">
            <v>-4319.67</v>
          </cell>
          <cell r="E360">
            <v>-4324.08</v>
          </cell>
          <cell r="F360">
            <v>2668.53</v>
          </cell>
          <cell r="G360">
            <v>-1411.08</v>
          </cell>
          <cell r="H360">
            <v>-2076.86</v>
          </cell>
          <cell r="I360">
            <v>3156.7</v>
          </cell>
          <cell r="J360">
            <v>-1148.5</v>
          </cell>
          <cell r="K360">
            <v>-1184.3800000000001</v>
          </cell>
          <cell r="L360">
            <v>2469.23</v>
          </cell>
          <cell r="M360">
            <v>-1218.6400000000001</v>
          </cell>
          <cell r="N360">
            <v>-1455.87</v>
          </cell>
          <cell r="O360">
            <v>1902.35</v>
          </cell>
          <cell r="P360">
            <v>-1619.57</v>
          </cell>
          <cell r="Q360">
            <v>-1709.54</v>
          </cell>
        </row>
        <row r="361">
          <cell r="A361" t="str">
            <v>2003</v>
          </cell>
          <cell r="B361" t="str">
            <v>A</v>
          </cell>
          <cell r="C361" t="str">
            <v>03320-000-0</v>
          </cell>
          <cell r="D361">
            <v>-387.36</v>
          </cell>
          <cell r="E361">
            <v>-993.09</v>
          </cell>
          <cell r="F361">
            <v>651.03</v>
          </cell>
          <cell r="G361">
            <v>-168.16</v>
          </cell>
          <cell r="H361">
            <v>-148.97</v>
          </cell>
          <cell r="I361">
            <v>472.85</v>
          </cell>
          <cell r="J361">
            <v>-100.05</v>
          </cell>
          <cell r="K361">
            <v>-100.97</v>
          </cell>
          <cell r="L361">
            <v>197.28</v>
          </cell>
          <cell r="M361">
            <v>-146.09</v>
          </cell>
          <cell r="N361">
            <v>-249.89</v>
          </cell>
          <cell r="O361">
            <v>14.22</v>
          </cell>
          <cell r="P361">
            <v>-299.68</v>
          </cell>
          <cell r="Q361">
            <v>-247.57</v>
          </cell>
        </row>
        <row r="362">
          <cell r="A362" t="str">
            <v>2003</v>
          </cell>
          <cell r="B362" t="str">
            <v>A</v>
          </cell>
          <cell r="C362" t="str">
            <v>03340-000-0</v>
          </cell>
          <cell r="D362">
            <v>-6965.3899999999994</v>
          </cell>
          <cell r="E362">
            <v>-7171.66</v>
          </cell>
          <cell r="F362">
            <v>-1321.97</v>
          </cell>
          <cell r="G362">
            <v>2190.27</v>
          </cell>
          <cell r="H362">
            <v>493.22</v>
          </cell>
          <cell r="I362">
            <v>4161.78</v>
          </cell>
          <cell r="J362">
            <v>-3456.34</v>
          </cell>
          <cell r="K362">
            <v>-1860.69</v>
          </cell>
          <cell r="L362">
            <v>4033.25</v>
          </cell>
          <cell r="M362">
            <v>-1857.33</v>
          </cell>
          <cell r="N362">
            <v>-1952.29</v>
          </cell>
          <cell r="O362">
            <v>3788.43</v>
          </cell>
          <cell r="P362">
            <v>-1867.41</v>
          </cell>
          <cell r="Q362">
            <v>-1915.81</v>
          </cell>
        </row>
        <row r="363">
          <cell r="A363" t="str">
            <v>2003</v>
          </cell>
          <cell r="B363" t="str">
            <v>A</v>
          </cell>
          <cell r="C363" t="str">
            <v>03360-000-0</v>
          </cell>
          <cell r="D363">
            <v>-689.99</v>
          </cell>
          <cell r="E363">
            <v>-584.99</v>
          </cell>
          <cell r="F363">
            <v>-172.5</v>
          </cell>
          <cell r="G363">
            <v>149</v>
          </cell>
          <cell r="H363">
            <v>-216.5</v>
          </cell>
          <cell r="I363">
            <v>235</v>
          </cell>
          <cell r="J363">
            <v>20</v>
          </cell>
          <cell r="K363">
            <v>-120</v>
          </cell>
          <cell r="L363">
            <v>195.14</v>
          </cell>
          <cell r="M363">
            <v>494.85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A364" t="str">
            <v>2003</v>
          </cell>
          <cell r="B364" t="str">
            <v>A</v>
          </cell>
          <cell r="C364" t="str">
            <v>03430-000-0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-35139.15</v>
          </cell>
          <cell r="M364">
            <v>3904.35</v>
          </cell>
          <cell r="N364">
            <v>3904.35</v>
          </cell>
          <cell r="O364">
            <v>3904.35</v>
          </cell>
          <cell r="P364">
            <v>3904.35</v>
          </cell>
          <cell r="Q364">
            <v>3904.35</v>
          </cell>
        </row>
        <row r="365">
          <cell r="A365" t="str">
            <v>2003</v>
          </cell>
          <cell r="B365" t="str">
            <v>A</v>
          </cell>
          <cell r="C365" t="str">
            <v>03460-000-0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-10000</v>
          </cell>
          <cell r="N365">
            <v>10000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2003</v>
          </cell>
          <cell r="B366" t="str">
            <v>A</v>
          </cell>
          <cell r="C366" t="str">
            <v>32000-000-0</v>
          </cell>
          <cell r="D366">
            <v>1713.06</v>
          </cell>
          <cell r="E366">
            <v>1713.06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2003</v>
          </cell>
          <cell r="B367" t="str">
            <v>A</v>
          </cell>
          <cell r="C367" t="str">
            <v>50000-000-0</v>
          </cell>
          <cell r="D367">
            <v>-63113.34</v>
          </cell>
          <cell r="E367">
            <v>0</v>
          </cell>
          <cell r="F367">
            <v>-9400</v>
          </cell>
          <cell r="G367">
            <v>-9400</v>
          </cell>
          <cell r="H367">
            <v>-9400</v>
          </cell>
          <cell r="I367">
            <v>-9400</v>
          </cell>
          <cell r="J367">
            <v>-15100</v>
          </cell>
          <cell r="K367">
            <v>-10413.34</v>
          </cell>
          <cell r="L367">
            <v>-3700</v>
          </cell>
          <cell r="M367">
            <v>-8830</v>
          </cell>
          <cell r="N367">
            <v>-8909.68</v>
          </cell>
          <cell r="O367">
            <v>-7009.67</v>
          </cell>
          <cell r="P367">
            <v>-7400</v>
          </cell>
          <cell r="Q367">
            <v>-6300</v>
          </cell>
        </row>
        <row r="368">
          <cell r="A368" t="str">
            <v>2003</v>
          </cell>
          <cell r="B368" t="str">
            <v>A</v>
          </cell>
          <cell r="C368" t="str">
            <v>50005-000-0</v>
          </cell>
          <cell r="D368">
            <v>-400</v>
          </cell>
          <cell r="E368">
            <v>0</v>
          </cell>
          <cell r="F368">
            <v>-400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-490.33</v>
          </cell>
          <cell r="O368">
            <v>0</v>
          </cell>
          <cell r="P368">
            <v>-779.93</v>
          </cell>
          <cell r="Q368">
            <v>-333.34</v>
          </cell>
        </row>
        <row r="369">
          <cell r="A369" t="str">
            <v>2003</v>
          </cell>
          <cell r="B369" t="str">
            <v>A</v>
          </cell>
          <cell r="C369" t="str">
            <v>50010-000-0</v>
          </cell>
          <cell r="D369">
            <v>2400</v>
          </cell>
          <cell r="E369">
            <v>0</v>
          </cell>
          <cell r="F369">
            <v>2400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-133.34</v>
          </cell>
          <cell r="N369">
            <v>51.62</v>
          </cell>
          <cell r="O369">
            <v>-200</v>
          </cell>
          <cell r="P369">
            <v>0</v>
          </cell>
          <cell r="Q369">
            <v>0</v>
          </cell>
        </row>
        <row r="370">
          <cell r="A370" t="str">
            <v>2003</v>
          </cell>
          <cell r="B370" t="str">
            <v>A</v>
          </cell>
          <cell r="C370" t="str">
            <v>50020-000-0</v>
          </cell>
          <cell r="D370">
            <v>-4800</v>
          </cell>
          <cell r="E370">
            <v>0</v>
          </cell>
          <cell r="F370">
            <v>-2400</v>
          </cell>
          <cell r="G370">
            <v>0</v>
          </cell>
          <cell r="H370">
            <v>0</v>
          </cell>
          <cell r="I370">
            <v>-800</v>
          </cell>
          <cell r="J370">
            <v>-800</v>
          </cell>
          <cell r="K370">
            <v>-800</v>
          </cell>
          <cell r="L370">
            <v>-400</v>
          </cell>
          <cell r="M370">
            <v>-400</v>
          </cell>
          <cell r="N370">
            <v>-800</v>
          </cell>
          <cell r="O370">
            <v>-800</v>
          </cell>
          <cell r="P370">
            <v>-800</v>
          </cell>
          <cell r="Q370">
            <v>933.34</v>
          </cell>
        </row>
        <row r="371">
          <cell r="A371" t="str">
            <v>2003</v>
          </cell>
          <cell r="B371" t="str">
            <v>A</v>
          </cell>
          <cell r="C371" t="str">
            <v>50030-000-0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-3200</v>
          </cell>
        </row>
        <row r="372">
          <cell r="A372" t="str">
            <v>2003</v>
          </cell>
          <cell r="B372" t="str">
            <v>A</v>
          </cell>
          <cell r="C372" t="str">
            <v>50040-000-0</v>
          </cell>
          <cell r="D372">
            <v>-4800</v>
          </cell>
          <cell r="E372">
            <v>0</v>
          </cell>
          <cell r="F372">
            <v>-800</v>
          </cell>
          <cell r="G372">
            <v>-800</v>
          </cell>
          <cell r="H372">
            <v>-800</v>
          </cell>
          <cell r="I372">
            <v>-800</v>
          </cell>
          <cell r="J372">
            <v>-800</v>
          </cell>
          <cell r="K372">
            <v>-800</v>
          </cell>
          <cell r="L372">
            <v>-800</v>
          </cell>
          <cell r="M372">
            <v>-800</v>
          </cell>
          <cell r="N372">
            <v>-800</v>
          </cell>
          <cell r="O372">
            <v>-800</v>
          </cell>
          <cell r="P372">
            <v>-800</v>
          </cell>
          <cell r="Q372">
            <v>0</v>
          </cell>
        </row>
        <row r="373">
          <cell r="A373" t="str">
            <v>2003</v>
          </cell>
          <cell r="B373" t="str">
            <v>A</v>
          </cell>
          <cell r="C373" t="str">
            <v>50113-000-0</v>
          </cell>
          <cell r="D373">
            <v>-454370.77</v>
          </cell>
          <cell r="E373">
            <v>0</v>
          </cell>
          <cell r="F373">
            <v>-70874.53</v>
          </cell>
          <cell r="G373">
            <v>-79447.92</v>
          </cell>
          <cell r="H373">
            <v>-74530.05</v>
          </cell>
          <cell r="I373">
            <v>-76914.320000000007</v>
          </cell>
          <cell r="J373">
            <v>-72097.25</v>
          </cell>
          <cell r="K373">
            <v>-80506.7</v>
          </cell>
          <cell r="L373">
            <v>-78988.2</v>
          </cell>
          <cell r="M373">
            <v>-68883.39</v>
          </cell>
          <cell r="N373">
            <v>-75776.039999999994</v>
          </cell>
          <cell r="O373">
            <v>-77168.13</v>
          </cell>
          <cell r="P373">
            <v>-67438.02</v>
          </cell>
          <cell r="Q373">
            <v>-66556.27</v>
          </cell>
        </row>
        <row r="374">
          <cell r="A374" t="str">
            <v>2003</v>
          </cell>
          <cell r="B374" t="str">
            <v>A</v>
          </cell>
          <cell r="C374" t="str">
            <v>50123-000-0</v>
          </cell>
          <cell r="D374">
            <v>-53166.57</v>
          </cell>
          <cell r="E374">
            <v>0</v>
          </cell>
          <cell r="F374">
            <v>-8077.2</v>
          </cell>
          <cell r="G374">
            <v>-8211.82</v>
          </cell>
          <cell r="H374">
            <v>-8077.2</v>
          </cell>
          <cell r="I374">
            <v>-10134.36</v>
          </cell>
          <cell r="J374">
            <v>-8663.99</v>
          </cell>
          <cell r="K374">
            <v>-10002</v>
          </cell>
          <cell r="L374">
            <v>-16469.96</v>
          </cell>
          <cell r="M374">
            <v>-14202.84</v>
          </cell>
          <cell r="N374">
            <v>-11402.28</v>
          </cell>
          <cell r="O374">
            <v>-12402.48</v>
          </cell>
          <cell r="P374">
            <v>-9594.56</v>
          </cell>
          <cell r="Q374">
            <v>-12402.48</v>
          </cell>
        </row>
        <row r="375">
          <cell r="A375" t="str">
            <v>2003</v>
          </cell>
          <cell r="B375" t="str">
            <v>A</v>
          </cell>
          <cell r="C375" t="str">
            <v>52300-000-0</v>
          </cell>
          <cell r="D375">
            <v>-587.75</v>
          </cell>
          <cell r="E375">
            <v>0</v>
          </cell>
          <cell r="F375">
            <v>-170</v>
          </cell>
          <cell r="G375">
            <v>-61</v>
          </cell>
          <cell r="H375">
            <v>-152</v>
          </cell>
          <cell r="I375">
            <v>-14.75</v>
          </cell>
          <cell r="J375">
            <v>-62</v>
          </cell>
          <cell r="K375">
            <v>-128</v>
          </cell>
          <cell r="L375">
            <v>-59</v>
          </cell>
          <cell r="M375">
            <v>0</v>
          </cell>
          <cell r="N375">
            <v>-538.53</v>
          </cell>
          <cell r="O375">
            <v>-153</v>
          </cell>
          <cell r="P375">
            <v>0</v>
          </cell>
          <cell r="Q375">
            <v>-64</v>
          </cell>
        </row>
        <row r="376">
          <cell r="A376" t="str">
            <v>2003</v>
          </cell>
          <cell r="B376" t="str">
            <v>A</v>
          </cell>
          <cell r="C376" t="str">
            <v>52500-000-0</v>
          </cell>
          <cell r="D376">
            <v>-42.74</v>
          </cell>
          <cell r="E376">
            <v>0</v>
          </cell>
          <cell r="F376">
            <v>0</v>
          </cell>
          <cell r="G376">
            <v>0</v>
          </cell>
          <cell r="H376">
            <v>-42.74</v>
          </cell>
          <cell r="I376">
            <v>0</v>
          </cell>
          <cell r="J376">
            <v>0</v>
          </cell>
          <cell r="K376">
            <v>0</v>
          </cell>
          <cell r="L376">
            <v>-32.69</v>
          </cell>
          <cell r="M376">
            <v>0</v>
          </cell>
          <cell r="N376">
            <v>-71.44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2003</v>
          </cell>
          <cell r="B377" t="str">
            <v>A</v>
          </cell>
          <cell r="C377" t="str">
            <v>52750-000-0</v>
          </cell>
          <cell r="D377">
            <v>1100</v>
          </cell>
          <cell r="E377">
            <v>0</v>
          </cell>
          <cell r="F377">
            <v>500</v>
          </cell>
          <cell r="G377">
            <v>600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400</v>
          </cell>
          <cell r="M377">
            <v>0</v>
          </cell>
          <cell r="N377">
            <v>1294</v>
          </cell>
          <cell r="O377">
            <v>0</v>
          </cell>
          <cell r="P377">
            <v>1200</v>
          </cell>
          <cell r="Q377">
            <v>2600</v>
          </cell>
        </row>
        <row r="378">
          <cell r="A378" t="str">
            <v>2003</v>
          </cell>
          <cell r="B378" t="str">
            <v>A</v>
          </cell>
          <cell r="C378" t="str">
            <v>52760-000-0</v>
          </cell>
          <cell r="D378">
            <v>2400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800</v>
          </cell>
          <cell r="J378">
            <v>800</v>
          </cell>
          <cell r="K378">
            <v>800</v>
          </cell>
          <cell r="L378">
            <v>0</v>
          </cell>
          <cell r="M378">
            <v>400</v>
          </cell>
          <cell r="N378">
            <v>0</v>
          </cell>
          <cell r="O378">
            <v>800</v>
          </cell>
          <cell r="P378">
            <v>0</v>
          </cell>
          <cell r="Q378">
            <v>0</v>
          </cell>
        </row>
        <row r="379">
          <cell r="A379" t="str">
            <v>2003</v>
          </cell>
          <cell r="B379" t="str">
            <v>A</v>
          </cell>
          <cell r="C379" t="str">
            <v>60300-000-0</v>
          </cell>
          <cell r="D379">
            <v>25481.040000000001</v>
          </cell>
          <cell r="E379">
            <v>0</v>
          </cell>
          <cell r="F379">
            <v>4246.84</v>
          </cell>
          <cell r="G379">
            <v>4246.84</v>
          </cell>
          <cell r="H379">
            <v>4246.84</v>
          </cell>
          <cell r="I379">
            <v>4246.84</v>
          </cell>
          <cell r="J379">
            <v>4246.84</v>
          </cell>
          <cell r="K379">
            <v>4246.84</v>
          </cell>
          <cell r="L379">
            <v>4246.84</v>
          </cell>
          <cell r="M379">
            <v>4246.84</v>
          </cell>
          <cell r="N379">
            <v>4946.1400000000003</v>
          </cell>
          <cell r="O379">
            <v>6235.6</v>
          </cell>
          <cell r="P379">
            <v>5786.19</v>
          </cell>
          <cell r="Q379">
            <v>6737.49</v>
          </cell>
        </row>
        <row r="380">
          <cell r="A380" t="str">
            <v>2003</v>
          </cell>
          <cell r="B380" t="str">
            <v>A</v>
          </cell>
          <cell r="C380" t="str">
            <v>60307-000-0</v>
          </cell>
          <cell r="D380">
            <v>69105.62</v>
          </cell>
          <cell r="E380">
            <v>0</v>
          </cell>
          <cell r="F380">
            <v>9834.7099999999991</v>
          </cell>
          <cell r="G380">
            <v>11552.18</v>
          </cell>
          <cell r="H380">
            <v>12173.78</v>
          </cell>
          <cell r="I380">
            <v>12032.64</v>
          </cell>
          <cell r="J380">
            <v>12586.31</v>
          </cell>
          <cell r="K380">
            <v>10926</v>
          </cell>
          <cell r="L380">
            <v>11636.43</v>
          </cell>
          <cell r="M380">
            <v>11582.2</v>
          </cell>
          <cell r="N380">
            <v>11267.25</v>
          </cell>
          <cell r="O380">
            <v>11164.02</v>
          </cell>
          <cell r="P380">
            <v>10550.11</v>
          </cell>
          <cell r="Q380">
            <v>11125.42</v>
          </cell>
        </row>
        <row r="381">
          <cell r="A381" t="str">
            <v>2003</v>
          </cell>
          <cell r="B381" t="str">
            <v>A</v>
          </cell>
          <cell r="C381" t="str">
            <v>60308-000-0</v>
          </cell>
          <cell r="D381">
            <v>38199.229999999996</v>
          </cell>
          <cell r="E381">
            <v>0</v>
          </cell>
          <cell r="F381">
            <v>6176.73</v>
          </cell>
          <cell r="G381">
            <v>6161.01</v>
          </cell>
          <cell r="H381">
            <v>6293.5</v>
          </cell>
          <cell r="I381">
            <v>6438.39</v>
          </cell>
          <cell r="J381">
            <v>6473.77</v>
          </cell>
          <cell r="K381">
            <v>6655.83</v>
          </cell>
          <cell r="L381">
            <v>7444.14</v>
          </cell>
          <cell r="M381">
            <v>6142.22</v>
          </cell>
          <cell r="N381">
            <v>7244.36</v>
          </cell>
          <cell r="O381">
            <v>7320.03</v>
          </cell>
          <cell r="P381">
            <v>6924.12</v>
          </cell>
          <cell r="Q381">
            <v>7010.72</v>
          </cell>
        </row>
        <row r="382">
          <cell r="A382" t="str">
            <v>2003</v>
          </cell>
          <cell r="B382" t="str">
            <v>A</v>
          </cell>
          <cell r="C382" t="str">
            <v>60310-000-0</v>
          </cell>
          <cell r="D382">
            <v>1739.79</v>
          </cell>
          <cell r="E382">
            <v>0</v>
          </cell>
          <cell r="F382">
            <v>606.89</v>
          </cell>
          <cell r="G382">
            <v>184</v>
          </cell>
          <cell r="H382">
            <v>197.63</v>
          </cell>
          <cell r="I382">
            <v>176.25</v>
          </cell>
          <cell r="J382">
            <v>98.82</v>
          </cell>
          <cell r="K382">
            <v>476.2</v>
          </cell>
          <cell r="L382">
            <v>652.55999999999995</v>
          </cell>
          <cell r="M382">
            <v>393</v>
          </cell>
          <cell r="N382">
            <v>506</v>
          </cell>
          <cell r="O382">
            <v>198</v>
          </cell>
          <cell r="P382">
            <v>507.56</v>
          </cell>
          <cell r="Q382">
            <v>1055.51</v>
          </cell>
        </row>
        <row r="383">
          <cell r="A383" t="str">
            <v>2003</v>
          </cell>
          <cell r="B383" t="str">
            <v>A</v>
          </cell>
          <cell r="C383" t="str">
            <v>60500-000-0</v>
          </cell>
          <cell r="D383">
            <v>2583.86</v>
          </cell>
          <cell r="E383">
            <v>0</v>
          </cell>
          <cell r="F383">
            <v>0</v>
          </cell>
          <cell r="G383">
            <v>873.57</v>
          </cell>
          <cell r="H383">
            <v>0</v>
          </cell>
          <cell r="I383">
            <v>900.61</v>
          </cell>
          <cell r="J383">
            <v>0</v>
          </cell>
          <cell r="K383">
            <v>809.68</v>
          </cell>
          <cell r="L383">
            <v>0</v>
          </cell>
          <cell r="M383">
            <v>1072.94</v>
          </cell>
          <cell r="N383">
            <v>771.11</v>
          </cell>
          <cell r="O383">
            <v>1101.95</v>
          </cell>
          <cell r="P383">
            <v>0</v>
          </cell>
          <cell r="Q383">
            <v>0</v>
          </cell>
        </row>
        <row r="384">
          <cell r="A384" t="str">
            <v>2003</v>
          </cell>
          <cell r="B384" t="str">
            <v>A</v>
          </cell>
          <cell r="C384" t="str">
            <v>60510-000-0</v>
          </cell>
          <cell r="D384">
            <v>8828.7900000000009</v>
          </cell>
          <cell r="E384">
            <v>0</v>
          </cell>
          <cell r="F384">
            <v>1370.6</v>
          </cell>
          <cell r="G384">
            <v>1503.09</v>
          </cell>
          <cell r="H384">
            <v>1537.81</v>
          </cell>
          <cell r="I384">
            <v>1504.35</v>
          </cell>
          <cell r="J384">
            <v>1473.92</v>
          </cell>
          <cell r="K384">
            <v>1439.02</v>
          </cell>
          <cell r="L384">
            <v>1514.22</v>
          </cell>
          <cell r="M384">
            <v>1452.03</v>
          </cell>
          <cell r="N384">
            <v>1591.69</v>
          </cell>
          <cell r="O384">
            <v>1630.84</v>
          </cell>
          <cell r="P384">
            <v>1520.78</v>
          </cell>
          <cell r="Q384">
            <v>1617.38</v>
          </cell>
        </row>
        <row r="385">
          <cell r="A385" t="str">
            <v>2003</v>
          </cell>
          <cell r="B385" t="str">
            <v>A</v>
          </cell>
          <cell r="C385" t="str">
            <v>60520-000-0</v>
          </cell>
          <cell r="D385">
            <v>2064.8199999999997</v>
          </cell>
          <cell r="E385">
            <v>0</v>
          </cell>
          <cell r="F385">
            <v>320.54000000000002</v>
          </cell>
          <cell r="G385">
            <v>351.55</v>
          </cell>
          <cell r="H385">
            <v>359.64</v>
          </cell>
          <cell r="I385">
            <v>351.84</v>
          </cell>
          <cell r="J385">
            <v>344.72</v>
          </cell>
          <cell r="K385">
            <v>336.53</v>
          </cell>
          <cell r="L385">
            <v>354.14</v>
          </cell>
          <cell r="M385">
            <v>339.58</v>
          </cell>
          <cell r="N385">
            <v>372.25</v>
          </cell>
          <cell r="O385">
            <v>381.43</v>
          </cell>
          <cell r="P385">
            <v>355.66</v>
          </cell>
          <cell r="Q385">
            <v>378.29</v>
          </cell>
        </row>
        <row r="386">
          <cell r="A386" t="str">
            <v>2003</v>
          </cell>
          <cell r="B386" t="str">
            <v>A</v>
          </cell>
          <cell r="C386" t="str">
            <v>60530-000-0</v>
          </cell>
          <cell r="D386">
            <v>6787.7999999999993</v>
          </cell>
          <cell r="E386">
            <v>0</v>
          </cell>
          <cell r="F386">
            <v>727.1</v>
          </cell>
          <cell r="G386">
            <v>2334.9699999999998</v>
          </cell>
          <cell r="H386">
            <v>-463.01</v>
          </cell>
          <cell r="I386">
            <v>1179.77</v>
          </cell>
          <cell r="J386">
            <v>1902.98</v>
          </cell>
          <cell r="K386">
            <v>1105.99</v>
          </cell>
          <cell r="L386">
            <v>952.6</v>
          </cell>
          <cell r="M386">
            <v>1137.69</v>
          </cell>
          <cell r="N386">
            <v>1207.3900000000001</v>
          </cell>
          <cell r="O386">
            <v>1295.5</v>
          </cell>
          <cell r="P386">
            <v>1166.8399999999999</v>
          </cell>
          <cell r="Q386">
            <v>1236.83</v>
          </cell>
        </row>
        <row r="387">
          <cell r="A387" t="str">
            <v>2003</v>
          </cell>
          <cell r="B387" t="str">
            <v>A</v>
          </cell>
          <cell r="C387" t="str">
            <v>60540-000-0</v>
          </cell>
          <cell r="D387">
            <v>590</v>
          </cell>
          <cell r="E387">
            <v>0</v>
          </cell>
          <cell r="F387">
            <v>207.52</v>
          </cell>
          <cell r="G387">
            <v>112.26</v>
          </cell>
          <cell r="H387">
            <v>90.52</v>
          </cell>
          <cell r="I387">
            <v>75</v>
          </cell>
          <cell r="J387">
            <v>57.27</v>
          </cell>
          <cell r="K387">
            <v>47.43</v>
          </cell>
          <cell r="L387">
            <v>55.39</v>
          </cell>
          <cell r="M387">
            <v>62.87</v>
          </cell>
          <cell r="N387">
            <v>136.4</v>
          </cell>
          <cell r="O387">
            <v>210.41</v>
          </cell>
          <cell r="P387">
            <v>163</v>
          </cell>
          <cell r="Q387">
            <v>162.46</v>
          </cell>
        </row>
        <row r="388">
          <cell r="A388" t="str">
            <v>2003</v>
          </cell>
          <cell r="B388" t="str">
            <v>A</v>
          </cell>
          <cell r="C388" t="str">
            <v>60550-000-0</v>
          </cell>
          <cell r="D388">
            <v>4345.6400000000003</v>
          </cell>
          <cell r="E388">
            <v>0</v>
          </cell>
          <cell r="F388">
            <v>684.98</v>
          </cell>
          <cell r="G388">
            <v>751.22</v>
          </cell>
          <cell r="H388">
            <v>1029.1500000000001</v>
          </cell>
          <cell r="I388">
            <v>686.39</v>
          </cell>
          <cell r="J388">
            <v>605.65</v>
          </cell>
          <cell r="K388">
            <v>588.25</v>
          </cell>
          <cell r="L388">
            <v>625.74</v>
          </cell>
          <cell r="M388">
            <v>594.74</v>
          </cell>
          <cell r="N388">
            <v>786.85</v>
          </cell>
          <cell r="O388">
            <v>948.59</v>
          </cell>
          <cell r="P388">
            <v>887.89</v>
          </cell>
          <cell r="Q388">
            <v>949.93</v>
          </cell>
        </row>
        <row r="389">
          <cell r="A389" t="str">
            <v>2003</v>
          </cell>
          <cell r="B389" t="str">
            <v>A</v>
          </cell>
          <cell r="C389" t="str">
            <v>61200-000-0</v>
          </cell>
          <cell r="D389">
            <v>373.63</v>
          </cell>
          <cell r="E389">
            <v>0</v>
          </cell>
          <cell r="F389">
            <v>0</v>
          </cell>
          <cell r="G389">
            <v>286.98</v>
          </cell>
          <cell r="H389">
            <v>10</v>
          </cell>
          <cell r="I389">
            <v>0</v>
          </cell>
          <cell r="J389">
            <v>66.650000000000006</v>
          </cell>
          <cell r="K389">
            <v>10</v>
          </cell>
          <cell r="L389">
            <v>434.85</v>
          </cell>
          <cell r="M389">
            <v>131.03</v>
          </cell>
          <cell r="N389">
            <v>10</v>
          </cell>
          <cell r="O389">
            <v>0</v>
          </cell>
          <cell r="P389">
            <v>11.26</v>
          </cell>
          <cell r="Q389">
            <v>10</v>
          </cell>
        </row>
        <row r="390">
          <cell r="A390" t="str">
            <v>2003</v>
          </cell>
          <cell r="B390" t="str">
            <v>A</v>
          </cell>
          <cell r="C390" t="str">
            <v>61300-000-0</v>
          </cell>
          <cell r="D390">
            <v>1564.1599999999999</v>
          </cell>
          <cell r="E390">
            <v>0</v>
          </cell>
          <cell r="F390">
            <v>192.11</v>
          </cell>
          <cell r="G390">
            <v>247.95</v>
          </cell>
          <cell r="H390">
            <v>347.5</v>
          </cell>
          <cell r="I390">
            <v>284.45999999999998</v>
          </cell>
          <cell r="J390">
            <v>264.52</v>
          </cell>
          <cell r="K390">
            <v>227.62</v>
          </cell>
          <cell r="L390">
            <v>231.8</v>
          </cell>
          <cell r="M390">
            <v>170.9</v>
          </cell>
          <cell r="N390">
            <v>312.88</v>
          </cell>
          <cell r="O390">
            <v>110.92</v>
          </cell>
          <cell r="P390">
            <v>176.29</v>
          </cell>
          <cell r="Q390">
            <v>304.60000000000002</v>
          </cell>
        </row>
        <row r="391">
          <cell r="A391" t="str">
            <v>2003</v>
          </cell>
          <cell r="B391" t="str">
            <v>A</v>
          </cell>
          <cell r="C391" t="str">
            <v>61400-000-0</v>
          </cell>
          <cell r="D391">
            <v>213.3</v>
          </cell>
          <cell r="E391">
            <v>0</v>
          </cell>
          <cell r="F391">
            <v>23.81</v>
          </cell>
          <cell r="G391">
            <v>0</v>
          </cell>
          <cell r="H391">
            <v>52.34</v>
          </cell>
          <cell r="I391">
            <v>63.97</v>
          </cell>
          <cell r="J391">
            <v>6.46</v>
          </cell>
          <cell r="K391">
            <v>66.72</v>
          </cell>
          <cell r="L391">
            <v>0</v>
          </cell>
          <cell r="M391">
            <v>0</v>
          </cell>
          <cell r="N391">
            <v>127</v>
          </cell>
          <cell r="O391">
            <v>364.66</v>
          </cell>
          <cell r="P391">
            <v>34.950000000000003</v>
          </cell>
          <cell r="Q391">
            <v>65.36</v>
          </cell>
        </row>
        <row r="392">
          <cell r="A392" t="str">
            <v>2003</v>
          </cell>
          <cell r="B392" t="str">
            <v>A</v>
          </cell>
          <cell r="C392" t="str">
            <v>62000-000-0</v>
          </cell>
          <cell r="D392">
            <v>10403.84</v>
          </cell>
          <cell r="E392">
            <v>0</v>
          </cell>
          <cell r="F392">
            <v>1720.32</v>
          </cell>
          <cell r="G392">
            <v>1720.32</v>
          </cell>
          <cell r="H392">
            <v>1720.32</v>
          </cell>
          <cell r="I392">
            <v>1802.24</v>
          </cell>
          <cell r="J392">
            <v>1720.32</v>
          </cell>
          <cell r="K392">
            <v>1720.32</v>
          </cell>
          <cell r="L392">
            <v>1978</v>
          </cell>
          <cell r="M392">
            <v>1548</v>
          </cell>
          <cell r="N392">
            <v>1806</v>
          </cell>
          <cell r="O392">
            <v>1654.16</v>
          </cell>
          <cell r="P392">
            <v>1631.31</v>
          </cell>
          <cell r="Q392">
            <v>1881.26</v>
          </cell>
        </row>
        <row r="393">
          <cell r="A393" t="str">
            <v>2003</v>
          </cell>
          <cell r="B393" t="str">
            <v>A</v>
          </cell>
          <cell r="C393" t="str">
            <v>62010-000-0</v>
          </cell>
          <cell r="D393">
            <v>245.76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122.88</v>
          </cell>
          <cell r="J393">
            <v>0</v>
          </cell>
          <cell r="K393">
            <v>122.88</v>
          </cell>
          <cell r="L393">
            <v>0</v>
          </cell>
          <cell r="M393">
            <v>0</v>
          </cell>
          <cell r="N393">
            <v>0</v>
          </cell>
          <cell r="O393">
            <v>100.78</v>
          </cell>
          <cell r="P393">
            <v>0</v>
          </cell>
          <cell r="Q393">
            <v>0</v>
          </cell>
        </row>
        <row r="394">
          <cell r="A394" t="str">
            <v>2003</v>
          </cell>
          <cell r="B394" t="str">
            <v>A</v>
          </cell>
          <cell r="C394" t="str">
            <v>62020-000-0</v>
          </cell>
          <cell r="D394">
            <v>1876.1</v>
          </cell>
          <cell r="E394">
            <v>0</v>
          </cell>
          <cell r="F394">
            <v>374.81</v>
          </cell>
          <cell r="G394">
            <v>260.73</v>
          </cell>
          <cell r="H394">
            <v>398.06</v>
          </cell>
          <cell r="I394">
            <v>271.26</v>
          </cell>
          <cell r="J394">
            <v>258.56</v>
          </cell>
          <cell r="K394">
            <v>312.68</v>
          </cell>
          <cell r="L394">
            <v>283.83999999999997</v>
          </cell>
          <cell r="M394">
            <v>256.31</v>
          </cell>
          <cell r="N394">
            <v>217.46</v>
          </cell>
          <cell r="O394">
            <v>318.06</v>
          </cell>
          <cell r="P394">
            <v>274.74</v>
          </cell>
          <cell r="Q394">
            <v>296.44</v>
          </cell>
        </row>
        <row r="395">
          <cell r="A395" t="str">
            <v>2003</v>
          </cell>
          <cell r="B395" t="str">
            <v>A</v>
          </cell>
          <cell r="C395" t="str">
            <v>62030-000-0</v>
          </cell>
          <cell r="D395">
            <v>438.77</v>
          </cell>
          <cell r="E395">
            <v>0</v>
          </cell>
          <cell r="F395">
            <v>87.66</v>
          </cell>
          <cell r="G395">
            <v>60.98</v>
          </cell>
          <cell r="H395">
            <v>93.1</v>
          </cell>
          <cell r="I395">
            <v>63.43</v>
          </cell>
          <cell r="J395">
            <v>60.47</v>
          </cell>
          <cell r="K395">
            <v>73.13</v>
          </cell>
          <cell r="L395">
            <v>66.38</v>
          </cell>
          <cell r="M395">
            <v>59.94</v>
          </cell>
          <cell r="N395">
            <v>50.86</v>
          </cell>
          <cell r="O395">
            <v>74.39</v>
          </cell>
          <cell r="P395">
            <v>64.25</v>
          </cell>
          <cell r="Q395">
            <v>69.33</v>
          </cell>
        </row>
        <row r="396">
          <cell r="A396" t="str">
            <v>2003</v>
          </cell>
          <cell r="B396" t="str">
            <v>A</v>
          </cell>
          <cell r="C396" t="str">
            <v>62040-000-0</v>
          </cell>
          <cell r="D396">
            <v>1017.47</v>
          </cell>
          <cell r="E396">
            <v>0</v>
          </cell>
          <cell r="F396">
            <v>106.5</v>
          </cell>
          <cell r="G396">
            <v>375.24</v>
          </cell>
          <cell r="H396">
            <v>-69.040000000000006</v>
          </cell>
          <cell r="I396">
            <v>172.91</v>
          </cell>
          <cell r="J396">
            <v>265.36</v>
          </cell>
          <cell r="K396">
            <v>166.5</v>
          </cell>
          <cell r="L396">
            <v>136.88</v>
          </cell>
          <cell r="M396">
            <v>155.07</v>
          </cell>
          <cell r="N396">
            <v>132.18</v>
          </cell>
          <cell r="O396">
            <v>167.68</v>
          </cell>
          <cell r="P396">
            <v>154.94999999999999</v>
          </cell>
          <cell r="Q396">
            <v>166.03</v>
          </cell>
        </row>
        <row r="397">
          <cell r="A397" t="str">
            <v>2003</v>
          </cell>
          <cell r="B397" t="str">
            <v>A</v>
          </cell>
          <cell r="C397" t="str">
            <v>62050-000-0</v>
          </cell>
          <cell r="D397">
            <v>38.67</v>
          </cell>
          <cell r="E397">
            <v>0</v>
          </cell>
          <cell r="F397">
            <v>38.67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8.4</v>
          </cell>
          <cell r="O397">
            <v>41.04</v>
          </cell>
          <cell r="P397">
            <v>35.450000000000003</v>
          </cell>
          <cell r="Q397">
            <v>20.13</v>
          </cell>
        </row>
        <row r="398">
          <cell r="A398" t="str">
            <v>2003</v>
          </cell>
          <cell r="B398" t="str">
            <v>A</v>
          </cell>
          <cell r="C398" t="str">
            <v>62060-000-0</v>
          </cell>
          <cell r="D398">
            <v>979.82000000000016</v>
          </cell>
          <cell r="E398">
            <v>0</v>
          </cell>
          <cell r="F398">
            <v>186.79</v>
          </cell>
          <cell r="G398">
            <v>129.93</v>
          </cell>
          <cell r="H398">
            <v>243.23</v>
          </cell>
          <cell r="I398">
            <v>135.19</v>
          </cell>
          <cell r="J398">
            <v>128.85</v>
          </cell>
          <cell r="K398">
            <v>155.83000000000001</v>
          </cell>
          <cell r="L398">
            <v>141.46</v>
          </cell>
          <cell r="M398">
            <v>127.74</v>
          </cell>
          <cell r="N398">
            <v>113.84</v>
          </cell>
          <cell r="O398">
            <v>185.06</v>
          </cell>
          <cell r="P398">
            <v>160.41999999999999</v>
          </cell>
          <cell r="Q398">
            <v>173.08</v>
          </cell>
        </row>
        <row r="399">
          <cell r="A399" t="str">
            <v>2003</v>
          </cell>
          <cell r="B399" t="str">
            <v>A</v>
          </cell>
          <cell r="C399" t="str">
            <v>62150-000-0</v>
          </cell>
          <cell r="D399">
            <v>358.45000000000005</v>
          </cell>
          <cell r="E399">
            <v>0</v>
          </cell>
          <cell r="F399">
            <v>0</v>
          </cell>
          <cell r="G399">
            <v>279.99</v>
          </cell>
          <cell r="H399">
            <v>53.98</v>
          </cell>
          <cell r="I399">
            <v>24.48</v>
          </cell>
          <cell r="J399">
            <v>0</v>
          </cell>
          <cell r="K399">
            <v>0</v>
          </cell>
          <cell r="L399">
            <v>15.9</v>
          </cell>
          <cell r="M399">
            <v>30.3</v>
          </cell>
          <cell r="N399">
            <v>0</v>
          </cell>
          <cell r="O399">
            <v>10.76</v>
          </cell>
          <cell r="P399">
            <v>0</v>
          </cell>
          <cell r="Q399">
            <v>0</v>
          </cell>
        </row>
        <row r="400">
          <cell r="A400" t="str">
            <v>2003</v>
          </cell>
          <cell r="B400" t="str">
            <v>A</v>
          </cell>
          <cell r="C400" t="str">
            <v>62200-000-0</v>
          </cell>
          <cell r="D400">
            <v>1869.69</v>
          </cell>
          <cell r="E400">
            <v>0</v>
          </cell>
          <cell r="F400">
            <v>534.44000000000005</v>
          </cell>
          <cell r="G400">
            <v>213.63</v>
          </cell>
          <cell r="H400">
            <v>270.81</v>
          </cell>
          <cell r="I400">
            <v>662.4</v>
          </cell>
          <cell r="J400">
            <v>62.78</v>
          </cell>
          <cell r="K400">
            <v>125.63</v>
          </cell>
          <cell r="L400">
            <v>51.49</v>
          </cell>
          <cell r="M400">
            <v>440.63</v>
          </cell>
          <cell r="N400">
            <v>339.84</v>
          </cell>
          <cell r="O400">
            <v>0</v>
          </cell>
          <cell r="P400">
            <v>252.96</v>
          </cell>
          <cell r="Q400">
            <v>248.9</v>
          </cell>
        </row>
        <row r="401">
          <cell r="A401" t="str">
            <v>2003</v>
          </cell>
          <cell r="B401" t="str">
            <v>A</v>
          </cell>
          <cell r="C401" t="str">
            <v>62300-000-0</v>
          </cell>
          <cell r="D401">
            <v>2708.65</v>
          </cell>
          <cell r="E401">
            <v>0</v>
          </cell>
          <cell r="F401">
            <v>659.6</v>
          </cell>
          <cell r="G401">
            <v>420.01</v>
          </cell>
          <cell r="H401">
            <v>387.76</v>
          </cell>
          <cell r="I401">
            <v>215.56</v>
          </cell>
          <cell r="J401">
            <v>156.62</v>
          </cell>
          <cell r="K401">
            <v>869.1</v>
          </cell>
          <cell r="L401">
            <v>98.32</v>
          </cell>
          <cell r="M401">
            <v>-411.8</v>
          </cell>
          <cell r="N401">
            <v>78.5</v>
          </cell>
          <cell r="O401">
            <v>298.3</v>
          </cell>
          <cell r="P401">
            <v>165</v>
          </cell>
          <cell r="Q401">
            <v>98.79</v>
          </cell>
        </row>
        <row r="402">
          <cell r="A402" t="str">
            <v>2003</v>
          </cell>
          <cell r="B402" t="str">
            <v>A</v>
          </cell>
          <cell r="C402" t="str">
            <v>62400-000-0</v>
          </cell>
          <cell r="D402">
            <v>1156.6000000000001</v>
          </cell>
          <cell r="E402">
            <v>0</v>
          </cell>
          <cell r="F402">
            <v>132.26</v>
          </cell>
          <cell r="G402">
            <v>129.63999999999999</v>
          </cell>
          <cell r="H402">
            <v>246.68</v>
          </cell>
          <cell r="I402">
            <v>181.66</v>
          </cell>
          <cell r="J402">
            <v>291.20999999999998</v>
          </cell>
          <cell r="K402">
            <v>175.15</v>
          </cell>
          <cell r="L402">
            <v>108.43</v>
          </cell>
          <cell r="M402">
            <v>222.1</v>
          </cell>
          <cell r="N402">
            <v>367.26</v>
          </cell>
          <cell r="O402">
            <v>180.81</v>
          </cell>
          <cell r="P402">
            <v>178.04</v>
          </cell>
          <cell r="Q402">
            <v>182.13</v>
          </cell>
        </row>
        <row r="403">
          <cell r="A403" t="str">
            <v>2003</v>
          </cell>
          <cell r="B403" t="str">
            <v>A</v>
          </cell>
          <cell r="C403" t="str">
            <v>62500-000-0</v>
          </cell>
          <cell r="D403">
            <v>6448.77</v>
          </cell>
          <cell r="E403">
            <v>0</v>
          </cell>
          <cell r="F403">
            <v>1103.6500000000001</v>
          </cell>
          <cell r="G403">
            <v>1103.67</v>
          </cell>
          <cell r="H403">
            <v>1815.44</v>
          </cell>
          <cell r="I403">
            <v>808.67</v>
          </cell>
          <cell r="J403">
            <v>808.67</v>
          </cell>
          <cell r="K403">
            <v>808.67</v>
          </cell>
          <cell r="L403">
            <v>808.67</v>
          </cell>
          <cell r="M403">
            <v>1105.8</v>
          </cell>
          <cell r="N403">
            <v>502.05</v>
          </cell>
          <cell r="O403">
            <v>803.92</v>
          </cell>
          <cell r="P403">
            <v>803.92</v>
          </cell>
          <cell r="Q403">
            <v>803.92</v>
          </cell>
        </row>
        <row r="404">
          <cell r="A404" t="str">
            <v>2003</v>
          </cell>
          <cell r="B404" t="str">
            <v>A</v>
          </cell>
          <cell r="C404" t="str">
            <v>62600-000-0</v>
          </cell>
          <cell r="D404">
            <v>121.75999999999999</v>
          </cell>
          <cell r="E404">
            <v>0</v>
          </cell>
          <cell r="F404">
            <v>0</v>
          </cell>
          <cell r="G404">
            <v>34.56</v>
          </cell>
          <cell r="H404">
            <v>0</v>
          </cell>
          <cell r="I404">
            <v>28.8</v>
          </cell>
          <cell r="J404">
            <v>32.299999999999997</v>
          </cell>
          <cell r="K404">
            <v>26.1</v>
          </cell>
          <cell r="L404">
            <v>37.200000000000003</v>
          </cell>
          <cell r="M404">
            <v>36.1</v>
          </cell>
          <cell r="N404">
            <v>29.29</v>
          </cell>
          <cell r="O404">
            <v>11.48</v>
          </cell>
          <cell r="P404">
            <v>10.32</v>
          </cell>
          <cell r="Q404">
            <v>5.58</v>
          </cell>
        </row>
        <row r="405">
          <cell r="A405" t="str">
            <v>2003</v>
          </cell>
          <cell r="B405" t="str">
            <v>A</v>
          </cell>
          <cell r="C405" t="str">
            <v>62700-000-0</v>
          </cell>
          <cell r="D405">
            <v>15550.630000000001</v>
          </cell>
          <cell r="E405">
            <v>0</v>
          </cell>
          <cell r="F405">
            <v>2621.2600000000002</v>
          </cell>
          <cell r="G405">
            <v>2970.55</v>
          </cell>
          <cell r="H405">
            <v>2369.98</v>
          </cell>
          <cell r="I405">
            <v>2793.26</v>
          </cell>
          <cell r="J405">
            <v>2415.75</v>
          </cell>
          <cell r="K405">
            <v>2379.83</v>
          </cell>
          <cell r="L405">
            <v>2534.59</v>
          </cell>
          <cell r="M405">
            <v>2527.0700000000002</v>
          </cell>
          <cell r="N405">
            <v>1422.43</v>
          </cell>
          <cell r="O405">
            <v>2744.3</v>
          </cell>
          <cell r="P405">
            <v>2916.18</v>
          </cell>
          <cell r="Q405">
            <v>2850</v>
          </cell>
        </row>
        <row r="406">
          <cell r="A406" t="str">
            <v>2003</v>
          </cell>
          <cell r="B406" t="str">
            <v>A</v>
          </cell>
          <cell r="C406" t="str">
            <v>62705-000-0</v>
          </cell>
          <cell r="D406">
            <v>9970</v>
          </cell>
          <cell r="E406">
            <v>0</v>
          </cell>
          <cell r="F406">
            <v>3750</v>
          </cell>
          <cell r="G406">
            <v>70</v>
          </cell>
          <cell r="H406">
            <v>4500</v>
          </cell>
          <cell r="I406">
            <v>0</v>
          </cell>
          <cell r="J406">
            <v>100</v>
          </cell>
          <cell r="K406">
            <v>1550</v>
          </cell>
          <cell r="L406">
            <v>400</v>
          </cell>
          <cell r="M406">
            <v>50</v>
          </cell>
          <cell r="N406">
            <v>200</v>
          </cell>
          <cell r="O406">
            <v>1500</v>
          </cell>
          <cell r="P406">
            <v>0</v>
          </cell>
          <cell r="Q406">
            <v>100</v>
          </cell>
        </row>
        <row r="407">
          <cell r="A407" t="str">
            <v>2003</v>
          </cell>
          <cell r="B407" t="str">
            <v>A</v>
          </cell>
          <cell r="C407" t="str">
            <v>62800-000-0</v>
          </cell>
          <cell r="D407">
            <v>1313.65</v>
          </cell>
          <cell r="E407">
            <v>0</v>
          </cell>
          <cell r="F407">
            <v>0</v>
          </cell>
          <cell r="G407">
            <v>297.76</v>
          </cell>
          <cell r="H407">
            <v>218.63</v>
          </cell>
          <cell r="I407">
            <v>498.15</v>
          </cell>
          <cell r="J407">
            <v>258.42</v>
          </cell>
          <cell r="K407">
            <v>40.69</v>
          </cell>
          <cell r="L407">
            <v>0</v>
          </cell>
          <cell r="M407">
            <v>0</v>
          </cell>
          <cell r="N407">
            <v>246.61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2003</v>
          </cell>
          <cell r="B408" t="str">
            <v>A</v>
          </cell>
          <cell r="C408" t="str">
            <v>63010-000-0</v>
          </cell>
          <cell r="D408">
            <v>12908.01</v>
          </cell>
          <cell r="E408">
            <v>0</v>
          </cell>
          <cell r="F408">
            <v>2080.08</v>
          </cell>
          <cell r="G408">
            <v>2268.6</v>
          </cell>
          <cell r="H408">
            <v>2080.08</v>
          </cell>
          <cell r="I408">
            <v>2080.08</v>
          </cell>
          <cell r="J408">
            <v>2080.08</v>
          </cell>
          <cell r="K408">
            <v>2319.09</v>
          </cell>
          <cell r="L408">
            <v>2366.1</v>
          </cell>
          <cell r="M408">
            <v>2366.1</v>
          </cell>
          <cell r="N408">
            <v>2366.1</v>
          </cell>
          <cell r="O408">
            <v>2542.92</v>
          </cell>
          <cell r="P408">
            <v>2483.98</v>
          </cell>
          <cell r="Q408">
            <v>2483.98</v>
          </cell>
        </row>
        <row r="409">
          <cell r="A409" t="str">
            <v>2003</v>
          </cell>
          <cell r="B409" t="str">
            <v>A</v>
          </cell>
          <cell r="C409" t="str">
            <v>63015-000-0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500</v>
          </cell>
          <cell r="Q409">
            <v>0</v>
          </cell>
        </row>
        <row r="410">
          <cell r="A410" t="str">
            <v>2003</v>
          </cell>
          <cell r="B410" t="str">
            <v>A</v>
          </cell>
          <cell r="C410" t="str">
            <v>63020-000-0</v>
          </cell>
          <cell r="D410">
            <v>14567.24</v>
          </cell>
          <cell r="E410">
            <v>0</v>
          </cell>
          <cell r="F410">
            <v>2681.95</v>
          </cell>
          <cell r="G410">
            <v>2171.09</v>
          </cell>
          <cell r="H410">
            <v>3046.26</v>
          </cell>
          <cell r="I410">
            <v>2467.8200000000002</v>
          </cell>
          <cell r="J410">
            <v>2167.9499999999998</v>
          </cell>
          <cell r="K410">
            <v>2032.17</v>
          </cell>
          <cell r="L410">
            <v>2279.9699999999998</v>
          </cell>
          <cell r="M410">
            <v>2462.98</v>
          </cell>
          <cell r="N410">
            <v>2156.9499999999998</v>
          </cell>
          <cell r="O410">
            <v>1508.2</v>
          </cell>
          <cell r="P410">
            <v>2364.1</v>
          </cell>
          <cell r="Q410">
            <v>2340.98</v>
          </cell>
        </row>
        <row r="411">
          <cell r="A411" t="str">
            <v>2003</v>
          </cell>
          <cell r="B411" t="str">
            <v>A</v>
          </cell>
          <cell r="C411" t="str">
            <v>63030-000-0</v>
          </cell>
          <cell r="D411">
            <v>12464.76</v>
          </cell>
          <cell r="E411">
            <v>0</v>
          </cell>
          <cell r="F411">
            <v>2075.4499999999998</v>
          </cell>
          <cell r="G411">
            <v>1543.37</v>
          </cell>
          <cell r="H411">
            <v>2411.4899999999998</v>
          </cell>
          <cell r="I411">
            <v>2049.63</v>
          </cell>
          <cell r="J411">
            <v>2079.5100000000002</v>
          </cell>
          <cell r="K411">
            <v>2305.31</v>
          </cell>
          <cell r="L411">
            <v>2406.63</v>
          </cell>
          <cell r="M411">
            <v>2066.87</v>
          </cell>
          <cell r="N411">
            <v>2488.81</v>
          </cell>
          <cell r="O411">
            <v>3577.53</v>
          </cell>
          <cell r="P411">
            <v>1765.63</v>
          </cell>
          <cell r="Q411">
            <v>957.01</v>
          </cell>
        </row>
        <row r="412">
          <cell r="A412" t="str">
            <v>2003</v>
          </cell>
          <cell r="B412" t="str">
            <v>A</v>
          </cell>
          <cell r="C412" t="str">
            <v>63050-000-0</v>
          </cell>
          <cell r="D412">
            <v>683.71</v>
          </cell>
          <cell r="E412">
            <v>0</v>
          </cell>
          <cell r="F412">
            <v>0</v>
          </cell>
          <cell r="G412">
            <v>126.62</v>
          </cell>
          <cell r="H412">
            <v>15.97</v>
          </cell>
          <cell r="I412">
            <v>201.53</v>
          </cell>
          <cell r="J412">
            <v>0</v>
          </cell>
          <cell r="K412">
            <v>339.59</v>
          </cell>
          <cell r="L412">
            <v>0</v>
          </cell>
          <cell r="M412">
            <v>185.89</v>
          </cell>
          <cell r="N412">
            <v>173.41</v>
          </cell>
          <cell r="O412">
            <v>193.59</v>
          </cell>
          <cell r="P412">
            <v>0</v>
          </cell>
          <cell r="Q412">
            <v>0</v>
          </cell>
        </row>
        <row r="413">
          <cell r="A413" t="str">
            <v>2003</v>
          </cell>
          <cell r="B413" t="str">
            <v>A</v>
          </cell>
          <cell r="C413" t="str">
            <v>63060-000-0</v>
          </cell>
          <cell r="D413">
            <v>2562.37</v>
          </cell>
          <cell r="E413">
            <v>0</v>
          </cell>
          <cell r="F413">
            <v>433.26</v>
          </cell>
          <cell r="G413">
            <v>384.22</v>
          </cell>
          <cell r="H413">
            <v>473.28</v>
          </cell>
          <cell r="I413">
            <v>423.57</v>
          </cell>
          <cell r="J413">
            <v>411.18</v>
          </cell>
          <cell r="K413">
            <v>436.86</v>
          </cell>
          <cell r="L413">
            <v>438.34</v>
          </cell>
          <cell r="M413">
            <v>441.76</v>
          </cell>
          <cell r="N413">
            <v>448.48</v>
          </cell>
          <cell r="O413">
            <v>485.49</v>
          </cell>
          <cell r="P413">
            <v>441.05</v>
          </cell>
          <cell r="Q413">
            <v>359.5</v>
          </cell>
        </row>
        <row r="414">
          <cell r="A414" t="str">
            <v>2003</v>
          </cell>
          <cell r="B414" t="str">
            <v>A</v>
          </cell>
          <cell r="C414" t="str">
            <v>63070-000-0</v>
          </cell>
          <cell r="D414">
            <v>599.24</v>
          </cell>
          <cell r="E414">
            <v>0</v>
          </cell>
          <cell r="F414">
            <v>101.33</v>
          </cell>
          <cell r="G414">
            <v>89.85</v>
          </cell>
          <cell r="H414">
            <v>110.69</v>
          </cell>
          <cell r="I414">
            <v>99.07</v>
          </cell>
          <cell r="J414">
            <v>96.15</v>
          </cell>
          <cell r="K414">
            <v>102.15</v>
          </cell>
          <cell r="L414">
            <v>102.51</v>
          </cell>
          <cell r="M414">
            <v>103.32</v>
          </cell>
          <cell r="N414">
            <v>104.87</v>
          </cell>
          <cell r="O414">
            <v>113.54</v>
          </cell>
          <cell r="P414">
            <v>103.16</v>
          </cell>
          <cell r="Q414">
            <v>84.09</v>
          </cell>
        </row>
        <row r="415">
          <cell r="A415" t="str">
            <v>2003</v>
          </cell>
          <cell r="B415" t="str">
            <v>A</v>
          </cell>
          <cell r="C415" t="str">
            <v>63080-000-0</v>
          </cell>
          <cell r="D415">
            <v>1938.9599999999998</v>
          </cell>
          <cell r="E415">
            <v>0</v>
          </cell>
          <cell r="F415">
            <v>226.47</v>
          </cell>
          <cell r="G415">
            <v>608.04999999999995</v>
          </cell>
          <cell r="H415">
            <v>-158.78</v>
          </cell>
          <cell r="I415">
            <v>350.75</v>
          </cell>
          <cell r="J415">
            <v>554.38</v>
          </cell>
          <cell r="K415">
            <v>358.09</v>
          </cell>
          <cell r="L415">
            <v>278.41000000000003</v>
          </cell>
          <cell r="M415">
            <v>330.69</v>
          </cell>
          <cell r="N415">
            <v>347.37</v>
          </cell>
          <cell r="O415">
            <v>382.59</v>
          </cell>
          <cell r="P415">
            <v>309.72000000000003</v>
          </cell>
          <cell r="Q415">
            <v>261.7</v>
          </cell>
        </row>
        <row r="416">
          <cell r="A416" t="str">
            <v>2003</v>
          </cell>
          <cell r="B416" t="str">
            <v>A</v>
          </cell>
          <cell r="C416" t="str">
            <v>63090-000-0</v>
          </cell>
          <cell r="D416">
            <v>195.01000000000002</v>
          </cell>
          <cell r="E416">
            <v>0</v>
          </cell>
          <cell r="F416">
            <v>30.76</v>
          </cell>
          <cell r="G416">
            <v>32.94</v>
          </cell>
          <cell r="H416">
            <v>38.229999999999997</v>
          </cell>
          <cell r="I416">
            <v>33.369999999999997</v>
          </cell>
          <cell r="J416">
            <v>28.15</v>
          </cell>
          <cell r="K416">
            <v>31.56</v>
          </cell>
          <cell r="L416">
            <v>37.99</v>
          </cell>
          <cell r="M416">
            <v>33.97</v>
          </cell>
          <cell r="N416">
            <v>42.04</v>
          </cell>
          <cell r="O416">
            <v>62.65</v>
          </cell>
          <cell r="P416">
            <v>56.91</v>
          </cell>
          <cell r="Q416">
            <v>28.84</v>
          </cell>
        </row>
        <row r="417">
          <cell r="A417" t="str">
            <v>2003</v>
          </cell>
          <cell r="B417" t="str">
            <v>A</v>
          </cell>
          <cell r="C417" t="str">
            <v>63095-000-0</v>
          </cell>
          <cell r="D417">
            <v>1292.53</v>
          </cell>
          <cell r="E417">
            <v>0</v>
          </cell>
          <cell r="F417">
            <v>149.54</v>
          </cell>
          <cell r="G417">
            <v>191.49</v>
          </cell>
          <cell r="H417">
            <v>317.70999999999998</v>
          </cell>
          <cell r="I417">
            <v>211.12</v>
          </cell>
          <cell r="J417">
            <v>204.93</v>
          </cell>
          <cell r="K417">
            <v>217.74</v>
          </cell>
          <cell r="L417">
            <v>218.47</v>
          </cell>
          <cell r="M417">
            <v>220.17</v>
          </cell>
          <cell r="N417">
            <v>242.7</v>
          </cell>
          <cell r="O417">
            <v>282.39</v>
          </cell>
          <cell r="P417">
            <v>257.52</v>
          </cell>
          <cell r="Q417">
            <v>209.89</v>
          </cell>
        </row>
        <row r="418">
          <cell r="A418" t="str">
            <v>2003</v>
          </cell>
          <cell r="B418" t="str">
            <v>A</v>
          </cell>
          <cell r="C418" t="str">
            <v>63100-000-0</v>
          </cell>
          <cell r="D418">
            <v>29884.42</v>
          </cell>
          <cell r="E418">
            <v>0</v>
          </cell>
          <cell r="F418">
            <v>5813.12</v>
          </cell>
          <cell r="G418">
            <v>5155.26</v>
          </cell>
          <cell r="H418">
            <v>4186.17</v>
          </cell>
          <cell r="I418">
            <v>5753.22</v>
          </cell>
          <cell r="J418">
            <v>4513.01</v>
          </cell>
          <cell r="K418">
            <v>4463.6400000000003</v>
          </cell>
          <cell r="L418">
            <v>5865.28</v>
          </cell>
          <cell r="M418">
            <v>4379.5200000000004</v>
          </cell>
          <cell r="N418">
            <v>4077.74</v>
          </cell>
          <cell r="O418">
            <v>4002.33</v>
          </cell>
          <cell r="P418">
            <v>3575.43</v>
          </cell>
          <cell r="Q418">
            <v>4011.87</v>
          </cell>
        </row>
        <row r="419">
          <cell r="A419" t="str">
            <v>2003</v>
          </cell>
          <cell r="B419" t="str">
            <v>A</v>
          </cell>
          <cell r="C419" t="str">
            <v>63150-000-0</v>
          </cell>
          <cell r="D419">
            <v>707.51</v>
          </cell>
          <cell r="E419">
            <v>0</v>
          </cell>
          <cell r="F419">
            <v>109.17</v>
          </cell>
          <cell r="G419">
            <v>111.73</v>
          </cell>
          <cell r="H419">
            <v>119.32</v>
          </cell>
          <cell r="I419">
            <v>127.29</v>
          </cell>
          <cell r="J419">
            <v>0</v>
          </cell>
          <cell r="K419">
            <v>240</v>
          </cell>
          <cell r="L419">
            <v>0</v>
          </cell>
          <cell r="M419">
            <v>241.12</v>
          </cell>
          <cell r="N419">
            <v>0</v>
          </cell>
          <cell r="O419">
            <v>112.42</v>
          </cell>
          <cell r="P419">
            <v>108.37</v>
          </cell>
          <cell r="Q419">
            <v>144.26</v>
          </cell>
        </row>
        <row r="420">
          <cell r="A420" t="str">
            <v>2003</v>
          </cell>
          <cell r="B420" t="str">
            <v>A</v>
          </cell>
          <cell r="C420" t="str">
            <v>63300-000-0</v>
          </cell>
          <cell r="D420">
            <v>3299</v>
          </cell>
          <cell r="E420">
            <v>0</v>
          </cell>
          <cell r="F420">
            <v>586.05999999999995</v>
          </cell>
          <cell r="G420">
            <v>495.46</v>
          </cell>
          <cell r="H420">
            <v>569.89</v>
          </cell>
          <cell r="I420">
            <v>591.66999999999996</v>
          </cell>
          <cell r="J420">
            <v>500.18</v>
          </cell>
          <cell r="K420">
            <v>555.74</v>
          </cell>
          <cell r="L420">
            <v>412.05</v>
          </cell>
          <cell r="M420">
            <v>161.54</v>
          </cell>
          <cell r="N420">
            <v>362.2</v>
          </cell>
          <cell r="O420">
            <v>272.06</v>
          </cell>
          <cell r="P420">
            <v>326.56</v>
          </cell>
          <cell r="Q420">
            <v>386.13</v>
          </cell>
        </row>
        <row r="421">
          <cell r="A421" t="str">
            <v>2003</v>
          </cell>
          <cell r="B421" t="str">
            <v>A</v>
          </cell>
          <cell r="C421" t="str">
            <v>63400-000-0</v>
          </cell>
          <cell r="D421">
            <v>424.31</v>
          </cell>
          <cell r="E421">
            <v>0</v>
          </cell>
          <cell r="F421">
            <v>81.03</v>
          </cell>
          <cell r="G421">
            <v>9.57</v>
          </cell>
          <cell r="H421">
            <v>-11.1</v>
          </cell>
          <cell r="I421">
            <v>0</v>
          </cell>
          <cell r="J421">
            <v>344.81</v>
          </cell>
          <cell r="K421">
            <v>0</v>
          </cell>
          <cell r="L421">
            <v>672.26</v>
          </cell>
          <cell r="M421">
            <v>181.04</v>
          </cell>
          <cell r="N421">
            <v>245.67</v>
          </cell>
          <cell r="O421">
            <v>0</v>
          </cell>
          <cell r="P421">
            <v>0</v>
          </cell>
          <cell r="Q421">
            <v>0</v>
          </cell>
        </row>
        <row r="422">
          <cell r="A422" t="str">
            <v>2003</v>
          </cell>
          <cell r="B422" t="str">
            <v>A</v>
          </cell>
          <cell r="C422" t="str">
            <v>63500-000-0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51.54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2003</v>
          </cell>
          <cell r="B423" t="str">
            <v>A</v>
          </cell>
          <cell r="C423" t="str">
            <v>63800-000-0</v>
          </cell>
          <cell r="D423">
            <v>236.68</v>
          </cell>
          <cell r="E423">
            <v>0</v>
          </cell>
          <cell r="F423">
            <v>120.15</v>
          </cell>
          <cell r="G423">
            <v>0</v>
          </cell>
          <cell r="H423">
            <v>48.16</v>
          </cell>
          <cell r="I423">
            <v>35.799999999999997</v>
          </cell>
          <cell r="J423">
            <v>7.98</v>
          </cell>
          <cell r="K423">
            <v>24.59</v>
          </cell>
          <cell r="L423">
            <v>8.73</v>
          </cell>
          <cell r="M423">
            <v>56.74</v>
          </cell>
          <cell r="N423">
            <v>241.34</v>
          </cell>
          <cell r="O423">
            <v>13.22</v>
          </cell>
          <cell r="P423">
            <v>147.19</v>
          </cell>
          <cell r="Q423">
            <v>147.25</v>
          </cell>
        </row>
        <row r="424">
          <cell r="A424" t="str">
            <v>2003</v>
          </cell>
          <cell r="B424" t="str">
            <v>A</v>
          </cell>
          <cell r="C424" t="str">
            <v>64000-000-0</v>
          </cell>
          <cell r="D424">
            <v>6821.8199999999988</v>
          </cell>
          <cell r="E424">
            <v>0</v>
          </cell>
          <cell r="F424">
            <v>1160.57</v>
          </cell>
          <cell r="G424">
            <v>1073.3699999999999</v>
          </cell>
          <cell r="H424">
            <v>1089.94</v>
          </cell>
          <cell r="I424">
            <v>1227.56</v>
          </cell>
          <cell r="J424">
            <v>1141.5999999999999</v>
          </cell>
          <cell r="K424">
            <v>1128.78</v>
          </cell>
          <cell r="L424">
            <v>1200.0899999999999</v>
          </cell>
          <cell r="M424">
            <v>892.12</v>
          </cell>
          <cell r="N424">
            <v>850.7</v>
          </cell>
          <cell r="O424">
            <v>728</v>
          </cell>
          <cell r="P424">
            <v>1023</v>
          </cell>
          <cell r="Q424">
            <v>1259.5</v>
          </cell>
        </row>
        <row r="425">
          <cell r="A425" t="str">
            <v>2003</v>
          </cell>
          <cell r="B425" t="str">
            <v>A</v>
          </cell>
          <cell r="C425" t="str">
            <v>64050-000-0</v>
          </cell>
          <cell r="D425">
            <v>64.240000000000009</v>
          </cell>
          <cell r="E425">
            <v>0</v>
          </cell>
          <cell r="F425">
            <v>0</v>
          </cell>
          <cell r="G425">
            <v>58.13</v>
          </cell>
          <cell r="H425">
            <v>0</v>
          </cell>
          <cell r="I425">
            <v>0</v>
          </cell>
          <cell r="J425">
            <v>6.11</v>
          </cell>
          <cell r="K425">
            <v>0</v>
          </cell>
          <cell r="L425">
            <v>0</v>
          </cell>
          <cell r="M425">
            <v>91.69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2003</v>
          </cell>
          <cell r="B426" t="str">
            <v>A</v>
          </cell>
          <cell r="C426" t="str">
            <v>64060-000-0</v>
          </cell>
          <cell r="D426">
            <v>421.40000000000003</v>
          </cell>
          <cell r="E426">
            <v>0</v>
          </cell>
          <cell r="F426">
            <v>66.34</v>
          </cell>
          <cell r="G426">
            <v>88.45</v>
          </cell>
          <cell r="H426">
            <v>61.97</v>
          </cell>
          <cell r="I426">
            <v>69.790000000000006</v>
          </cell>
          <cell r="J426">
            <v>64.87</v>
          </cell>
          <cell r="K426">
            <v>69.98</v>
          </cell>
          <cell r="L426">
            <v>105.87</v>
          </cell>
          <cell r="M426">
            <v>62.77</v>
          </cell>
          <cell r="N426">
            <v>52.74</v>
          </cell>
          <cell r="O426">
            <v>45.14</v>
          </cell>
          <cell r="P426">
            <v>63.43</v>
          </cell>
          <cell r="Q426">
            <v>78.09</v>
          </cell>
        </row>
        <row r="427">
          <cell r="A427" t="str">
            <v>2003</v>
          </cell>
          <cell r="B427" t="str">
            <v>A</v>
          </cell>
          <cell r="C427" t="str">
            <v>64070-000-0</v>
          </cell>
          <cell r="D427">
            <v>98.53</v>
          </cell>
          <cell r="E427">
            <v>0</v>
          </cell>
          <cell r="F427">
            <v>15.51</v>
          </cell>
          <cell r="G427">
            <v>20.68</v>
          </cell>
          <cell r="H427">
            <v>14.5</v>
          </cell>
          <cell r="I427">
            <v>16.32</v>
          </cell>
          <cell r="J427">
            <v>15.15</v>
          </cell>
          <cell r="K427">
            <v>16.37</v>
          </cell>
          <cell r="L427">
            <v>24.75</v>
          </cell>
          <cell r="M427">
            <v>14.68</v>
          </cell>
          <cell r="N427">
            <v>12.34</v>
          </cell>
          <cell r="O427">
            <v>10.56</v>
          </cell>
          <cell r="P427">
            <v>14.83</v>
          </cell>
          <cell r="Q427">
            <v>18.27</v>
          </cell>
        </row>
        <row r="428">
          <cell r="A428" t="str">
            <v>2003</v>
          </cell>
          <cell r="B428" t="str">
            <v>A</v>
          </cell>
          <cell r="C428" t="str">
            <v>64080-000-0</v>
          </cell>
          <cell r="D428">
            <v>416.18</v>
          </cell>
          <cell r="E428">
            <v>0</v>
          </cell>
          <cell r="F428">
            <v>46.72</v>
          </cell>
          <cell r="G428">
            <v>144.61000000000001</v>
          </cell>
          <cell r="H428">
            <v>-29.53</v>
          </cell>
          <cell r="I428">
            <v>74.400000000000006</v>
          </cell>
          <cell r="J428">
            <v>113.97</v>
          </cell>
          <cell r="K428">
            <v>66.010000000000005</v>
          </cell>
          <cell r="L428">
            <v>78.05</v>
          </cell>
          <cell r="M428">
            <v>57.43</v>
          </cell>
          <cell r="N428">
            <v>49.92</v>
          </cell>
          <cell r="O428">
            <v>46.57</v>
          </cell>
          <cell r="P428">
            <v>59.1</v>
          </cell>
          <cell r="Q428">
            <v>72.69</v>
          </cell>
        </row>
        <row r="429">
          <cell r="A429" t="str">
            <v>2003</v>
          </cell>
          <cell r="B429" t="str">
            <v>A</v>
          </cell>
          <cell r="C429" t="str">
            <v>64090-000-0</v>
          </cell>
          <cell r="D429">
            <v>42.430000000000007</v>
          </cell>
          <cell r="E429">
            <v>0</v>
          </cell>
          <cell r="F429">
            <v>8.56</v>
          </cell>
          <cell r="G429">
            <v>11.41</v>
          </cell>
          <cell r="H429">
            <v>7.99</v>
          </cell>
          <cell r="I429">
            <v>2.17</v>
          </cell>
          <cell r="J429">
            <v>3.27</v>
          </cell>
          <cell r="K429">
            <v>9.0299999999999994</v>
          </cell>
          <cell r="L429">
            <v>9.6</v>
          </cell>
          <cell r="M429">
            <v>7.1</v>
          </cell>
          <cell r="N429">
            <v>5.98</v>
          </cell>
          <cell r="O429">
            <v>5.82</v>
          </cell>
          <cell r="P429">
            <v>8.18</v>
          </cell>
          <cell r="Q429">
            <v>10.08</v>
          </cell>
        </row>
        <row r="430">
          <cell r="A430" t="str">
            <v>2003</v>
          </cell>
          <cell r="B430" t="str">
            <v>A</v>
          </cell>
          <cell r="C430" t="str">
            <v>64095-000-0</v>
          </cell>
          <cell r="D430">
            <v>236.27</v>
          </cell>
          <cell r="E430">
            <v>0</v>
          </cell>
          <cell r="F430">
            <v>35.86</v>
          </cell>
          <cell r="G430">
            <v>46.88</v>
          </cell>
          <cell r="H430">
            <v>45.8</v>
          </cell>
          <cell r="I430">
            <v>37.659999999999997</v>
          </cell>
          <cell r="J430">
            <v>35.19</v>
          </cell>
          <cell r="K430">
            <v>34.880000000000003</v>
          </cell>
          <cell r="L430">
            <v>53.23</v>
          </cell>
          <cell r="M430">
            <v>31.28</v>
          </cell>
          <cell r="N430">
            <v>28.74</v>
          </cell>
          <cell r="O430">
            <v>26.23</v>
          </cell>
          <cell r="P430">
            <v>37.04</v>
          </cell>
          <cell r="Q430">
            <v>45.59</v>
          </cell>
        </row>
        <row r="431">
          <cell r="A431" t="str">
            <v>2003</v>
          </cell>
          <cell r="B431" t="str">
            <v>A</v>
          </cell>
          <cell r="C431" t="str">
            <v>64100-000-0</v>
          </cell>
          <cell r="D431">
            <v>1088.8399999999999</v>
          </cell>
          <cell r="E431">
            <v>0</v>
          </cell>
          <cell r="F431">
            <v>96.37</v>
          </cell>
          <cell r="G431">
            <v>256.81</v>
          </cell>
          <cell r="H431">
            <v>148.83000000000001</v>
          </cell>
          <cell r="I431">
            <v>228.65</v>
          </cell>
          <cell r="J431">
            <v>188.52</v>
          </cell>
          <cell r="K431">
            <v>169.66</v>
          </cell>
          <cell r="L431">
            <v>160.16999999999999</v>
          </cell>
          <cell r="M431">
            <v>277.93</v>
          </cell>
          <cell r="N431">
            <v>584.11</v>
          </cell>
          <cell r="O431">
            <v>113.62</v>
          </cell>
          <cell r="P431">
            <v>170.33</v>
          </cell>
          <cell r="Q431">
            <v>160.61000000000001</v>
          </cell>
        </row>
        <row r="432">
          <cell r="A432" t="str">
            <v>2003</v>
          </cell>
          <cell r="B432" t="str">
            <v>A</v>
          </cell>
          <cell r="C432" t="str">
            <v>64150-000-0</v>
          </cell>
          <cell r="D432">
            <v>304.78999999999996</v>
          </cell>
          <cell r="E432">
            <v>0</v>
          </cell>
          <cell r="F432">
            <v>47.32</v>
          </cell>
          <cell r="G432">
            <v>48.44</v>
          </cell>
          <cell r="H432">
            <v>51.74</v>
          </cell>
          <cell r="I432">
            <v>53.22</v>
          </cell>
          <cell r="J432">
            <v>0</v>
          </cell>
          <cell r="K432">
            <v>104.07</v>
          </cell>
          <cell r="L432">
            <v>0</v>
          </cell>
          <cell r="M432">
            <v>105.7</v>
          </cell>
          <cell r="N432">
            <v>0</v>
          </cell>
          <cell r="O432">
            <v>112.42</v>
          </cell>
          <cell r="P432">
            <v>50.22</v>
          </cell>
          <cell r="Q432">
            <v>109.94</v>
          </cell>
        </row>
        <row r="433">
          <cell r="A433" t="str">
            <v>2003</v>
          </cell>
          <cell r="B433" t="str">
            <v>A</v>
          </cell>
          <cell r="C433" t="str">
            <v>64300-000-0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59.79</v>
          </cell>
          <cell r="M433">
            <v>299.95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2003</v>
          </cell>
          <cell r="B434" t="str">
            <v>A</v>
          </cell>
          <cell r="C434" t="str">
            <v>65100-000-0</v>
          </cell>
          <cell r="D434">
            <v>66.260000000000005</v>
          </cell>
          <cell r="E434">
            <v>0</v>
          </cell>
          <cell r="F434">
            <v>48.43</v>
          </cell>
          <cell r="G434">
            <v>0</v>
          </cell>
          <cell r="H434">
            <v>2.66</v>
          </cell>
          <cell r="I434">
            <v>0</v>
          </cell>
          <cell r="J434">
            <v>15.17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2003</v>
          </cell>
          <cell r="B435" t="str">
            <v>A</v>
          </cell>
          <cell r="C435" t="str">
            <v>65150-000-0</v>
          </cell>
          <cell r="D435">
            <v>803.18</v>
          </cell>
          <cell r="E435">
            <v>0</v>
          </cell>
          <cell r="F435">
            <v>109.17</v>
          </cell>
          <cell r="G435">
            <v>133.26</v>
          </cell>
          <cell r="H435">
            <v>187.94</v>
          </cell>
          <cell r="I435">
            <v>123.77</v>
          </cell>
          <cell r="J435">
            <v>0</v>
          </cell>
          <cell r="K435">
            <v>249.04</v>
          </cell>
          <cell r="L435">
            <v>0</v>
          </cell>
          <cell r="M435">
            <v>241.12</v>
          </cell>
          <cell r="N435">
            <v>0</v>
          </cell>
          <cell r="O435">
            <v>62.17</v>
          </cell>
          <cell r="P435">
            <v>33.479999999999997</v>
          </cell>
          <cell r="Q435">
            <v>116.54</v>
          </cell>
        </row>
        <row r="436">
          <cell r="A436" t="str">
            <v>2003</v>
          </cell>
          <cell r="B436" t="str">
            <v>A</v>
          </cell>
          <cell r="C436" t="str">
            <v>65300-000-0</v>
          </cell>
          <cell r="D436">
            <v>80.7</v>
          </cell>
          <cell r="E436">
            <v>0</v>
          </cell>
          <cell r="F436">
            <v>0</v>
          </cell>
          <cell r="G436">
            <v>0</v>
          </cell>
          <cell r="H436">
            <v>80.7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21.92</v>
          </cell>
        </row>
        <row r="437">
          <cell r="A437" t="str">
            <v>2003</v>
          </cell>
          <cell r="B437" t="str">
            <v>A</v>
          </cell>
          <cell r="C437" t="str">
            <v>66150-000-0</v>
          </cell>
          <cell r="D437">
            <v>5282.95</v>
          </cell>
          <cell r="E437">
            <v>0</v>
          </cell>
          <cell r="F437">
            <v>496.58</v>
          </cell>
          <cell r="G437">
            <v>1208.96</v>
          </cell>
          <cell r="H437">
            <v>776.18</v>
          </cell>
          <cell r="I437">
            <v>1240.58</v>
          </cell>
          <cell r="J437">
            <v>410.54</v>
          </cell>
          <cell r="K437">
            <v>1150.1099999999999</v>
          </cell>
          <cell r="L437">
            <v>650.39</v>
          </cell>
          <cell r="M437">
            <v>367.34</v>
          </cell>
          <cell r="N437">
            <v>936.56</v>
          </cell>
          <cell r="O437">
            <v>619.54999999999995</v>
          </cell>
          <cell r="P437">
            <v>1182.72</v>
          </cell>
          <cell r="Q437">
            <v>639.79999999999995</v>
          </cell>
        </row>
        <row r="438">
          <cell r="A438" t="str">
            <v>2003</v>
          </cell>
          <cell r="B438" t="str">
            <v>A</v>
          </cell>
          <cell r="C438" t="str">
            <v>66404-000-0</v>
          </cell>
          <cell r="D438">
            <v>2167.92</v>
          </cell>
          <cell r="E438">
            <v>0</v>
          </cell>
          <cell r="F438">
            <v>245.44</v>
          </cell>
          <cell r="G438">
            <v>522.04</v>
          </cell>
          <cell r="H438">
            <v>352.03</v>
          </cell>
          <cell r="I438">
            <v>478</v>
          </cell>
          <cell r="J438">
            <v>0</v>
          </cell>
          <cell r="K438">
            <v>570.41</v>
          </cell>
          <cell r="L438">
            <v>643.17999999999995</v>
          </cell>
          <cell r="M438">
            <v>725.48</v>
          </cell>
          <cell r="N438">
            <v>70</v>
          </cell>
          <cell r="O438">
            <v>149.96</v>
          </cell>
          <cell r="P438">
            <v>171.56</v>
          </cell>
          <cell r="Q438">
            <v>215.79</v>
          </cell>
        </row>
        <row r="439">
          <cell r="A439" t="str">
            <v>2003</v>
          </cell>
          <cell r="B439" t="str">
            <v>A</v>
          </cell>
          <cell r="C439" t="str">
            <v>66600-000-0</v>
          </cell>
          <cell r="D439">
            <v>1481.1100000000001</v>
          </cell>
          <cell r="E439">
            <v>0</v>
          </cell>
          <cell r="F439">
            <v>386.11</v>
          </cell>
          <cell r="G439">
            <v>40</v>
          </cell>
          <cell r="H439">
            <v>625</v>
          </cell>
          <cell r="I439">
            <v>250</v>
          </cell>
          <cell r="J439">
            <v>110</v>
          </cell>
          <cell r="K439">
            <v>70</v>
          </cell>
          <cell r="L439">
            <v>10</v>
          </cell>
          <cell r="M439">
            <v>277.93</v>
          </cell>
          <cell r="N439">
            <v>270</v>
          </cell>
          <cell r="O439">
            <v>110</v>
          </cell>
          <cell r="P439">
            <v>49</v>
          </cell>
          <cell r="Q439">
            <v>404</v>
          </cell>
        </row>
        <row r="440">
          <cell r="A440" t="str">
            <v>2003</v>
          </cell>
          <cell r="B440" t="str">
            <v>A</v>
          </cell>
          <cell r="C440" t="str">
            <v>66700-000-0</v>
          </cell>
          <cell r="D440">
            <v>3170.9</v>
          </cell>
          <cell r="E440">
            <v>0</v>
          </cell>
          <cell r="F440">
            <v>158.97</v>
          </cell>
          <cell r="G440">
            <v>1068.1400000000001</v>
          </cell>
          <cell r="H440">
            <v>1152.26</v>
          </cell>
          <cell r="I440">
            <v>584.82000000000005</v>
          </cell>
          <cell r="J440">
            <v>154.12</v>
          </cell>
          <cell r="K440">
            <v>52.59</v>
          </cell>
          <cell r="L440">
            <v>149.94</v>
          </cell>
          <cell r="M440">
            <v>214.01</v>
          </cell>
          <cell r="N440">
            <v>752.81</v>
          </cell>
          <cell r="O440">
            <v>148.19</v>
          </cell>
          <cell r="P440">
            <v>432.92</v>
          </cell>
          <cell r="Q440">
            <v>328.51</v>
          </cell>
        </row>
        <row r="441">
          <cell r="A441" t="str">
            <v>2003</v>
          </cell>
          <cell r="B441" t="str">
            <v>A</v>
          </cell>
          <cell r="C441" t="str">
            <v>66800-000-0</v>
          </cell>
          <cell r="D441">
            <v>154.38</v>
          </cell>
          <cell r="E441">
            <v>0</v>
          </cell>
          <cell r="F441">
            <v>0</v>
          </cell>
          <cell r="G441">
            <v>44.28</v>
          </cell>
          <cell r="H441">
            <v>0</v>
          </cell>
          <cell r="I441">
            <v>50.4</v>
          </cell>
          <cell r="J441">
            <v>22.8</v>
          </cell>
          <cell r="K441">
            <v>36.9</v>
          </cell>
          <cell r="L441">
            <v>64.8</v>
          </cell>
          <cell r="M441">
            <v>67.45</v>
          </cell>
          <cell r="N441">
            <v>50.5</v>
          </cell>
          <cell r="O441">
            <v>21.32</v>
          </cell>
          <cell r="P441">
            <v>54.18</v>
          </cell>
          <cell r="Q441">
            <v>261.33</v>
          </cell>
        </row>
        <row r="442">
          <cell r="A442" t="str">
            <v>2003</v>
          </cell>
          <cell r="B442" t="str">
            <v>A</v>
          </cell>
          <cell r="C442" t="str">
            <v>66840-000-0</v>
          </cell>
          <cell r="D442">
            <v>521.59</v>
          </cell>
          <cell r="E442">
            <v>0</v>
          </cell>
          <cell r="F442">
            <v>0</v>
          </cell>
          <cell r="G442">
            <v>55.43</v>
          </cell>
          <cell r="H442">
            <v>129.41</v>
          </cell>
          <cell r="I442">
            <v>151.44999999999999</v>
          </cell>
          <cell r="J442">
            <v>68.84</v>
          </cell>
          <cell r="K442">
            <v>116.46</v>
          </cell>
          <cell r="L442">
            <v>156.49</v>
          </cell>
          <cell r="M442">
            <v>455.98</v>
          </cell>
          <cell r="N442">
            <v>195.36</v>
          </cell>
          <cell r="O442">
            <v>151.19999999999999</v>
          </cell>
          <cell r="P442">
            <v>-12.41</v>
          </cell>
          <cell r="Q442">
            <v>0</v>
          </cell>
        </row>
        <row r="443">
          <cell r="A443" t="str">
            <v>2003</v>
          </cell>
          <cell r="B443" t="str">
            <v>A</v>
          </cell>
          <cell r="C443" t="str">
            <v>66850-000-0</v>
          </cell>
          <cell r="D443">
            <v>385.3</v>
          </cell>
          <cell r="E443">
            <v>0</v>
          </cell>
          <cell r="F443">
            <v>51.98</v>
          </cell>
          <cell r="G443">
            <v>104.7</v>
          </cell>
          <cell r="H443">
            <v>39.03</v>
          </cell>
          <cell r="I443">
            <v>99.08</v>
          </cell>
          <cell r="J443">
            <v>47.69</v>
          </cell>
          <cell r="K443">
            <v>42.82</v>
          </cell>
          <cell r="L443">
            <v>8.89</v>
          </cell>
          <cell r="M443">
            <v>188.2</v>
          </cell>
          <cell r="N443">
            <v>1243.52</v>
          </cell>
          <cell r="O443">
            <v>78.86</v>
          </cell>
          <cell r="P443">
            <v>34.950000000000003</v>
          </cell>
          <cell r="Q443">
            <v>109.31</v>
          </cell>
        </row>
        <row r="444">
          <cell r="A444" t="str">
            <v>2003</v>
          </cell>
          <cell r="B444" t="str">
            <v>A</v>
          </cell>
          <cell r="C444" t="str">
            <v>66900-000-0</v>
          </cell>
          <cell r="D444">
            <v>5881.97</v>
          </cell>
          <cell r="E444">
            <v>0</v>
          </cell>
          <cell r="F444">
            <v>1125.97</v>
          </cell>
          <cell r="G444">
            <v>1347.34</v>
          </cell>
          <cell r="H444">
            <v>1399.74</v>
          </cell>
          <cell r="I444">
            <v>1407.44</v>
          </cell>
          <cell r="J444">
            <v>1374.84</v>
          </cell>
          <cell r="K444">
            <v>-773.36</v>
          </cell>
          <cell r="L444">
            <v>763.05</v>
          </cell>
          <cell r="M444">
            <v>1094.5899999999999</v>
          </cell>
          <cell r="N444">
            <v>770.82</v>
          </cell>
          <cell r="O444">
            <v>749.58</v>
          </cell>
          <cell r="P444">
            <v>1522.88</v>
          </cell>
          <cell r="Q444">
            <v>1127.69</v>
          </cell>
        </row>
        <row r="445">
          <cell r="A445" t="str">
            <v>2003</v>
          </cell>
          <cell r="B445" t="str">
            <v>A</v>
          </cell>
          <cell r="C445" t="str">
            <v>67200-000-0</v>
          </cell>
          <cell r="D445">
            <v>153.62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153.62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</row>
        <row r="446">
          <cell r="A446" t="str">
            <v>2003</v>
          </cell>
          <cell r="B446" t="str">
            <v>A</v>
          </cell>
          <cell r="C446" t="str">
            <v>67300-000-0</v>
          </cell>
          <cell r="D446">
            <v>321.02</v>
          </cell>
          <cell r="E446">
            <v>0</v>
          </cell>
          <cell r="F446">
            <v>22.94</v>
          </cell>
          <cell r="G446">
            <v>4.2699999999999996</v>
          </cell>
          <cell r="H446">
            <v>90.67</v>
          </cell>
          <cell r="I446">
            <v>89.97</v>
          </cell>
          <cell r="J446">
            <v>20.34</v>
          </cell>
          <cell r="K446">
            <v>92.83</v>
          </cell>
          <cell r="L446">
            <v>149.09</v>
          </cell>
          <cell r="M446">
            <v>83.14</v>
          </cell>
          <cell r="N446">
            <v>22.57</v>
          </cell>
          <cell r="O446">
            <v>187.1</v>
          </cell>
          <cell r="P446">
            <v>55.2</v>
          </cell>
          <cell r="Q446">
            <v>219.02</v>
          </cell>
        </row>
        <row r="447">
          <cell r="A447" t="str">
            <v>2003</v>
          </cell>
          <cell r="B447" t="str">
            <v>A</v>
          </cell>
          <cell r="C447" t="str">
            <v>67400-000-0</v>
          </cell>
          <cell r="D447">
            <v>3613.2899999999995</v>
          </cell>
          <cell r="E447">
            <v>0</v>
          </cell>
          <cell r="F447">
            <v>868.73</v>
          </cell>
          <cell r="G447">
            <v>617.77</v>
          </cell>
          <cell r="H447">
            <v>379.52</v>
          </cell>
          <cell r="I447">
            <v>1215.05</v>
          </cell>
          <cell r="J447">
            <v>339.18</v>
          </cell>
          <cell r="K447">
            <v>193.04</v>
          </cell>
          <cell r="L447">
            <v>1618.93</v>
          </cell>
          <cell r="M447">
            <v>780.82</v>
          </cell>
          <cell r="N447">
            <v>1739.71</v>
          </cell>
          <cell r="O447">
            <v>359.95</v>
          </cell>
          <cell r="P447">
            <v>525.9</v>
          </cell>
          <cell r="Q447">
            <v>755.56</v>
          </cell>
        </row>
        <row r="448">
          <cell r="A448" t="str">
            <v>2003</v>
          </cell>
          <cell r="B448" t="str">
            <v>A</v>
          </cell>
          <cell r="C448" t="str">
            <v>67410-000-0</v>
          </cell>
          <cell r="D448">
            <v>288.49</v>
          </cell>
          <cell r="E448">
            <v>0</v>
          </cell>
          <cell r="F448">
            <v>25.31</v>
          </cell>
          <cell r="G448">
            <v>31.02</v>
          </cell>
          <cell r="H448">
            <v>0</v>
          </cell>
          <cell r="I448">
            <v>232.16</v>
          </cell>
          <cell r="J448">
            <v>0</v>
          </cell>
          <cell r="K448">
            <v>0</v>
          </cell>
          <cell r="L448">
            <v>0</v>
          </cell>
          <cell r="M448">
            <v>80</v>
          </cell>
          <cell r="N448">
            <v>19.5</v>
          </cell>
          <cell r="O448">
            <v>26.8</v>
          </cell>
          <cell r="P448">
            <v>0</v>
          </cell>
          <cell r="Q448">
            <v>0</v>
          </cell>
        </row>
        <row r="449">
          <cell r="A449" t="str">
            <v>2003</v>
          </cell>
          <cell r="B449" t="str">
            <v>A</v>
          </cell>
          <cell r="C449" t="str">
            <v>67490-000-0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56.6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</row>
        <row r="450">
          <cell r="A450" t="str">
            <v>2003</v>
          </cell>
          <cell r="B450" t="str">
            <v>A</v>
          </cell>
          <cell r="C450" t="str">
            <v>68100-000-0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8.18</v>
          </cell>
          <cell r="Q450">
            <v>4.24</v>
          </cell>
        </row>
        <row r="451">
          <cell r="A451" t="str">
            <v>2003</v>
          </cell>
          <cell r="B451" t="str">
            <v>A</v>
          </cell>
          <cell r="C451" t="str">
            <v>68200-000-0</v>
          </cell>
          <cell r="D451">
            <v>23585.84</v>
          </cell>
          <cell r="E451">
            <v>0</v>
          </cell>
          <cell r="F451">
            <v>3885.07</v>
          </cell>
          <cell r="G451">
            <v>3885.07</v>
          </cell>
          <cell r="H451">
            <v>3885.07</v>
          </cell>
          <cell r="I451">
            <v>4079.32</v>
          </cell>
          <cell r="J451">
            <v>3945.87</v>
          </cell>
          <cell r="K451">
            <v>3905.44</v>
          </cell>
          <cell r="L451">
            <v>3904.55</v>
          </cell>
          <cell r="M451">
            <v>3904.55</v>
          </cell>
          <cell r="N451">
            <v>3904.55</v>
          </cell>
          <cell r="O451">
            <v>3904.55</v>
          </cell>
          <cell r="P451">
            <v>3904.55</v>
          </cell>
          <cell r="Q451">
            <v>3904.55</v>
          </cell>
        </row>
        <row r="452">
          <cell r="A452" t="str">
            <v>2003</v>
          </cell>
          <cell r="B452" t="str">
            <v>A</v>
          </cell>
          <cell r="C452" t="str">
            <v>70000-000-0</v>
          </cell>
          <cell r="D452">
            <v>20987.47</v>
          </cell>
          <cell r="E452">
            <v>0</v>
          </cell>
          <cell r="F452">
            <v>3500.2</v>
          </cell>
          <cell r="G452">
            <v>3666.68</v>
          </cell>
          <cell r="H452">
            <v>3666.68</v>
          </cell>
          <cell r="I452">
            <v>2820.55</v>
          </cell>
          <cell r="J452">
            <v>3666.68</v>
          </cell>
          <cell r="K452">
            <v>3666.68</v>
          </cell>
          <cell r="L452">
            <v>4227.5600000000004</v>
          </cell>
          <cell r="M452">
            <v>3750</v>
          </cell>
          <cell r="N452">
            <v>3750</v>
          </cell>
          <cell r="O452">
            <v>3750</v>
          </cell>
          <cell r="P452">
            <v>3750</v>
          </cell>
          <cell r="Q452">
            <v>3750</v>
          </cell>
        </row>
        <row r="453">
          <cell r="A453" t="str">
            <v>2003</v>
          </cell>
          <cell r="B453" t="str">
            <v>A</v>
          </cell>
          <cell r="C453" t="str">
            <v>70001-000-0</v>
          </cell>
          <cell r="D453">
            <v>9036.0299999999988</v>
          </cell>
          <cell r="E453">
            <v>0</v>
          </cell>
          <cell r="F453">
            <v>1697.61</v>
          </cell>
          <cell r="G453">
            <v>1444.13</v>
          </cell>
          <cell r="H453">
            <v>1392.89</v>
          </cell>
          <cell r="I453">
            <v>1463.52</v>
          </cell>
          <cell r="J453">
            <v>1419.38</v>
          </cell>
          <cell r="K453">
            <v>1618.5</v>
          </cell>
          <cell r="L453">
            <v>1673.34</v>
          </cell>
          <cell r="M453">
            <v>1443</v>
          </cell>
          <cell r="N453">
            <v>1733.06</v>
          </cell>
          <cell r="O453">
            <v>1332.1</v>
          </cell>
          <cell r="P453">
            <v>1640</v>
          </cell>
          <cell r="Q453">
            <v>1891.13</v>
          </cell>
        </row>
        <row r="454">
          <cell r="A454" t="str">
            <v>2003</v>
          </cell>
          <cell r="B454" t="str">
            <v>A</v>
          </cell>
          <cell r="C454" t="str">
            <v>70002-000-0</v>
          </cell>
          <cell r="D454">
            <v>1600</v>
          </cell>
          <cell r="E454">
            <v>0</v>
          </cell>
          <cell r="F454">
            <v>100</v>
          </cell>
          <cell r="G454">
            <v>550</v>
          </cell>
          <cell r="H454">
            <v>300</v>
          </cell>
          <cell r="I454">
            <v>100</v>
          </cell>
          <cell r="J454">
            <v>0</v>
          </cell>
          <cell r="K454">
            <v>550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1250</v>
          </cell>
        </row>
        <row r="455">
          <cell r="A455" t="str">
            <v>2003</v>
          </cell>
          <cell r="B455" t="str">
            <v>A</v>
          </cell>
          <cell r="C455" t="str">
            <v>70003-000-0</v>
          </cell>
          <cell r="D455">
            <v>14583.000000000002</v>
          </cell>
          <cell r="E455">
            <v>0</v>
          </cell>
          <cell r="F455">
            <v>2548.1</v>
          </cell>
          <cell r="G455">
            <v>2430.5</v>
          </cell>
          <cell r="H455">
            <v>2548.1</v>
          </cell>
          <cell r="I455">
            <v>2548.1</v>
          </cell>
          <cell r="J455">
            <v>2548.1</v>
          </cell>
          <cell r="K455">
            <v>1960.1</v>
          </cell>
          <cell r="L455">
            <v>2650.38</v>
          </cell>
          <cell r="M455">
            <v>2528.0500000000002</v>
          </cell>
          <cell r="N455">
            <v>2978.45</v>
          </cell>
          <cell r="O455">
            <v>2253.42</v>
          </cell>
          <cell r="P455">
            <v>2253.42</v>
          </cell>
          <cell r="Q455">
            <v>2253.42</v>
          </cell>
        </row>
        <row r="456">
          <cell r="A456" t="str">
            <v>2003</v>
          </cell>
          <cell r="B456" t="str">
            <v>A</v>
          </cell>
          <cell r="C456" t="str">
            <v>70004-000-0</v>
          </cell>
          <cell r="D456">
            <v>8402.8499999999985</v>
          </cell>
          <cell r="E456">
            <v>0</v>
          </cell>
          <cell r="F456">
            <v>1349.91</v>
          </cell>
          <cell r="G456">
            <v>1093.0899999999999</v>
          </cell>
          <cell r="H456">
            <v>1375.38</v>
          </cell>
          <cell r="I456">
            <v>1116.44</v>
          </cell>
          <cell r="J456">
            <v>1659.81</v>
          </cell>
          <cell r="K456">
            <v>1808.22</v>
          </cell>
          <cell r="L456">
            <v>703.82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2003</v>
          </cell>
          <cell r="B457" t="str">
            <v>A</v>
          </cell>
          <cell r="C457" t="str">
            <v>70050-000-0</v>
          </cell>
          <cell r="D457">
            <v>296.10000000000002</v>
          </cell>
          <cell r="E457">
            <v>0</v>
          </cell>
          <cell r="F457">
            <v>0</v>
          </cell>
          <cell r="G457">
            <v>98.7</v>
          </cell>
          <cell r="H457">
            <v>0</v>
          </cell>
          <cell r="I457">
            <v>98.7</v>
          </cell>
          <cell r="J457">
            <v>0</v>
          </cell>
          <cell r="K457">
            <v>98.7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</row>
        <row r="458">
          <cell r="A458" t="str">
            <v>2003</v>
          </cell>
          <cell r="B458" t="str">
            <v>A</v>
          </cell>
          <cell r="C458" t="str">
            <v>70060-000-0</v>
          </cell>
          <cell r="D458">
            <v>3772.8500000000004</v>
          </cell>
          <cell r="E458">
            <v>0</v>
          </cell>
          <cell r="F458">
            <v>694.83</v>
          </cell>
          <cell r="G458">
            <v>583.53</v>
          </cell>
          <cell r="H458">
            <v>677.73</v>
          </cell>
          <cell r="I458">
            <v>555.02</v>
          </cell>
          <cell r="J458">
            <v>579.84</v>
          </cell>
          <cell r="K458">
            <v>681.9</v>
          </cell>
          <cell r="L458">
            <v>617.52</v>
          </cell>
          <cell r="M458">
            <v>490.97</v>
          </cell>
          <cell r="N458">
            <v>587.61</v>
          </cell>
          <cell r="O458">
            <v>501.31</v>
          </cell>
          <cell r="P458">
            <v>473.9</v>
          </cell>
          <cell r="Q458">
            <v>566.97</v>
          </cell>
        </row>
        <row r="459">
          <cell r="A459" t="str">
            <v>2003</v>
          </cell>
          <cell r="B459" t="str">
            <v>A</v>
          </cell>
          <cell r="C459" t="str">
            <v>70070-000-0</v>
          </cell>
          <cell r="D459">
            <v>882.33</v>
          </cell>
          <cell r="E459">
            <v>0</v>
          </cell>
          <cell r="F459">
            <v>162.49</v>
          </cell>
          <cell r="G459">
            <v>136.46</v>
          </cell>
          <cell r="H459">
            <v>158.49</v>
          </cell>
          <cell r="I459">
            <v>129.79</v>
          </cell>
          <cell r="J459">
            <v>135.61000000000001</v>
          </cell>
          <cell r="K459">
            <v>159.49</v>
          </cell>
          <cell r="L459">
            <v>144.43</v>
          </cell>
          <cell r="M459">
            <v>114.84</v>
          </cell>
          <cell r="N459">
            <v>137.44</v>
          </cell>
          <cell r="O459">
            <v>117.25</v>
          </cell>
          <cell r="P459">
            <v>110.84</v>
          </cell>
          <cell r="Q459">
            <v>132.61000000000001</v>
          </cell>
        </row>
        <row r="460">
          <cell r="A460" t="str">
            <v>2003</v>
          </cell>
          <cell r="B460" t="str">
            <v>A</v>
          </cell>
          <cell r="C460" t="str">
            <v>70080-000-0</v>
          </cell>
          <cell r="D460">
            <v>1593.52</v>
          </cell>
          <cell r="E460">
            <v>0</v>
          </cell>
          <cell r="F460">
            <v>215.18</v>
          </cell>
          <cell r="G460">
            <v>758.45</v>
          </cell>
          <cell r="H460">
            <v>-154.85</v>
          </cell>
          <cell r="I460">
            <v>284.82</v>
          </cell>
          <cell r="J460">
            <v>325.82</v>
          </cell>
          <cell r="K460">
            <v>164.1</v>
          </cell>
          <cell r="L460">
            <v>157.12</v>
          </cell>
          <cell r="M460">
            <v>176.45</v>
          </cell>
          <cell r="N460">
            <v>215.43</v>
          </cell>
          <cell r="O460">
            <v>185.75</v>
          </cell>
          <cell r="P460">
            <v>176.8</v>
          </cell>
          <cell r="Q460">
            <v>178.56</v>
          </cell>
        </row>
        <row r="461">
          <cell r="A461" t="str">
            <v>2003</v>
          </cell>
          <cell r="B461" t="str">
            <v>A</v>
          </cell>
          <cell r="C461" t="str">
            <v>70090-000-0</v>
          </cell>
          <cell r="D461">
            <v>74.11</v>
          </cell>
          <cell r="E461">
            <v>0</v>
          </cell>
          <cell r="F461">
            <v>23.58</v>
          </cell>
          <cell r="G461">
            <v>11.55</v>
          </cell>
          <cell r="H461">
            <v>12.23</v>
          </cell>
          <cell r="I461">
            <v>2.44</v>
          </cell>
          <cell r="J461">
            <v>11.36</v>
          </cell>
          <cell r="K461">
            <v>12.95</v>
          </cell>
          <cell r="L461">
            <v>32.53</v>
          </cell>
          <cell r="M461">
            <v>42.15</v>
          </cell>
          <cell r="N461">
            <v>57.07</v>
          </cell>
          <cell r="O461">
            <v>64.67</v>
          </cell>
          <cell r="P461">
            <v>36.14</v>
          </cell>
          <cell r="Q461">
            <v>26.06</v>
          </cell>
        </row>
        <row r="462">
          <cell r="A462" t="str">
            <v>2003</v>
          </cell>
          <cell r="B462" t="str">
            <v>A</v>
          </cell>
          <cell r="C462" t="str">
            <v>70095-000-0</v>
          </cell>
          <cell r="D462">
            <v>1613.8500000000001</v>
          </cell>
          <cell r="E462">
            <v>0</v>
          </cell>
          <cell r="F462">
            <v>347.23</v>
          </cell>
          <cell r="G462">
            <v>291.56</v>
          </cell>
          <cell r="H462">
            <v>440.97</v>
          </cell>
          <cell r="I462">
            <v>172.53</v>
          </cell>
          <cell r="J462">
            <v>173.88</v>
          </cell>
          <cell r="K462">
            <v>187.68</v>
          </cell>
          <cell r="L462">
            <v>229.34</v>
          </cell>
          <cell r="M462">
            <v>244.71</v>
          </cell>
          <cell r="N462">
            <v>283.74</v>
          </cell>
          <cell r="O462">
            <v>291.61</v>
          </cell>
          <cell r="P462">
            <v>276.7</v>
          </cell>
          <cell r="Q462">
            <v>331.05</v>
          </cell>
        </row>
        <row r="463">
          <cell r="A463" t="str">
            <v>2003</v>
          </cell>
          <cell r="B463" t="str">
            <v>A</v>
          </cell>
          <cell r="C463" t="str">
            <v>70100-000-0</v>
          </cell>
          <cell r="D463">
            <v>0</v>
          </cell>
          <cell r="E463">
            <v>0</v>
          </cell>
          <cell r="F463">
            <v>14.55</v>
          </cell>
          <cell r="G463">
            <v>12.92</v>
          </cell>
          <cell r="H463">
            <v>-27.47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2003</v>
          </cell>
          <cell r="B464" t="str">
            <v>A</v>
          </cell>
          <cell r="C464" t="str">
            <v>70201-000-0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250</v>
          </cell>
          <cell r="P464">
            <v>125</v>
          </cell>
          <cell r="Q464">
            <v>175</v>
          </cell>
        </row>
        <row r="465">
          <cell r="A465" t="str">
            <v>2003</v>
          </cell>
          <cell r="B465" t="str">
            <v>A</v>
          </cell>
          <cell r="C465" t="str">
            <v>70300-000-0</v>
          </cell>
          <cell r="D465">
            <v>2300.9699999999998</v>
          </cell>
          <cell r="E465">
            <v>0</v>
          </cell>
          <cell r="F465">
            <v>338</v>
          </cell>
          <cell r="G465">
            <v>312</v>
          </cell>
          <cell r="H465">
            <v>360</v>
          </cell>
          <cell r="I465">
            <v>295</v>
          </cell>
          <cell r="J465">
            <v>429.05</v>
          </cell>
          <cell r="K465">
            <v>566.91999999999996</v>
          </cell>
          <cell r="L465">
            <v>365</v>
          </cell>
          <cell r="M465">
            <v>373</v>
          </cell>
          <cell r="N465">
            <v>180.03</v>
          </cell>
          <cell r="O465">
            <v>195</v>
          </cell>
          <cell r="P465">
            <v>140</v>
          </cell>
          <cell r="Q465">
            <v>480</v>
          </cell>
        </row>
        <row r="466">
          <cell r="A466" t="str">
            <v>2003</v>
          </cell>
          <cell r="B466" t="str">
            <v>A</v>
          </cell>
          <cell r="C466" t="str">
            <v>70500-000-0</v>
          </cell>
          <cell r="D466">
            <v>297.45000000000005</v>
          </cell>
          <cell r="E466">
            <v>0</v>
          </cell>
          <cell r="F466">
            <v>168.3</v>
          </cell>
          <cell r="G466">
            <v>22.43</v>
          </cell>
          <cell r="H466">
            <v>21.5</v>
          </cell>
          <cell r="I466">
            <v>29.09</v>
          </cell>
          <cell r="J466">
            <v>27.39</v>
          </cell>
          <cell r="K466">
            <v>28.74</v>
          </cell>
          <cell r="L466">
            <v>26.19</v>
          </cell>
          <cell r="M466">
            <v>23.23</v>
          </cell>
          <cell r="N466">
            <v>44.4</v>
          </cell>
          <cell r="O466">
            <v>97.12</v>
          </cell>
          <cell r="P466">
            <v>23.16</v>
          </cell>
          <cell r="Q466">
            <v>19</v>
          </cell>
        </row>
        <row r="467">
          <cell r="A467" t="str">
            <v>2003</v>
          </cell>
          <cell r="B467" t="str">
            <v>A</v>
          </cell>
          <cell r="C467" t="str">
            <v>70700-000-0</v>
          </cell>
          <cell r="D467">
            <v>1433.13</v>
          </cell>
          <cell r="E467">
            <v>0</v>
          </cell>
          <cell r="F467">
            <v>287.51</v>
          </cell>
          <cell r="G467">
            <v>287.51</v>
          </cell>
          <cell r="H467">
            <v>287.51</v>
          </cell>
          <cell r="I467">
            <v>190.2</v>
          </cell>
          <cell r="J467">
            <v>190.2</v>
          </cell>
          <cell r="K467">
            <v>190.2</v>
          </cell>
          <cell r="L467">
            <v>250.2</v>
          </cell>
          <cell r="M467">
            <v>220.2</v>
          </cell>
          <cell r="N467">
            <v>220.2</v>
          </cell>
          <cell r="O467">
            <v>220.2</v>
          </cell>
          <cell r="P467">
            <v>220.2</v>
          </cell>
          <cell r="Q467">
            <v>210</v>
          </cell>
        </row>
        <row r="468">
          <cell r="A468" t="str">
            <v>2003</v>
          </cell>
          <cell r="B468" t="str">
            <v>A</v>
          </cell>
          <cell r="C468" t="str">
            <v>71100-000-0</v>
          </cell>
          <cell r="D468">
            <v>4763.92</v>
          </cell>
          <cell r="E468">
            <v>0</v>
          </cell>
          <cell r="F468">
            <v>14.92</v>
          </cell>
          <cell r="G468">
            <v>9</v>
          </cell>
          <cell r="H468">
            <v>0</v>
          </cell>
          <cell r="I468">
            <v>4740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296</v>
          </cell>
          <cell r="O468">
            <v>0</v>
          </cell>
          <cell r="P468">
            <v>0</v>
          </cell>
          <cell r="Q468">
            <v>78.75</v>
          </cell>
        </row>
        <row r="469">
          <cell r="A469" t="str">
            <v>2003</v>
          </cell>
          <cell r="B469" t="str">
            <v>A</v>
          </cell>
          <cell r="C469" t="str">
            <v>71200-000-0</v>
          </cell>
          <cell r="D469">
            <v>28769.05</v>
          </cell>
          <cell r="E469">
            <v>0</v>
          </cell>
          <cell r="F469">
            <v>4461.08</v>
          </cell>
          <cell r="G469">
            <v>4866.04</v>
          </cell>
          <cell r="H469">
            <v>4650.1000000000004</v>
          </cell>
          <cell r="I469">
            <v>4863.17</v>
          </cell>
          <cell r="J469">
            <v>4836.16</v>
          </cell>
          <cell r="K469">
            <v>5092.5</v>
          </cell>
          <cell r="L469">
            <v>5002.5</v>
          </cell>
          <cell r="M469">
            <v>4642.4799999999996</v>
          </cell>
          <cell r="N469">
            <v>4872.13</v>
          </cell>
          <cell r="O469">
            <v>4886.66</v>
          </cell>
          <cell r="P469">
            <v>4280.63</v>
          </cell>
          <cell r="Q469">
            <v>4266.1400000000003</v>
          </cell>
        </row>
        <row r="470">
          <cell r="A470" t="str">
            <v>2003</v>
          </cell>
          <cell r="B470" t="str">
            <v>A</v>
          </cell>
          <cell r="C470" t="str">
            <v>71300-000-0</v>
          </cell>
          <cell r="D470">
            <v>1284.68</v>
          </cell>
          <cell r="E470">
            <v>0</v>
          </cell>
          <cell r="F470">
            <v>128.80000000000001</v>
          </cell>
          <cell r="G470">
            <v>303.93</v>
          </cell>
          <cell r="H470">
            <v>82.67</v>
          </cell>
          <cell r="I470">
            <v>373.06</v>
          </cell>
          <cell r="J470">
            <v>200.93</v>
          </cell>
          <cell r="K470">
            <v>195.29</v>
          </cell>
          <cell r="L470">
            <v>389.26</v>
          </cell>
          <cell r="M470">
            <v>424.7</v>
          </cell>
          <cell r="N470">
            <v>207.56</v>
          </cell>
          <cell r="O470">
            <v>415.6</v>
          </cell>
          <cell r="P470">
            <v>236.67</v>
          </cell>
          <cell r="Q470">
            <v>715.98</v>
          </cell>
        </row>
        <row r="471">
          <cell r="A471" t="str">
            <v>2003</v>
          </cell>
          <cell r="B471" t="str">
            <v>A</v>
          </cell>
          <cell r="C471" t="str">
            <v>71500-000-0</v>
          </cell>
          <cell r="D471">
            <v>808.69999999999993</v>
          </cell>
          <cell r="E471">
            <v>0</v>
          </cell>
          <cell r="F471">
            <v>72.2</v>
          </cell>
          <cell r="G471">
            <v>116.52</v>
          </cell>
          <cell r="H471">
            <v>217.19</v>
          </cell>
          <cell r="I471">
            <v>102.95</v>
          </cell>
          <cell r="J471">
            <v>175.7</v>
          </cell>
          <cell r="K471">
            <v>124.14</v>
          </cell>
          <cell r="L471">
            <v>286.76</v>
          </cell>
          <cell r="M471">
            <v>233.06</v>
          </cell>
          <cell r="N471">
            <v>98.96</v>
          </cell>
          <cell r="O471">
            <v>252.62</v>
          </cell>
          <cell r="P471">
            <v>144.74</v>
          </cell>
          <cell r="Q471">
            <v>180.09</v>
          </cell>
        </row>
        <row r="472">
          <cell r="A472" t="str">
            <v>2003</v>
          </cell>
          <cell r="B472" t="str">
            <v>A</v>
          </cell>
          <cell r="C472" t="str">
            <v>71600-000-0</v>
          </cell>
          <cell r="D472">
            <v>1120</v>
          </cell>
          <cell r="E472">
            <v>0</v>
          </cell>
          <cell r="F472">
            <v>20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1100</v>
          </cell>
          <cell r="L472">
            <v>1461.5</v>
          </cell>
          <cell r="M472">
            <v>0</v>
          </cell>
          <cell r="N472">
            <v>450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2003</v>
          </cell>
          <cell r="B473" t="str">
            <v>A</v>
          </cell>
          <cell r="C473" t="str">
            <v>71800-000-0</v>
          </cell>
          <cell r="D473">
            <v>4539.3599999999997</v>
          </cell>
          <cell r="E473">
            <v>0</v>
          </cell>
          <cell r="F473">
            <v>695.16</v>
          </cell>
          <cell r="G473">
            <v>766.13</v>
          </cell>
          <cell r="H473">
            <v>610.12</v>
          </cell>
          <cell r="I473">
            <v>856.06</v>
          </cell>
          <cell r="J473">
            <v>867.98</v>
          </cell>
          <cell r="K473">
            <v>743.91</v>
          </cell>
          <cell r="L473">
            <v>1008.11</v>
          </cell>
          <cell r="M473">
            <v>404.9</v>
          </cell>
          <cell r="N473">
            <v>523.96</v>
          </cell>
          <cell r="O473">
            <v>512.38</v>
          </cell>
          <cell r="P473">
            <v>699.99</v>
          </cell>
          <cell r="Q473">
            <v>577.26</v>
          </cell>
        </row>
        <row r="474">
          <cell r="A474" t="str">
            <v>2003</v>
          </cell>
          <cell r="B474" t="str">
            <v>A</v>
          </cell>
          <cell r="C474" t="str">
            <v>71900-000-0</v>
          </cell>
          <cell r="D474">
            <v>379.86</v>
          </cell>
          <cell r="E474">
            <v>0</v>
          </cell>
          <cell r="F474">
            <v>27.5</v>
          </cell>
          <cell r="G474">
            <v>178.37</v>
          </cell>
          <cell r="H474">
            <v>27.5</v>
          </cell>
          <cell r="I474">
            <v>27.5</v>
          </cell>
          <cell r="J474">
            <v>27.5</v>
          </cell>
          <cell r="K474">
            <v>91.49</v>
          </cell>
          <cell r="L474">
            <v>82.34</v>
          </cell>
          <cell r="M474">
            <v>27.5</v>
          </cell>
          <cell r="N474">
            <v>27.5</v>
          </cell>
          <cell r="O474">
            <v>0</v>
          </cell>
          <cell r="P474">
            <v>330</v>
          </cell>
          <cell r="Q474">
            <v>0</v>
          </cell>
        </row>
        <row r="475">
          <cell r="A475" t="str">
            <v>2003</v>
          </cell>
          <cell r="B475" t="str">
            <v>A</v>
          </cell>
          <cell r="C475" t="str">
            <v>72100-000-0</v>
          </cell>
          <cell r="D475">
            <v>194.64</v>
          </cell>
          <cell r="E475">
            <v>0</v>
          </cell>
          <cell r="F475">
            <v>18.309999999999999</v>
          </cell>
          <cell r="G475">
            <v>69.209999999999994</v>
          </cell>
          <cell r="H475">
            <v>21.55</v>
          </cell>
          <cell r="I475">
            <v>-3.52</v>
          </cell>
          <cell r="J475">
            <v>0</v>
          </cell>
          <cell r="K475">
            <v>89.09</v>
          </cell>
          <cell r="L475">
            <v>81.52</v>
          </cell>
          <cell r="M475">
            <v>170</v>
          </cell>
          <cell r="N475">
            <v>408.39</v>
          </cell>
          <cell r="O475">
            <v>348.37</v>
          </cell>
          <cell r="P475">
            <v>0</v>
          </cell>
          <cell r="Q475">
            <v>523.29</v>
          </cell>
        </row>
        <row r="476">
          <cell r="A476" t="str">
            <v>2003</v>
          </cell>
          <cell r="B476" t="str">
            <v>A</v>
          </cell>
          <cell r="C476" t="str">
            <v>72800-000-0</v>
          </cell>
          <cell r="D476">
            <v>661.95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661.95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2003</v>
          </cell>
          <cell r="B477" t="str">
            <v>A</v>
          </cell>
          <cell r="C477" t="str">
            <v>80100-000-0</v>
          </cell>
          <cell r="D477">
            <v>-157.79999999999995</v>
          </cell>
          <cell r="E477">
            <v>0</v>
          </cell>
          <cell r="F477">
            <v>-433.96</v>
          </cell>
          <cell r="G477">
            <v>0</v>
          </cell>
          <cell r="H477">
            <v>276.16000000000003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2003</v>
          </cell>
          <cell r="B478" t="str">
            <v>A</v>
          </cell>
          <cell r="C478" t="str">
            <v>80500-000-0</v>
          </cell>
          <cell r="D478">
            <v>-232.19</v>
          </cell>
          <cell r="E478">
            <v>0</v>
          </cell>
          <cell r="F478">
            <v>0</v>
          </cell>
          <cell r="G478">
            <v>-173.65</v>
          </cell>
          <cell r="H478">
            <v>0</v>
          </cell>
          <cell r="I478">
            <v>0</v>
          </cell>
          <cell r="J478">
            <v>0</v>
          </cell>
          <cell r="K478">
            <v>-58.54</v>
          </cell>
          <cell r="L478">
            <v>-0.89</v>
          </cell>
          <cell r="M478">
            <v>0</v>
          </cell>
          <cell r="N478">
            <v>0</v>
          </cell>
          <cell r="O478">
            <v>-301.74</v>
          </cell>
          <cell r="P478">
            <v>0</v>
          </cell>
          <cell r="Q478">
            <v>-61.6</v>
          </cell>
        </row>
        <row r="479">
          <cell r="A479" t="str">
            <v>2003</v>
          </cell>
          <cell r="B479" t="str">
            <v>A</v>
          </cell>
          <cell r="C479" t="str">
            <v>80600-000-0</v>
          </cell>
          <cell r="D479">
            <v>5269.6799999999994</v>
          </cell>
          <cell r="E479">
            <v>0</v>
          </cell>
          <cell r="F479">
            <v>102.72</v>
          </cell>
          <cell r="G479">
            <v>313.98</v>
          </cell>
          <cell r="H479">
            <v>55.69</v>
          </cell>
          <cell r="I479">
            <v>85.69</v>
          </cell>
          <cell r="J479">
            <v>9.6199999999999992</v>
          </cell>
          <cell r="K479">
            <v>4701.9799999999996</v>
          </cell>
          <cell r="L479">
            <v>61.22</v>
          </cell>
          <cell r="M479">
            <v>0</v>
          </cell>
          <cell r="N479">
            <v>0</v>
          </cell>
          <cell r="O479">
            <v>821.56</v>
          </cell>
          <cell r="P479">
            <v>1047.74</v>
          </cell>
          <cell r="Q479">
            <v>19.55</v>
          </cell>
        </row>
        <row r="480">
          <cell r="A480" t="str">
            <v>2003</v>
          </cell>
          <cell r="B480" t="str">
            <v>A</v>
          </cell>
          <cell r="C480" t="str">
            <v>86100-000-0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1">
          <cell r="A481" t="str">
            <v>2003</v>
          </cell>
          <cell r="B481" t="str">
            <v>A</v>
          </cell>
          <cell r="C481" t="str">
            <v>86150-000-0</v>
          </cell>
          <cell r="D481">
            <v>104956.35</v>
          </cell>
          <cell r="E481">
            <v>0</v>
          </cell>
          <cell r="F481">
            <v>13466.42</v>
          </cell>
          <cell r="G481">
            <v>18396.78</v>
          </cell>
          <cell r="H481">
            <v>14035.4</v>
          </cell>
          <cell r="I481">
            <v>13683.59</v>
          </cell>
          <cell r="J481">
            <v>23588.5</v>
          </cell>
          <cell r="K481">
            <v>21785.66</v>
          </cell>
          <cell r="L481">
            <v>20796.5</v>
          </cell>
          <cell r="M481">
            <v>20309.79</v>
          </cell>
          <cell r="N481">
            <v>20622.47</v>
          </cell>
          <cell r="O481">
            <v>21220.3</v>
          </cell>
          <cell r="P481">
            <v>13022.6</v>
          </cell>
          <cell r="Q481">
            <v>8869.9699999999993</v>
          </cell>
        </row>
        <row r="482">
          <cell r="A482" t="str">
            <v>2003</v>
          </cell>
          <cell r="B482" t="str">
            <v>A</v>
          </cell>
          <cell r="C482" t="str">
            <v>89010-000-0</v>
          </cell>
          <cell r="D482">
            <v>547.41</v>
          </cell>
          <cell r="E482">
            <v>0</v>
          </cell>
          <cell r="F482">
            <v>101.48</v>
          </cell>
          <cell r="G482">
            <v>101.48</v>
          </cell>
          <cell r="H482">
            <v>101.48</v>
          </cell>
          <cell r="I482">
            <v>53.67</v>
          </cell>
          <cell r="J482">
            <v>94.65</v>
          </cell>
          <cell r="K482">
            <v>94.65</v>
          </cell>
          <cell r="L482">
            <v>94.65</v>
          </cell>
          <cell r="M482">
            <v>94.65</v>
          </cell>
          <cell r="N482">
            <v>94.65</v>
          </cell>
          <cell r="O482">
            <v>58.41</v>
          </cell>
          <cell r="P482">
            <v>61.45</v>
          </cell>
          <cell r="Q482">
            <v>59.93</v>
          </cell>
        </row>
        <row r="483">
          <cell r="A483" t="str">
            <v>2003</v>
          </cell>
          <cell r="B483" t="str">
            <v>A</v>
          </cell>
          <cell r="C483" t="str">
            <v>89026-000-0</v>
          </cell>
          <cell r="D483">
            <v>8.82</v>
          </cell>
          <cell r="E483">
            <v>0</v>
          </cell>
          <cell r="F483">
            <v>1.5</v>
          </cell>
          <cell r="G483">
            <v>1.5</v>
          </cell>
          <cell r="H483">
            <v>1.5</v>
          </cell>
          <cell r="I483">
            <v>1.36</v>
          </cell>
          <cell r="J483">
            <v>1.48</v>
          </cell>
          <cell r="K483">
            <v>1.48</v>
          </cell>
          <cell r="L483">
            <v>1.48</v>
          </cell>
          <cell r="M483">
            <v>1.48</v>
          </cell>
          <cell r="N483">
            <v>1.48</v>
          </cell>
          <cell r="O483">
            <v>1.48</v>
          </cell>
          <cell r="P483">
            <v>1.48</v>
          </cell>
          <cell r="Q483">
            <v>1.48</v>
          </cell>
        </row>
        <row r="484">
          <cell r="A484" t="str">
            <v>2003</v>
          </cell>
          <cell r="B484" t="str">
            <v>A</v>
          </cell>
          <cell r="C484" t="str">
            <v>ALF10-000-0</v>
          </cell>
          <cell r="D484">
            <v>3719</v>
          </cell>
          <cell r="E484">
            <v>2788</v>
          </cell>
          <cell r="F484">
            <v>150</v>
          </cell>
          <cell r="G484">
            <v>155</v>
          </cell>
          <cell r="H484">
            <v>150</v>
          </cell>
          <cell r="I484">
            <v>155</v>
          </cell>
          <cell r="J484">
            <v>155</v>
          </cell>
          <cell r="K484">
            <v>166</v>
          </cell>
          <cell r="L484">
            <v>124</v>
          </cell>
          <cell r="M484">
            <v>141</v>
          </cell>
          <cell r="N484">
            <v>147</v>
          </cell>
          <cell r="O484">
            <v>124</v>
          </cell>
          <cell r="P484">
            <v>87</v>
          </cell>
          <cell r="Q484">
            <v>93</v>
          </cell>
        </row>
        <row r="485">
          <cell r="A485" t="str">
            <v>2003</v>
          </cell>
          <cell r="B485" t="str">
            <v>A</v>
          </cell>
          <cell r="C485" t="str">
            <v>ALF11-000-0</v>
          </cell>
          <cell r="D485">
            <v>466</v>
          </cell>
          <cell r="E485">
            <v>436</v>
          </cell>
          <cell r="F485">
            <v>30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</row>
        <row r="486">
          <cell r="A486" t="str">
            <v>2003</v>
          </cell>
          <cell r="B486" t="str">
            <v>A</v>
          </cell>
          <cell r="C486" t="str">
            <v>ALLDY-000-0</v>
          </cell>
          <cell r="D486">
            <v>822</v>
          </cell>
          <cell r="E486">
            <v>639</v>
          </cell>
          <cell r="F486">
            <v>30</v>
          </cell>
          <cell r="G486">
            <v>31</v>
          </cell>
          <cell r="H486">
            <v>30</v>
          </cell>
          <cell r="I486">
            <v>31</v>
          </cell>
          <cell r="J486">
            <v>31</v>
          </cell>
          <cell r="K486">
            <v>30</v>
          </cell>
          <cell r="L486">
            <v>31</v>
          </cell>
          <cell r="M486">
            <v>30</v>
          </cell>
          <cell r="N486">
            <v>31</v>
          </cell>
          <cell r="O486">
            <v>31</v>
          </cell>
          <cell r="P486">
            <v>29</v>
          </cell>
          <cell r="Q486">
            <v>31</v>
          </cell>
        </row>
        <row r="487">
          <cell r="A487" t="str">
            <v>2003</v>
          </cell>
          <cell r="B487" t="str">
            <v>A</v>
          </cell>
          <cell r="C487" t="str">
            <v>AVG10-000-0</v>
          </cell>
          <cell r="D487">
            <v>122.09</v>
          </cell>
          <cell r="E487">
            <v>91.56</v>
          </cell>
          <cell r="F487">
            <v>5</v>
          </cell>
          <cell r="G487">
            <v>5</v>
          </cell>
          <cell r="H487">
            <v>5</v>
          </cell>
          <cell r="I487">
            <v>5</v>
          </cell>
          <cell r="J487">
            <v>5</v>
          </cell>
          <cell r="K487">
            <v>5.53</v>
          </cell>
          <cell r="L487">
            <v>4</v>
          </cell>
          <cell r="M487">
            <v>4.7</v>
          </cell>
          <cell r="N487">
            <v>4.74</v>
          </cell>
          <cell r="O487">
            <v>4</v>
          </cell>
          <cell r="P487">
            <v>3</v>
          </cell>
          <cell r="Q487">
            <v>3</v>
          </cell>
        </row>
        <row r="488">
          <cell r="A488" t="str">
            <v>2003</v>
          </cell>
          <cell r="B488" t="str">
            <v>A</v>
          </cell>
          <cell r="C488" t="str">
            <v>AVG11-000-0</v>
          </cell>
          <cell r="D488">
            <v>15.32</v>
          </cell>
          <cell r="E488">
            <v>14.32</v>
          </cell>
          <cell r="F488">
            <v>1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2003</v>
          </cell>
          <cell r="B489" t="str">
            <v>A</v>
          </cell>
          <cell r="C489" t="str">
            <v>AVGM1-000-0</v>
          </cell>
          <cell r="D489">
            <v>1089.07</v>
          </cell>
          <cell r="E489">
            <v>838.39</v>
          </cell>
          <cell r="F489">
            <v>39.5</v>
          </cell>
          <cell r="G489">
            <v>42.23</v>
          </cell>
          <cell r="H489">
            <v>42.37</v>
          </cell>
          <cell r="I489">
            <v>41.84</v>
          </cell>
          <cell r="J489">
            <v>41.74</v>
          </cell>
          <cell r="K489">
            <v>43</v>
          </cell>
          <cell r="L489">
            <v>42.39</v>
          </cell>
          <cell r="M489">
            <v>39.54</v>
          </cell>
          <cell r="N489">
            <v>42.45</v>
          </cell>
          <cell r="O489">
            <v>42.29</v>
          </cell>
          <cell r="P489">
            <v>38.79</v>
          </cell>
          <cell r="Q489">
            <v>37.159999999999997</v>
          </cell>
        </row>
        <row r="490">
          <cell r="A490" t="str">
            <v>2003</v>
          </cell>
          <cell r="B490" t="str">
            <v>A</v>
          </cell>
          <cell r="C490" t="str">
            <v>AVGM2-000-0</v>
          </cell>
          <cell r="D490">
            <v>149.49</v>
          </cell>
          <cell r="E490">
            <v>122.87</v>
          </cell>
          <cell r="F490">
            <v>4</v>
          </cell>
          <cell r="G490">
            <v>3.94</v>
          </cell>
          <cell r="H490">
            <v>4</v>
          </cell>
          <cell r="I490">
            <v>4.9400000000000004</v>
          </cell>
          <cell r="J490">
            <v>4.74</v>
          </cell>
          <cell r="K490">
            <v>5</v>
          </cell>
          <cell r="L490">
            <v>6</v>
          </cell>
          <cell r="M490">
            <v>7.1</v>
          </cell>
          <cell r="N490">
            <v>5.52</v>
          </cell>
          <cell r="O490">
            <v>6</v>
          </cell>
          <cell r="P490">
            <v>6</v>
          </cell>
          <cell r="Q490">
            <v>6</v>
          </cell>
        </row>
        <row r="491">
          <cell r="A491" t="str">
            <v>2003</v>
          </cell>
          <cell r="B491" t="str">
            <v>A</v>
          </cell>
          <cell r="C491" t="str">
            <v>AVGM3-000-0</v>
          </cell>
          <cell r="D491">
            <v>0.4</v>
          </cell>
          <cell r="E491">
            <v>0.4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</row>
        <row r="492">
          <cell r="A492" t="str">
            <v>2003</v>
          </cell>
          <cell r="B492" t="str">
            <v>A</v>
          </cell>
          <cell r="C492" t="str">
            <v>MED1 -000-0</v>
          </cell>
          <cell r="D492">
            <v>33184</v>
          </cell>
          <cell r="E492">
            <v>25495</v>
          </cell>
          <cell r="F492">
            <v>1185</v>
          </cell>
          <cell r="G492">
            <v>1309</v>
          </cell>
          <cell r="H492">
            <v>1271</v>
          </cell>
          <cell r="I492">
            <v>1297</v>
          </cell>
          <cell r="J492">
            <v>1294</v>
          </cell>
          <cell r="K492">
            <v>1333</v>
          </cell>
          <cell r="L492">
            <v>1314</v>
          </cell>
          <cell r="M492">
            <v>1186</v>
          </cell>
          <cell r="N492">
            <v>1316</v>
          </cell>
          <cell r="O492">
            <v>1311</v>
          </cell>
          <cell r="P492">
            <v>1125</v>
          </cell>
          <cell r="Q492">
            <v>1152</v>
          </cell>
        </row>
        <row r="493">
          <cell r="A493" t="str">
            <v>2003</v>
          </cell>
          <cell r="B493" t="str">
            <v>A</v>
          </cell>
          <cell r="C493" t="str">
            <v>MED2 -000-0</v>
          </cell>
          <cell r="D493">
            <v>4540</v>
          </cell>
          <cell r="E493">
            <v>3739</v>
          </cell>
          <cell r="F493">
            <v>120</v>
          </cell>
          <cell r="G493">
            <v>122</v>
          </cell>
          <cell r="H493">
            <v>120</v>
          </cell>
          <cell r="I493">
            <v>152</v>
          </cell>
          <cell r="J493">
            <v>137</v>
          </cell>
          <cell r="K493">
            <v>150</v>
          </cell>
          <cell r="L493">
            <v>186</v>
          </cell>
          <cell r="M493">
            <v>213</v>
          </cell>
          <cell r="N493">
            <v>171</v>
          </cell>
          <cell r="O493">
            <v>186</v>
          </cell>
          <cell r="P493">
            <v>174</v>
          </cell>
          <cell r="Q493">
            <v>186</v>
          </cell>
        </row>
        <row r="494">
          <cell r="A494" t="str">
            <v>2003</v>
          </cell>
          <cell r="B494" t="str">
            <v>A</v>
          </cell>
          <cell r="C494" t="str">
            <v>MED3 -000-0</v>
          </cell>
          <cell r="D494">
            <v>12</v>
          </cell>
          <cell r="E494">
            <v>12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2003</v>
          </cell>
          <cell r="B495" t="str">
            <v>A</v>
          </cell>
          <cell r="C495" t="str">
            <v>RDAV -000-0</v>
          </cell>
          <cell r="D495">
            <v>1377.52</v>
          </cell>
          <cell r="E495">
            <v>1067.6199999999999</v>
          </cell>
          <cell r="F495">
            <v>49.5</v>
          </cell>
          <cell r="G495">
            <v>51.16</v>
          </cell>
          <cell r="H495">
            <v>51.37</v>
          </cell>
          <cell r="I495">
            <v>51.74</v>
          </cell>
          <cell r="J495">
            <v>51.16</v>
          </cell>
          <cell r="K495">
            <v>54.97</v>
          </cell>
          <cell r="L495">
            <v>52.39</v>
          </cell>
          <cell r="M495">
            <v>51.34</v>
          </cell>
          <cell r="N495">
            <v>52.71</v>
          </cell>
          <cell r="O495">
            <v>52.29</v>
          </cell>
          <cell r="P495">
            <v>47.79</v>
          </cell>
          <cell r="Q495">
            <v>46.16</v>
          </cell>
        </row>
        <row r="496">
          <cell r="A496" t="str">
            <v>2003</v>
          </cell>
          <cell r="B496" t="str">
            <v>A</v>
          </cell>
          <cell r="C496" t="str">
            <v>RDAY -000-0</v>
          </cell>
          <cell r="D496">
            <v>41923</v>
          </cell>
          <cell r="E496">
            <v>32472</v>
          </cell>
          <cell r="F496">
            <v>1485</v>
          </cell>
          <cell r="G496">
            <v>1586</v>
          </cell>
          <cell r="H496">
            <v>1541</v>
          </cell>
          <cell r="I496">
            <v>1604</v>
          </cell>
          <cell r="J496">
            <v>1586</v>
          </cell>
          <cell r="K496">
            <v>1649</v>
          </cell>
          <cell r="L496">
            <v>1624</v>
          </cell>
          <cell r="M496">
            <v>1540</v>
          </cell>
          <cell r="N496">
            <v>1634</v>
          </cell>
          <cell r="O496">
            <v>1621</v>
          </cell>
          <cell r="P496">
            <v>1386</v>
          </cell>
          <cell r="Q496">
            <v>1431</v>
          </cell>
        </row>
        <row r="497">
          <cell r="A497" t="str">
            <v>2003</v>
          </cell>
          <cell r="B497" t="str">
            <v>A</v>
          </cell>
          <cell r="C497" t="str">
            <v>UOCC -ALF-0</v>
          </cell>
          <cell r="D497">
            <v>1360.78</v>
          </cell>
          <cell r="E497">
            <v>1050.51</v>
          </cell>
          <cell r="F497">
            <v>49.7</v>
          </cell>
          <cell r="G497">
            <v>51.1</v>
          </cell>
          <cell r="H497">
            <v>51.6</v>
          </cell>
          <cell r="I497">
            <v>51.74</v>
          </cell>
          <cell r="J497">
            <v>51.16</v>
          </cell>
          <cell r="K497">
            <v>54.97</v>
          </cell>
          <cell r="L497">
            <v>52.39</v>
          </cell>
          <cell r="M497">
            <v>51.34</v>
          </cell>
          <cell r="N497">
            <v>52.71</v>
          </cell>
          <cell r="O497">
            <v>52.29</v>
          </cell>
          <cell r="P497">
            <v>47.79</v>
          </cell>
          <cell r="Q497">
            <v>46.16</v>
          </cell>
        </row>
        <row r="498">
          <cell r="A498" t="str">
            <v>2003</v>
          </cell>
          <cell r="B498" t="str">
            <v>A</v>
          </cell>
          <cell r="C498" t="str">
            <v>UOP  -ALF-0</v>
          </cell>
          <cell r="D498">
            <v>2267.9199999999996</v>
          </cell>
          <cell r="E498">
            <v>1750.81</v>
          </cell>
          <cell r="F498">
            <v>82.83</v>
          </cell>
          <cell r="G498">
            <v>85.16</v>
          </cell>
          <cell r="H498">
            <v>86</v>
          </cell>
          <cell r="I498">
            <v>86.23</v>
          </cell>
          <cell r="J498">
            <v>85.27</v>
          </cell>
          <cell r="K498">
            <v>91.62</v>
          </cell>
          <cell r="L498">
            <v>87.32</v>
          </cell>
          <cell r="M498">
            <v>85.57</v>
          </cell>
          <cell r="N498">
            <v>87.85</v>
          </cell>
          <cell r="O498">
            <v>87.15</v>
          </cell>
          <cell r="P498">
            <v>79.650000000000006</v>
          </cell>
          <cell r="Q498">
            <v>76.930000000000007</v>
          </cell>
        </row>
        <row r="499">
          <cell r="A499" t="str">
            <v>2004</v>
          </cell>
          <cell r="B499" t="str">
            <v>A</v>
          </cell>
          <cell r="C499" t="str">
            <v>01015-000-0</v>
          </cell>
          <cell r="D499">
            <v>3467.1200000000017</v>
          </cell>
          <cell r="E499">
            <v>0</v>
          </cell>
          <cell r="F499">
            <v>-9630.75</v>
          </cell>
          <cell r="G499">
            <v>6988.83</v>
          </cell>
          <cell r="H499">
            <v>-1161.03</v>
          </cell>
          <cell r="I499">
            <v>-21936.38</v>
          </cell>
          <cell r="J499">
            <v>33757.160000000003</v>
          </cell>
          <cell r="K499">
            <v>-4550.71</v>
          </cell>
          <cell r="L499">
            <v>-46753.85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2004</v>
          </cell>
          <cell r="B500" t="str">
            <v>A</v>
          </cell>
          <cell r="C500" t="str">
            <v>01210-000-0</v>
          </cell>
          <cell r="D500">
            <v>-2949.9800000000005</v>
          </cell>
          <cell r="E500">
            <v>0</v>
          </cell>
          <cell r="F500">
            <v>-3225</v>
          </cell>
          <cell r="G500">
            <v>3879.85</v>
          </cell>
          <cell r="H500">
            <v>-1879.84</v>
          </cell>
          <cell r="I500">
            <v>-25.02</v>
          </cell>
          <cell r="J500">
            <v>4592.25</v>
          </cell>
          <cell r="K500">
            <v>-6292.22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2004</v>
          </cell>
          <cell r="B501" t="str">
            <v>A</v>
          </cell>
          <cell r="C501" t="str">
            <v>01220-000-0</v>
          </cell>
          <cell r="D501">
            <v>-1733.84</v>
          </cell>
          <cell r="E501">
            <v>0</v>
          </cell>
          <cell r="F501">
            <v>717.42</v>
          </cell>
          <cell r="G501">
            <v>-1558.31</v>
          </cell>
          <cell r="H501">
            <v>2542.81</v>
          </cell>
          <cell r="I501">
            <v>-2126.75</v>
          </cell>
          <cell r="J501">
            <v>-2047.73</v>
          </cell>
          <cell r="K501">
            <v>738.72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</row>
        <row r="502">
          <cell r="A502" t="str">
            <v>2004</v>
          </cell>
          <cell r="B502" t="str">
            <v>A</v>
          </cell>
          <cell r="C502" t="str">
            <v>01230-000-0</v>
          </cell>
          <cell r="D502">
            <v>3906.0599999999995</v>
          </cell>
          <cell r="E502">
            <v>0</v>
          </cell>
          <cell r="F502">
            <v>893.96</v>
          </cell>
          <cell r="G502">
            <v>2995.18</v>
          </cell>
          <cell r="H502">
            <v>506.98</v>
          </cell>
          <cell r="I502">
            <v>5562.78</v>
          </cell>
          <cell r="J502">
            <v>-4032.79</v>
          </cell>
          <cell r="K502">
            <v>-2020.05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2004</v>
          </cell>
          <cell r="B503" t="str">
            <v>A</v>
          </cell>
          <cell r="C503" t="str">
            <v>01325-000-0</v>
          </cell>
          <cell r="D503">
            <v>-5</v>
          </cell>
          <cell r="E503">
            <v>0</v>
          </cell>
          <cell r="F503">
            <v>-5</v>
          </cell>
          <cell r="G503">
            <v>0</v>
          </cell>
          <cell r="H503">
            <v>0</v>
          </cell>
          <cell r="I503">
            <v>0</v>
          </cell>
          <cell r="J503">
            <v>5059.1499999999996</v>
          </cell>
          <cell r="K503">
            <v>-5059.1499999999996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2004</v>
          </cell>
          <cell r="B504" t="str">
            <v>A</v>
          </cell>
          <cell r="C504" t="str">
            <v>01600-000-0</v>
          </cell>
          <cell r="D504">
            <v>23305.68</v>
          </cell>
          <cell r="E504">
            <v>0</v>
          </cell>
          <cell r="F504">
            <v>-3904.55</v>
          </cell>
          <cell r="G504">
            <v>-3904.55</v>
          </cell>
          <cell r="H504">
            <v>-3904.55</v>
          </cell>
          <cell r="I504">
            <v>-3904.55</v>
          </cell>
          <cell r="J504">
            <v>42817.37</v>
          </cell>
          <cell r="K504">
            <v>-3893.49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</row>
        <row r="505">
          <cell r="A505" t="str">
            <v>2004</v>
          </cell>
          <cell r="B505" t="str">
            <v>A</v>
          </cell>
          <cell r="C505" t="str">
            <v>01640-000-0</v>
          </cell>
          <cell r="D505">
            <v>3484.8599999999997</v>
          </cell>
          <cell r="E505">
            <v>0</v>
          </cell>
          <cell r="F505">
            <v>-803.92</v>
          </cell>
          <cell r="G505">
            <v>7778.14</v>
          </cell>
          <cell r="H505">
            <v>-872.34</v>
          </cell>
          <cell r="I505">
            <v>-872.34</v>
          </cell>
          <cell r="J505">
            <v>-872.34</v>
          </cell>
          <cell r="K505">
            <v>-872.34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</row>
        <row r="506">
          <cell r="A506" t="str">
            <v>2004</v>
          </cell>
          <cell r="B506" t="str">
            <v>A</v>
          </cell>
          <cell r="C506" t="str">
            <v>01710-000-0</v>
          </cell>
          <cell r="D506">
            <v>-24.84</v>
          </cell>
          <cell r="E506">
            <v>0</v>
          </cell>
          <cell r="F506">
            <v>-4.1399999999999997</v>
          </cell>
          <cell r="G506">
            <v>-4.1399999999999997</v>
          </cell>
          <cell r="H506">
            <v>-4.1399999999999997</v>
          </cell>
          <cell r="I506">
            <v>-4.1399999999999997</v>
          </cell>
          <cell r="J506">
            <v>-4.1399999999999997</v>
          </cell>
          <cell r="K506">
            <v>-4.1399999999999997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</row>
        <row r="507">
          <cell r="A507" t="str">
            <v>2004</v>
          </cell>
          <cell r="B507" t="str">
            <v>A</v>
          </cell>
          <cell r="C507" t="str">
            <v>01720-000-0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1508.55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</row>
        <row r="508">
          <cell r="A508" t="str">
            <v>2004</v>
          </cell>
          <cell r="B508" t="str">
            <v>A</v>
          </cell>
          <cell r="C508" t="str">
            <v>02170-000-0</v>
          </cell>
          <cell r="D508">
            <v>3524.16</v>
          </cell>
          <cell r="E508">
            <v>0</v>
          </cell>
          <cell r="F508">
            <v>3524.16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2004</v>
          </cell>
          <cell r="B509" t="str">
            <v>A</v>
          </cell>
          <cell r="C509" t="str">
            <v>02460-000-0</v>
          </cell>
          <cell r="D509">
            <v>-8.8800000000000008</v>
          </cell>
          <cell r="E509">
            <v>0</v>
          </cell>
          <cell r="F509">
            <v>-1.48</v>
          </cell>
          <cell r="G509">
            <v>-1.48</v>
          </cell>
          <cell r="H509">
            <v>-1.48</v>
          </cell>
          <cell r="I509">
            <v>-1.48</v>
          </cell>
          <cell r="J509">
            <v>-1.48</v>
          </cell>
          <cell r="K509">
            <v>-1.48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2004</v>
          </cell>
          <cell r="B510" t="str">
            <v>A</v>
          </cell>
          <cell r="C510" t="str">
            <v>02480-000-0</v>
          </cell>
          <cell r="D510">
            <v>-829.44</v>
          </cell>
          <cell r="E510">
            <v>0</v>
          </cell>
          <cell r="F510">
            <v>-138.24</v>
          </cell>
          <cell r="G510">
            <v>-138.24</v>
          </cell>
          <cell r="H510">
            <v>-138.24</v>
          </cell>
          <cell r="I510">
            <v>-138.24</v>
          </cell>
          <cell r="J510">
            <v>-138.24</v>
          </cell>
          <cell r="K510">
            <v>-138.24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</row>
        <row r="511">
          <cell r="A511" t="str">
            <v>2004</v>
          </cell>
          <cell r="B511" t="str">
            <v>A</v>
          </cell>
          <cell r="C511" t="str">
            <v>03000-000-0</v>
          </cell>
          <cell r="D511">
            <v>-4402.010000000002</v>
          </cell>
          <cell r="E511">
            <v>0</v>
          </cell>
          <cell r="F511">
            <v>2935.45</v>
          </cell>
          <cell r="G511">
            <v>-21250.639999999999</v>
          </cell>
          <cell r="H511">
            <v>23952.34</v>
          </cell>
          <cell r="I511">
            <v>10639.42</v>
          </cell>
          <cell r="J511">
            <v>-51934.8</v>
          </cell>
          <cell r="K511">
            <v>31256.22</v>
          </cell>
          <cell r="L511">
            <v>20135.13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</row>
        <row r="512">
          <cell r="A512" t="str">
            <v>2004</v>
          </cell>
          <cell r="B512" t="str">
            <v>A</v>
          </cell>
          <cell r="C512" t="str">
            <v>03015-000-0</v>
          </cell>
          <cell r="D512">
            <v>1067.6599999999999</v>
          </cell>
          <cell r="E512">
            <v>0</v>
          </cell>
          <cell r="F512">
            <v>2448.5300000000002</v>
          </cell>
          <cell r="G512">
            <v>-4212.0600000000004</v>
          </cell>
          <cell r="H512">
            <v>698.72</v>
          </cell>
          <cell r="I512">
            <v>1022.21</v>
          </cell>
          <cell r="J512">
            <v>-2092.44</v>
          </cell>
          <cell r="K512">
            <v>3202.7</v>
          </cell>
          <cell r="L512">
            <v>1200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</row>
        <row r="513">
          <cell r="A513" t="str">
            <v>2004</v>
          </cell>
          <cell r="B513" t="str">
            <v>A</v>
          </cell>
          <cell r="C513" t="str">
            <v>03025-000-0</v>
          </cell>
          <cell r="D513">
            <v>-450</v>
          </cell>
          <cell r="E513">
            <v>0</v>
          </cell>
          <cell r="F513">
            <v>0</v>
          </cell>
          <cell r="G513">
            <v>-150</v>
          </cell>
          <cell r="H513">
            <v>-150</v>
          </cell>
          <cell r="I513">
            <v>-150</v>
          </cell>
          <cell r="J513">
            <v>-150</v>
          </cell>
          <cell r="K513">
            <v>150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</row>
        <row r="514">
          <cell r="A514" t="str">
            <v>2004</v>
          </cell>
          <cell r="B514" t="str">
            <v>A</v>
          </cell>
          <cell r="C514" t="str">
            <v>03040-000-0</v>
          </cell>
          <cell r="D514">
            <v>-4687.83</v>
          </cell>
          <cell r="E514">
            <v>0</v>
          </cell>
          <cell r="F514">
            <v>-4323.62</v>
          </cell>
          <cell r="G514">
            <v>-22.2</v>
          </cell>
          <cell r="H514">
            <v>-500.59</v>
          </cell>
          <cell r="I514">
            <v>-350.63</v>
          </cell>
          <cell r="J514">
            <v>464.7</v>
          </cell>
          <cell r="K514">
            <v>44.51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</row>
        <row r="515">
          <cell r="A515" t="str">
            <v>2004</v>
          </cell>
          <cell r="B515" t="str">
            <v>A</v>
          </cell>
          <cell r="C515" t="str">
            <v>03041-000-0</v>
          </cell>
          <cell r="D515">
            <v>-5191.6900000000005</v>
          </cell>
          <cell r="E515">
            <v>0</v>
          </cell>
          <cell r="F515">
            <v>-4100.24</v>
          </cell>
          <cell r="G515">
            <v>6084.09</v>
          </cell>
          <cell r="H515">
            <v>-15099.05</v>
          </cell>
          <cell r="I515">
            <v>-2011.95</v>
          </cell>
          <cell r="J515">
            <v>22042.94</v>
          </cell>
          <cell r="K515">
            <v>-12107.48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</row>
        <row r="516">
          <cell r="A516" t="str">
            <v>2004</v>
          </cell>
          <cell r="B516" t="str">
            <v>A</v>
          </cell>
          <cell r="C516" t="str">
            <v>03065-000-0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2004</v>
          </cell>
          <cell r="B517" t="str">
            <v>A</v>
          </cell>
          <cell r="C517" t="str">
            <v>03200-000-0</v>
          </cell>
          <cell r="D517">
            <v>1719.4099999999999</v>
          </cell>
          <cell r="E517">
            <v>0</v>
          </cell>
          <cell r="F517">
            <v>1030.06</v>
          </cell>
          <cell r="G517">
            <v>-30.99</v>
          </cell>
          <cell r="H517">
            <v>366.09</v>
          </cell>
          <cell r="I517">
            <v>-64.650000000000006</v>
          </cell>
          <cell r="J517">
            <v>-317.25</v>
          </cell>
          <cell r="K517">
            <v>736.15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</row>
        <row r="518">
          <cell r="A518" t="str">
            <v>2004</v>
          </cell>
          <cell r="B518" t="str">
            <v>A</v>
          </cell>
          <cell r="C518" t="str">
            <v>03210-000-0</v>
          </cell>
          <cell r="D518">
            <v>392.80000000000018</v>
          </cell>
          <cell r="E518">
            <v>0</v>
          </cell>
          <cell r="F518">
            <v>620.16</v>
          </cell>
          <cell r="G518">
            <v>591.32000000000005</v>
          </cell>
          <cell r="H518">
            <v>-600.35</v>
          </cell>
          <cell r="I518">
            <v>1247.69</v>
          </cell>
          <cell r="J518">
            <v>-34.96</v>
          </cell>
          <cell r="K518">
            <v>-1431.06</v>
          </cell>
          <cell r="L518">
            <v>2092.84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2004</v>
          </cell>
          <cell r="B519" t="str">
            <v>A</v>
          </cell>
          <cell r="C519" t="str">
            <v>03220-000-0</v>
          </cell>
          <cell r="D519">
            <v>144.02999999999997</v>
          </cell>
          <cell r="E519">
            <v>0</v>
          </cell>
          <cell r="F519">
            <v>92.09</v>
          </cell>
          <cell r="G519">
            <v>-153.28</v>
          </cell>
          <cell r="H519">
            <v>180.64</v>
          </cell>
          <cell r="I519">
            <v>-12.92</v>
          </cell>
          <cell r="J519">
            <v>-33.67</v>
          </cell>
          <cell r="K519">
            <v>71.17</v>
          </cell>
          <cell r="L519">
            <v>-99.1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</row>
        <row r="520">
          <cell r="A520" t="str">
            <v>2004</v>
          </cell>
          <cell r="B520" t="str">
            <v>A</v>
          </cell>
          <cell r="C520" t="str">
            <v>03221-000-0</v>
          </cell>
          <cell r="D520">
            <v>33.709999999999994</v>
          </cell>
          <cell r="E520">
            <v>0</v>
          </cell>
          <cell r="F520">
            <v>21.57</v>
          </cell>
          <cell r="G520">
            <v>-35.840000000000003</v>
          </cell>
          <cell r="H520">
            <v>42.27</v>
          </cell>
          <cell r="I520">
            <v>-3.07</v>
          </cell>
          <cell r="J520">
            <v>-7.87</v>
          </cell>
          <cell r="K520">
            <v>16.649999999999999</v>
          </cell>
          <cell r="L520">
            <v>-23.17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2004</v>
          </cell>
          <cell r="B521" t="str">
            <v>A</v>
          </cell>
          <cell r="C521" t="str">
            <v>03230-000-0</v>
          </cell>
          <cell r="D521">
            <v>187.61999999999995</v>
          </cell>
          <cell r="E521">
            <v>0</v>
          </cell>
          <cell r="F521">
            <v>153.63999999999999</v>
          </cell>
          <cell r="G521">
            <v>-283.68</v>
          </cell>
          <cell r="H521">
            <v>292.87</v>
          </cell>
          <cell r="I521">
            <v>104.02</v>
          </cell>
          <cell r="J521">
            <v>-221.43</v>
          </cell>
          <cell r="K521">
            <v>142.19999999999999</v>
          </cell>
          <cell r="L521">
            <v>-351.45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2004</v>
          </cell>
          <cell r="B522" t="str">
            <v>A</v>
          </cell>
          <cell r="C522" t="str">
            <v>03270-000-0</v>
          </cell>
          <cell r="D522">
            <v>190.83999999999992</v>
          </cell>
          <cell r="E522">
            <v>0</v>
          </cell>
          <cell r="F522">
            <v>1566.1</v>
          </cell>
          <cell r="G522">
            <v>-721.75</v>
          </cell>
          <cell r="H522">
            <v>-724.27</v>
          </cell>
          <cell r="I522">
            <v>1493.42</v>
          </cell>
          <cell r="J522">
            <v>-717.59</v>
          </cell>
          <cell r="K522">
            <v>-705.07</v>
          </cell>
          <cell r="L522">
            <v>-359.09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</row>
        <row r="523">
          <cell r="A523" t="str">
            <v>2004</v>
          </cell>
          <cell r="B523" t="str">
            <v>A</v>
          </cell>
          <cell r="C523" t="str">
            <v>03295-000-0</v>
          </cell>
          <cell r="D523">
            <v>-55.57</v>
          </cell>
          <cell r="E523">
            <v>0</v>
          </cell>
          <cell r="F523">
            <v>75.47</v>
          </cell>
          <cell r="G523">
            <v>112.56</v>
          </cell>
          <cell r="H523">
            <v>-203</v>
          </cell>
          <cell r="I523">
            <v>0</v>
          </cell>
          <cell r="J523">
            <v>-40.6</v>
          </cell>
          <cell r="K523">
            <v>0</v>
          </cell>
          <cell r="L523">
            <v>-243.6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2004</v>
          </cell>
          <cell r="B524" t="str">
            <v>A</v>
          </cell>
          <cell r="C524" t="str">
            <v>03300-000-0</v>
          </cell>
          <cell r="D524">
            <v>144.02999999999997</v>
          </cell>
          <cell r="E524">
            <v>0</v>
          </cell>
          <cell r="F524">
            <v>92.09</v>
          </cell>
          <cell r="G524">
            <v>-153.28</v>
          </cell>
          <cell r="H524">
            <v>180.64</v>
          </cell>
          <cell r="I524">
            <v>-12.92</v>
          </cell>
          <cell r="J524">
            <v>-33.67</v>
          </cell>
          <cell r="K524">
            <v>71.17</v>
          </cell>
          <cell r="L524">
            <v>-99.1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2004</v>
          </cell>
          <cell r="B525" t="str">
            <v>A</v>
          </cell>
          <cell r="C525" t="str">
            <v>03301-000-0</v>
          </cell>
          <cell r="D525">
            <v>33.709999999999994</v>
          </cell>
          <cell r="E525">
            <v>0</v>
          </cell>
          <cell r="F525">
            <v>21.57</v>
          </cell>
          <cell r="G525">
            <v>-35.840000000000003</v>
          </cell>
          <cell r="H525">
            <v>42.27</v>
          </cell>
          <cell r="I525">
            <v>-3.07</v>
          </cell>
          <cell r="J525">
            <v>-7.87</v>
          </cell>
          <cell r="K525">
            <v>16.649999999999999</v>
          </cell>
          <cell r="L525">
            <v>-23.17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</row>
        <row r="526">
          <cell r="A526" t="str">
            <v>2004</v>
          </cell>
          <cell r="B526" t="str">
            <v>A</v>
          </cell>
          <cell r="C526" t="str">
            <v>03310-000-0</v>
          </cell>
          <cell r="D526">
            <v>982.3900000000001</v>
          </cell>
          <cell r="E526">
            <v>0</v>
          </cell>
          <cell r="F526">
            <v>3326.82</v>
          </cell>
          <cell r="G526">
            <v>-1664.34</v>
          </cell>
          <cell r="H526">
            <v>-1623.67</v>
          </cell>
          <cell r="I526">
            <v>3657.99</v>
          </cell>
          <cell r="J526">
            <v>-1333.92</v>
          </cell>
          <cell r="K526">
            <v>-1380.49</v>
          </cell>
          <cell r="L526">
            <v>-614.97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2004</v>
          </cell>
          <cell r="B527" t="str">
            <v>A</v>
          </cell>
          <cell r="C527" t="str">
            <v>03320-000-0</v>
          </cell>
          <cell r="D527">
            <v>758.76</v>
          </cell>
          <cell r="E527">
            <v>0</v>
          </cell>
          <cell r="F527">
            <v>806.3</v>
          </cell>
          <cell r="G527">
            <v>-127.21</v>
          </cell>
          <cell r="H527">
            <v>-116.6</v>
          </cell>
          <cell r="I527">
            <v>363.04</v>
          </cell>
          <cell r="J527">
            <v>-97.63</v>
          </cell>
          <cell r="K527">
            <v>-69.14</v>
          </cell>
          <cell r="L527">
            <v>-32.25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2004</v>
          </cell>
          <cell r="B528" t="str">
            <v>A</v>
          </cell>
          <cell r="C528" t="str">
            <v>03340-000-0</v>
          </cell>
          <cell r="D528">
            <v>303.73999999999955</v>
          </cell>
          <cell r="E528">
            <v>0</v>
          </cell>
          <cell r="F528">
            <v>3907.2</v>
          </cell>
          <cell r="G528">
            <v>-1790.84</v>
          </cell>
          <cell r="H528">
            <v>-1826.48</v>
          </cell>
          <cell r="I528">
            <v>3623.19</v>
          </cell>
          <cell r="J528">
            <v>-1795.76</v>
          </cell>
          <cell r="K528">
            <v>-1813.57</v>
          </cell>
          <cell r="L528">
            <v>-955.01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2004</v>
          </cell>
          <cell r="B529" t="str">
            <v>A</v>
          </cell>
          <cell r="C529" t="str">
            <v>03430-000-0</v>
          </cell>
          <cell r="D529">
            <v>-23307.5</v>
          </cell>
          <cell r="E529">
            <v>0</v>
          </cell>
          <cell r="F529">
            <v>3904.35</v>
          </cell>
          <cell r="G529">
            <v>7808.7</v>
          </cell>
          <cell r="H529">
            <v>0</v>
          </cell>
          <cell r="I529">
            <v>3904.35</v>
          </cell>
          <cell r="J529">
            <v>-42817.39</v>
          </cell>
          <cell r="K529">
            <v>3892.49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2004</v>
          </cell>
          <cell r="B530" t="str">
            <v>A</v>
          </cell>
          <cell r="C530" t="str">
            <v>50000-000-0</v>
          </cell>
          <cell r="D530">
            <v>-42658.69</v>
          </cell>
          <cell r="E530">
            <v>0</v>
          </cell>
          <cell r="F530">
            <v>-5096.67</v>
          </cell>
          <cell r="G530">
            <v>-5494.37</v>
          </cell>
          <cell r="H530">
            <v>-6252.5</v>
          </cell>
          <cell r="I530">
            <v>-7772.57</v>
          </cell>
          <cell r="J530">
            <v>-9747.58</v>
          </cell>
          <cell r="K530">
            <v>-8295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2004</v>
          </cell>
          <cell r="B531" t="str">
            <v>A</v>
          </cell>
          <cell r="C531" t="str">
            <v>50005-000-0</v>
          </cell>
          <cell r="D531">
            <v>1248.27</v>
          </cell>
          <cell r="E531">
            <v>0</v>
          </cell>
          <cell r="F531">
            <v>1057.1400000000001</v>
          </cell>
          <cell r="G531">
            <v>0</v>
          </cell>
          <cell r="H531">
            <v>191.13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2004</v>
          </cell>
          <cell r="B532" t="str">
            <v>A</v>
          </cell>
          <cell r="C532" t="str">
            <v>50010-000-0</v>
          </cell>
          <cell r="D532">
            <v>-2338.8000000000002</v>
          </cell>
          <cell r="E532">
            <v>0</v>
          </cell>
          <cell r="F532">
            <v>-1057.1400000000001</v>
          </cell>
          <cell r="G532">
            <v>0</v>
          </cell>
          <cell r="H532">
            <v>-141.29</v>
          </cell>
          <cell r="I532">
            <v>-478.87</v>
          </cell>
          <cell r="J532">
            <v>-261.5</v>
          </cell>
          <cell r="K532">
            <v>-400</v>
          </cell>
          <cell r="L532">
            <v>-400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2004</v>
          </cell>
          <cell r="B533" t="str">
            <v>A</v>
          </cell>
          <cell r="C533" t="str">
            <v>50020-000-0</v>
          </cell>
          <cell r="D533">
            <v>-400.01</v>
          </cell>
          <cell r="E533">
            <v>0</v>
          </cell>
          <cell r="F533">
            <v>0</v>
          </cell>
          <cell r="G533">
            <v>-38.71</v>
          </cell>
          <cell r="H533">
            <v>0</v>
          </cell>
          <cell r="I533">
            <v>0</v>
          </cell>
          <cell r="J533">
            <v>-232.25</v>
          </cell>
          <cell r="K533">
            <v>-129.05000000000001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2004</v>
          </cell>
          <cell r="B534" t="str">
            <v>A</v>
          </cell>
          <cell r="C534" t="str">
            <v>50030-000-0</v>
          </cell>
          <cell r="D534">
            <v>-2620</v>
          </cell>
          <cell r="E534">
            <v>0</v>
          </cell>
          <cell r="F534">
            <v>-820</v>
          </cell>
          <cell r="G534">
            <v>600</v>
          </cell>
          <cell r="H534">
            <v>-600</v>
          </cell>
          <cell r="I534">
            <v>-1800</v>
          </cell>
          <cell r="J534">
            <v>600</v>
          </cell>
          <cell r="K534">
            <v>-600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2004</v>
          </cell>
          <cell r="B535" t="str">
            <v>A</v>
          </cell>
          <cell r="C535" t="str">
            <v>50040-000-0</v>
          </cell>
          <cell r="D535">
            <v>-1187.0999999999999</v>
          </cell>
          <cell r="E535">
            <v>0</v>
          </cell>
          <cell r="F535">
            <v>0</v>
          </cell>
          <cell r="G535">
            <v>-387.1</v>
          </cell>
          <cell r="H535">
            <v>0</v>
          </cell>
          <cell r="I535">
            <v>0</v>
          </cell>
          <cell r="J535">
            <v>-800</v>
          </cell>
          <cell r="K535">
            <v>0</v>
          </cell>
          <cell r="L535">
            <v>-800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2004</v>
          </cell>
          <cell r="B536" t="str">
            <v>A</v>
          </cell>
          <cell r="C536" t="str">
            <v>50113-000-0</v>
          </cell>
          <cell r="D536">
            <v>-432887.80000000005</v>
          </cell>
          <cell r="E536">
            <v>0</v>
          </cell>
          <cell r="F536">
            <v>-69936.39</v>
          </cell>
          <cell r="G536">
            <v>-69559.37</v>
          </cell>
          <cell r="H536">
            <v>-74809.2</v>
          </cell>
          <cell r="I536">
            <v>-78798.84</v>
          </cell>
          <cell r="J536">
            <v>-69607.87</v>
          </cell>
          <cell r="K536">
            <v>-70176.13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2004</v>
          </cell>
          <cell r="B537" t="str">
            <v>A</v>
          </cell>
          <cell r="C537" t="str">
            <v>50123-000-0</v>
          </cell>
          <cell r="D537">
            <v>-64887.61</v>
          </cell>
          <cell r="E537">
            <v>0</v>
          </cell>
          <cell r="F537">
            <v>-12002.4</v>
          </cell>
          <cell r="G537">
            <v>-12002.4</v>
          </cell>
          <cell r="H537">
            <v>-10082.4</v>
          </cell>
          <cell r="I537">
            <v>-10494.12</v>
          </cell>
          <cell r="J537">
            <v>-10319.59</v>
          </cell>
          <cell r="K537">
            <v>-9986.7000000000007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2004</v>
          </cell>
          <cell r="B538" t="str">
            <v>A</v>
          </cell>
          <cell r="C538" t="str">
            <v>50133-000-0</v>
          </cell>
          <cell r="D538">
            <v>-10765.72</v>
          </cell>
          <cell r="E538">
            <v>0</v>
          </cell>
          <cell r="F538">
            <v>0</v>
          </cell>
          <cell r="G538">
            <v>-2150.16</v>
          </cell>
          <cell r="H538">
            <v>-2080.8000000000002</v>
          </cell>
          <cell r="I538">
            <v>-2201.9299999999998</v>
          </cell>
          <cell r="J538">
            <v>-2201.9299999999998</v>
          </cell>
          <cell r="K538">
            <v>-2130.9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</row>
        <row r="539">
          <cell r="A539" t="str">
            <v>2004</v>
          </cell>
          <cell r="B539" t="str">
            <v>A</v>
          </cell>
          <cell r="C539" t="str">
            <v>52300-000-0</v>
          </cell>
          <cell r="D539">
            <v>-595.89</v>
          </cell>
          <cell r="E539">
            <v>0</v>
          </cell>
          <cell r="F539">
            <v>-118.7</v>
          </cell>
          <cell r="G539">
            <v>-127</v>
          </cell>
          <cell r="H539">
            <v>-132</v>
          </cell>
          <cell r="I539">
            <v>-61.75</v>
          </cell>
          <cell r="J539">
            <v>-75.44</v>
          </cell>
          <cell r="K539">
            <v>-81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</row>
        <row r="540">
          <cell r="A540" t="str">
            <v>2004</v>
          </cell>
          <cell r="B540" t="str">
            <v>A</v>
          </cell>
          <cell r="C540" t="str">
            <v>52500-000-0</v>
          </cell>
          <cell r="D540">
            <v>-63.43</v>
          </cell>
          <cell r="E540">
            <v>0</v>
          </cell>
          <cell r="F540">
            <v>0</v>
          </cell>
          <cell r="G540">
            <v>0</v>
          </cell>
          <cell r="H540">
            <v>-63.43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2004</v>
          </cell>
          <cell r="B541" t="str">
            <v>A</v>
          </cell>
          <cell r="C541" t="str">
            <v>52600-000-0</v>
          </cell>
          <cell r="D541">
            <v>-1000</v>
          </cell>
          <cell r="E541">
            <v>0</v>
          </cell>
          <cell r="F541">
            <v>0</v>
          </cell>
          <cell r="G541">
            <v>-250</v>
          </cell>
          <cell r="H541">
            <v>-250</v>
          </cell>
          <cell r="I541">
            <v>-250</v>
          </cell>
          <cell r="J541">
            <v>-250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</row>
        <row r="542">
          <cell r="A542" t="str">
            <v>2004</v>
          </cell>
          <cell r="B542" t="str">
            <v>A</v>
          </cell>
          <cell r="C542" t="str">
            <v>52750-000-0</v>
          </cell>
          <cell r="D542">
            <v>5726.68</v>
          </cell>
          <cell r="E542">
            <v>0</v>
          </cell>
          <cell r="F542">
            <v>1501.67</v>
          </cell>
          <cell r="G542">
            <v>2492.75</v>
          </cell>
          <cell r="H542">
            <v>50</v>
          </cell>
          <cell r="I542">
            <v>675</v>
          </cell>
          <cell r="J542">
            <v>1007.26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2004</v>
          </cell>
          <cell r="B543" t="str">
            <v>A</v>
          </cell>
          <cell r="C543" t="str">
            <v>52760-000-0</v>
          </cell>
          <cell r="D543">
            <v>800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800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</row>
        <row r="544">
          <cell r="A544" t="str">
            <v>2004</v>
          </cell>
          <cell r="B544" t="str">
            <v>A</v>
          </cell>
          <cell r="C544" t="str">
            <v>60300-000-0</v>
          </cell>
          <cell r="D544">
            <v>34764.69</v>
          </cell>
          <cell r="E544">
            <v>0</v>
          </cell>
          <cell r="F544">
            <v>6088.59</v>
          </cell>
          <cell r="G544">
            <v>4945.1400000000003</v>
          </cell>
          <cell r="H544">
            <v>6806.63</v>
          </cell>
          <cell r="I544">
            <v>5500.12</v>
          </cell>
          <cell r="J544">
            <v>5592.79</v>
          </cell>
          <cell r="K544">
            <v>5831.42</v>
          </cell>
          <cell r="L544">
            <v>2871.15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</row>
        <row r="545">
          <cell r="A545" t="str">
            <v>2004</v>
          </cell>
          <cell r="B545" t="str">
            <v>A</v>
          </cell>
          <cell r="C545" t="str">
            <v>60307-000-0</v>
          </cell>
          <cell r="D545">
            <v>63328.859999999993</v>
          </cell>
          <cell r="E545">
            <v>0</v>
          </cell>
          <cell r="F545">
            <v>11165.36</v>
          </cell>
          <cell r="G545">
            <v>10339.52</v>
          </cell>
          <cell r="H545">
            <v>10138.56</v>
          </cell>
          <cell r="I545">
            <v>10858.23</v>
          </cell>
          <cell r="J545">
            <v>10331.950000000001</v>
          </cell>
          <cell r="K545">
            <v>10495.24</v>
          </cell>
          <cell r="L545">
            <v>5110.04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</row>
        <row r="546">
          <cell r="A546" t="str">
            <v>2004</v>
          </cell>
          <cell r="B546" t="str">
            <v>A</v>
          </cell>
          <cell r="C546" t="str">
            <v>60308-000-0</v>
          </cell>
          <cell r="D546">
            <v>40190.699999999997</v>
          </cell>
          <cell r="E546">
            <v>0</v>
          </cell>
          <cell r="F546">
            <v>6628.49</v>
          </cell>
          <cell r="G546">
            <v>7074.36</v>
          </cell>
          <cell r="H546">
            <v>6654.79</v>
          </cell>
          <cell r="I546">
            <v>6314.65</v>
          </cell>
          <cell r="J546">
            <v>6930.57</v>
          </cell>
          <cell r="K546">
            <v>6587.84</v>
          </cell>
          <cell r="L546">
            <v>3360.88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2004</v>
          </cell>
          <cell r="B547" t="str">
            <v>A</v>
          </cell>
          <cell r="C547" t="str">
            <v>60310-000-0</v>
          </cell>
          <cell r="D547">
            <v>2471.69</v>
          </cell>
          <cell r="E547">
            <v>0</v>
          </cell>
          <cell r="F547">
            <v>345.31</v>
          </cell>
          <cell r="G547">
            <v>561.19000000000005</v>
          </cell>
          <cell r="H547">
            <v>598</v>
          </cell>
          <cell r="I547">
            <v>320</v>
          </cell>
          <cell r="J547">
            <v>529.19000000000005</v>
          </cell>
          <cell r="K547">
            <v>118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2004</v>
          </cell>
          <cell r="B548" t="str">
            <v>A</v>
          </cell>
          <cell r="C548" t="str">
            <v>60500-000-0</v>
          </cell>
          <cell r="D548">
            <v>2461.71</v>
          </cell>
          <cell r="E548">
            <v>0</v>
          </cell>
          <cell r="F548">
            <v>0</v>
          </cell>
          <cell r="G548">
            <v>869.14</v>
          </cell>
          <cell r="H548">
            <v>0</v>
          </cell>
          <cell r="I548">
            <v>800.53</v>
          </cell>
          <cell r="J548">
            <v>0</v>
          </cell>
          <cell r="K548">
            <v>792.04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2004</v>
          </cell>
          <cell r="B549" t="str">
            <v>A</v>
          </cell>
          <cell r="C549" t="str">
            <v>60510-000-0</v>
          </cell>
          <cell r="D549">
            <v>9126.4299999999985</v>
          </cell>
          <cell r="E549">
            <v>0</v>
          </cell>
          <cell r="F549">
            <v>1585.82</v>
          </cell>
          <cell r="G549">
            <v>1489.86</v>
          </cell>
          <cell r="H549">
            <v>1507.87</v>
          </cell>
          <cell r="I549">
            <v>1573.36</v>
          </cell>
          <cell r="J549">
            <v>1468.53</v>
          </cell>
          <cell r="K549">
            <v>1500.99</v>
          </cell>
          <cell r="L549">
            <v>720.83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2004</v>
          </cell>
          <cell r="B550" t="str">
            <v>A</v>
          </cell>
          <cell r="C550" t="str">
            <v>60520-000-0</v>
          </cell>
          <cell r="D550">
            <v>2134.3000000000002</v>
          </cell>
          <cell r="E550">
            <v>0</v>
          </cell>
          <cell r="F550">
            <v>370.86</v>
          </cell>
          <cell r="G550">
            <v>348.4</v>
          </cell>
          <cell r="H550">
            <v>352.61</v>
          </cell>
          <cell r="I550">
            <v>367.96</v>
          </cell>
          <cell r="J550">
            <v>343.44</v>
          </cell>
          <cell r="K550">
            <v>351.03</v>
          </cell>
          <cell r="L550">
            <v>168.57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2004</v>
          </cell>
          <cell r="B551" t="str">
            <v>A</v>
          </cell>
          <cell r="C551" t="str">
            <v>60530-000-0</v>
          </cell>
          <cell r="D551">
            <v>6717.5400000000009</v>
          </cell>
          <cell r="E551">
            <v>0</v>
          </cell>
          <cell r="F551">
            <v>1063.27</v>
          </cell>
          <cell r="G551">
            <v>1120.2</v>
          </cell>
          <cell r="H551">
            <v>1143.4100000000001</v>
          </cell>
          <cell r="I551">
            <v>1139.22</v>
          </cell>
          <cell r="J551">
            <v>1121.96</v>
          </cell>
          <cell r="K551">
            <v>1129.48</v>
          </cell>
          <cell r="L551">
            <v>554.38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2004</v>
          </cell>
          <cell r="B552" t="str">
            <v>A</v>
          </cell>
          <cell r="C552" t="str">
            <v>60540-000-0</v>
          </cell>
          <cell r="D552">
            <v>542.70000000000005</v>
          </cell>
          <cell r="E552">
            <v>0</v>
          </cell>
          <cell r="F552">
            <v>144.04</v>
          </cell>
          <cell r="G552">
            <v>95.47</v>
          </cell>
          <cell r="H552">
            <v>74.98</v>
          </cell>
          <cell r="I552">
            <v>97.38</v>
          </cell>
          <cell r="J552">
            <v>63</v>
          </cell>
          <cell r="K552">
            <v>67.83</v>
          </cell>
          <cell r="L552">
            <v>31.86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2004</v>
          </cell>
          <cell r="B553" t="str">
            <v>A</v>
          </cell>
          <cell r="C553" t="str">
            <v>60550-000-0</v>
          </cell>
          <cell r="D553">
            <v>4926.0300000000007</v>
          </cell>
          <cell r="E553">
            <v>0</v>
          </cell>
          <cell r="F553">
            <v>935.6</v>
          </cell>
          <cell r="G553">
            <v>836.11</v>
          </cell>
          <cell r="H553">
            <v>888.89</v>
          </cell>
          <cell r="I553">
            <v>843.33</v>
          </cell>
          <cell r="J553">
            <v>701.58</v>
          </cell>
          <cell r="K553">
            <v>720.52</v>
          </cell>
          <cell r="L553">
            <v>345.73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</row>
        <row r="554">
          <cell r="A554" t="str">
            <v>2004</v>
          </cell>
          <cell r="B554" t="str">
            <v>A</v>
          </cell>
          <cell r="C554" t="str">
            <v>61200-000-0</v>
          </cell>
          <cell r="D554">
            <v>113.74000000000001</v>
          </cell>
          <cell r="E554">
            <v>0</v>
          </cell>
          <cell r="F554">
            <v>10</v>
          </cell>
          <cell r="G554">
            <v>10</v>
          </cell>
          <cell r="H554">
            <v>10</v>
          </cell>
          <cell r="I554">
            <v>63.74</v>
          </cell>
          <cell r="J554">
            <v>10</v>
          </cell>
          <cell r="K554">
            <v>10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2004</v>
          </cell>
          <cell r="B555" t="str">
            <v>A</v>
          </cell>
          <cell r="C555" t="str">
            <v>61300-000-0</v>
          </cell>
          <cell r="D555">
            <v>1587.19</v>
          </cell>
          <cell r="E555">
            <v>0</v>
          </cell>
          <cell r="F555">
            <v>299.61</v>
          </cell>
          <cell r="G555">
            <v>204.36</v>
          </cell>
          <cell r="H555">
            <v>272.20999999999998</v>
          </cell>
          <cell r="I555">
            <v>252.81</v>
          </cell>
          <cell r="J555">
            <v>297.31</v>
          </cell>
          <cell r="K555">
            <v>260.89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</row>
        <row r="556">
          <cell r="A556" t="str">
            <v>2004</v>
          </cell>
          <cell r="B556" t="str">
            <v>A</v>
          </cell>
          <cell r="C556" t="str">
            <v>61400-000-0</v>
          </cell>
          <cell r="D556">
            <v>366.04</v>
          </cell>
          <cell r="E556">
            <v>0</v>
          </cell>
          <cell r="F556">
            <v>0</v>
          </cell>
          <cell r="G556">
            <v>252.31</v>
          </cell>
          <cell r="H556">
            <v>75</v>
          </cell>
          <cell r="I556">
            <v>0</v>
          </cell>
          <cell r="J556">
            <v>0</v>
          </cell>
          <cell r="K556">
            <v>38.729999999999997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2004</v>
          </cell>
          <cell r="B557" t="str">
            <v>A</v>
          </cell>
          <cell r="C557" t="str">
            <v>62000-000-0</v>
          </cell>
          <cell r="D557">
            <v>9829.5399999999991</v>
          </cell>
          <cell r="E557">
            <v>0</v>
          </cell>
          <cell r="F557">
            <v>1800.63</v>
          </cell>
          <cell r="G557">
            <v>1550.69</v>
          </cell>
          <cell r="H557">
            <v>1795.25</v>
          </cell>
          <cell r="I557">
            <v>1648.78</v>
          </cell>
          <cell r="J557">
            <v>1365.25</v>
          </cell>
          <cell r="K557">
            <v>1668.94</v>
          </cell>
          <cell r="L557">
            <v>940.63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2004</v>
          </cell>
          <cell r="B558" t="str">
            <v>A</v>
          </cell>
          <cell r="C558" t="str">
            <v>62020-000-0</v>
          </cell>
          <cell r="D558">
            <v>2008.4899999999998</v>
          </cell>
          <cell r="E558">
            <v>0</v>
          </cell>
          <cell r="F558">
            <v>331.74</v>
          </cell>
          <cell r="G558">
            <v>494.81</v>
          </cell>
          <cell r="H558">
            <v>239.86</v>
          </cell>
          <cell r="I558">
            <v>268.76</v>
          </cell>
          <cell r="J558">
            <v>278.7</v>
          </cell>
          <cell r="K558">
            <v>394.62</v>
          </cell>
          <cell r="L558">
            <v>142.02000000000001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2004</v>
          </cell>
          <cell r="B559" t="str">
            <v>A</v>
          </cell>
          <cell r="C559" t="str">
            <v>62030-000-0</v>
          </cell>
          <cell r="D559">
            <v>469.76</v>
          </cell>
          <cell r="E559">
            <v>0</v>
          </cell>
          <cell r="F559">
            <v>77.59</v>
          </cell>
          <cell r="G559">
            <v>115.73</v>
          </cell>
          <cell r="H559">
            <v>56.1</v>
          </cell>
          <cell r="I559">
            <v>62.86</v>
          </cell>
          <cell r="J559">
            <v>65.180000000000007</v>
          </cell>
          <cell r="K559">
            <v>92.3</v>
          </cell>
          <cell r="L559">
            <v>33.22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2004</v>
          </cell>
          <cell r="B560" t="str">
            <v>A</v>
          </cell>
          <cell r="C560" t="str">
            <v>62040-000-0</v>
          </cell>
          <cell r="D560">
            <v>909.05000000000007</v>
          </cell>
          <cell r="E560">
            <v>0</v>
          </cell>
          <cell r="F560">
            <v>141.16</v>
          </cell>
          <cell r="G560">
            <v>159.35</v>
          </cell>
          <cell r="H560">
            <v>133.47</v>
          </cell>
          <cell r="I560">
            <v>150.88999999999999</v>
          </cell>
          <cell r="J560">
            <v>162.21</v>
          </cell>
          <cell r="K560">
            <v>161.97</v>
          </cell>
          <cell r="L560">
            <v>83.01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2004</v>
          </cell>
          <cell r="B561" t="str">
            <v>A</v>
          </cell>
          <cell r="C561" t="str">
            <v>62050-000-0</v>
          </cell>
          <cell r="D561">
            <v>62.980000000000004</v>
          </cell>
          <cell r="E561">
            <v>0</v>
          </cell>
          <cell r="F561">
            <v>6.98</v>
          </cell>
          <cell r="G561">
            <v>0</v>
          </cell>
          <cell r="H561">
            <v>12.29</v>
          </cell>
          <cell r="I561">
            <v>20.8</v>
          </cell>
          <cell r="J561">
            <v>21.6</v>
          </cell>
          <cell r="K561">
            <v>1.31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2004</v>
          </cell>
          <cell r="B562" t="str">
            <v>A</v>
          </cell>
          <cell r="C562" t="str">
            <v>62060-000-0</v>
          </cell>
          <cell r="D562">
            <v>1171.76</v>
          </cell>
          <cell r="E562">
            <v>0</v>
          </cell>
          <cell r="F562">
            <v>193.7</v>
          </cell>
          <cell r="G562">
            <v>280.36</v>
          </cell>
          <cell r="H562">
            <v>140.05000000000001</v>
          </cell>
          <cell r="I562">
            <v>164.5</v>
          </cell>
          <cell r="J562">
            <v>162.72999999999999</v>
          </cell>
          <cell r="K562">
            <v>230.42</v>
          </cell>
          <cell r="L562">
            <v>82.92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2004</v>
          </cell>
          <cell r="B563" t="str">
            <v>A</v>
          </cell>
          <cell r="C563" t="str">
            <v>62150-000-0</v>
          </cell>
          <cell r="D563">
            <v>72.83</v>
          </cell>
          <cell r="E563">
            <v>0</v>
          </cell>
          <cell r="F563">
            <v>20</v>
          </cell>
          <cell r="G563">
            <v>27.84</v>
          </cell>
          <cell r="H563">
            <v>0</v>
          </cell>
          <cell r="I563">
            <v>0</v>
          </cell>
          <cell r="J563">
            <v>24.99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2004</v>
          </cell>
          <cell r="B564" t="str">
            <v>A</v>
          </cell>
          <cell r="C564" t="str">
            <v>62200-000-0</v>
          </cell>
          <cell r="D564">
            <v>685</v>
          </cell>
          <cell r="E564">
            <v>0</v>
          </cell>
          <cell r="F564">
            <v>47.97</v>
          </cell>
          <cell r="G564">
            <v>114.63</v>
          </cell>
          <cell r="H564">
            <v>209.5</v>
          </cell>
          <cell r="I564">
            <v>85.89</v>
          </cell>
          <cell r="J564">
            <v>27.83</v>
          </cell>
          <cell r="K564">
            <v>199.18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2004</v>
          </cell>
          <cell r="B565" t="str">
            <v>A</v>
          </cell>
          <cell r="C565" t="str">
            <v>62300-000-0</v>
          </cell>
          <cell r="D565">
            <v>1629.5100000000002</v>
          </cell>
          <cell r="E565">
            <v>0</v>
          </cell>
          <cell r="F565">
            <v>604.84</v>
          </cell>
          <cell r="G565">
            <v>57</v>
          </cell>
          <cell r="H565">
            <v>251.55</v>
          </cell>
          <cell r="I565">
            <v>437</v>
          </cell>
          <cell r="J565">
            <v>194.62</v>
          </cell>
          <cell r="K565">
            <v>84.5</v>
          </cell>
          <cell r="L565">
            <v>94.1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2004</v>
          </cell>
          <cell r="B566" t="str">
            <v>A</v>
          </cell>
          <cell r="C566" t="str">
            <v>62400-000-0</v>
          </cell>
          <cell r="D566">
            <v>1246.3</v>
          </cell>
          <cell r="E566">
            <v>0</v>
          </cell>
          <cell r="F566">
            <v>173.44</v>
          </cell>
          <cell r="G566">
            <v>133.88999999999999</v>
          </cell>
          <cell r="H566">
            <v>246.7</v>
          </cell>
          <cell r="I566">
            <v>183.77</v>
          </cell>
          <cell r="J566">
            <v>211.39</v>
          </cell>
          <cell r="K566">
            <v>297.11</v>
          </cell>
          <cell r="L566">
            <v>34.9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2004</v>
          </cell>
          <cell r="B567" t="str">
            <v>A</v>
          </cell>
          <cell r="C567" t="str">
            <v>62500-000-0</v>
          </cell>
          <cell r="D567">
            <v>5877.39</v>
          </cell>
          <cell r="E567">
            <v>0</v>
          </cell>
          <cell r="F567">
            <v>803.92</v>
          </cell>
          <cell r="G567">
            <v>1584.11</v>
          </cell>
          <cell r="H567">
            <v>872.34</v>
          </cell>
          <cell r="I567">
            <v>872.34</v>
          </cell>
          <cell r="J567">
            <v>872.34</v>
          </cell>
          <cell r="K567">
            <v>872.34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2004</v>
          </cell>
          <cell r="B568" t="str">
            <v>A</v>
          </cell>
          <cell r="C568" t="str">
            <v>62600-000-0</v>
          </cell>
          <cell r="D568">
            <v>62.42</v>
          </cell>
          <cell r="E568">
            <v>0</v>
          </cell>
          <cell r="F568">
            <v>12.88</v>
          </cell>
          <cell r="G568">
            <v>6.56</v>
          </cell>
          <cell r="H568">
            <v>19.260000000000002</v>
          </cell>
          <cell r="I568">
            <v>8.1</v>
          </cell>
          <cell r="J568">
            <v>4.62</v>
          </cell>
          <cell r="K568">
            <v>11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2004</v>
          </cell>
          <cell r="B569" t="str">
            <v>A</v>
          </cell>
          <cell r="C569" t="str">
            <v>62700-000-0</v>
          </cell>
          <cell r="D569">
            <v>14760.300000000001</v>
          </cell>
          <cell r="E569">
            <v>0</v>
          </cell>
          <cell r="F569">
            <v>2873.83</v>
          </cell>
          <cell r="G569">
            <v>2850</v>
          </cell>
          <cell r="H569">
            <v>840.44</v>
          </cell>
          <cell r="I569">
            <v>2652.1</v>
          </cell>
          <cell r="J569">
            <v>2727.26</v>
          </cell>
          <cell r="K569">
            <v>2816.67</v>
          </cell>
          <cell r="L569">
            <v>1315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2004</v>
          </cell>
          <cell r="B570" t="str">
            <v>A</v>
          </cell>
          <cell r="C570" t="str">
            <v>62705-000-0</v>
          </cell>
          <cell r="D570">
            <v>3957.65</v>
          </cell>
          <cell r="E570">
            <v>0</v>
          </cell>
          <cell r="F570">
            <v>50</v>
          </cell>
          <cell r="G570">
            <v>3750</v>
          </cell>
          <cell r="H570">
            <v>-2167.35</v>
          </cell>
          <cell r="I570">
            <v>250</v>
          </cell>
          <cell r="J570">
            <v>100</v>
          </cell>
          <cell r="K570">
            <v>1975</v>
          </cell>
          <cell r="L570">
            <v>50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2004</v>
          </cell>
          <cell r="B571" t="str">
            <v>A</v>
          </cell>
          <cell r="C571" t="str">
            <v>62740-000-0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</row>
        <row r="572">
          <cell r="A572" t="str">
            <v>2004</v>
          </cell>
          <cell r="B572" t="str">
            <v>A</v>
          </cell>
          <cell r="C572" t="str">
            <v>62800-000-0</v>
          </cell>
          <cell r="D572">
            <v>193.14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193.14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2004</v>
          </cell>
          <cell r="B573" t="str">
            <v>A</v>
          </cell>
          <cell r="C573" t="str">
            <v>63010-000-0</v>
          </cell>
          <cell r="D573">
            <v>14904.949999999999</v>
          </cell>
          <cell r="E573">
            <v>0</v>
          </cell>
          <cell r="F573">
            <v>2483.98</v>
          </cell>
          <cell r="G573">
            <v>2483.98</v>
          </cell>
          <cell r="H573">
            <v>2485.0500000000002</v>
          </cell>
          <cell r="I573">
            <v>2483.98</v>
          </cell>
          <cell r="J573">
            <v>2483.98</v>
          </cell>
          <cell r="K573">
            <v>2483.98</v>
          </cell>
          <cell r="L573">
            <v>1241.99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2004</v>
          </cell>
          <cell r="B574" t="str">
            <v>A</v>
          </cell>
          <cell r="C574" t="str">
            <v>63015-000-0</v>
          </cell>
          <cell r="D574">
            <v>1000</v>
          </cell>
          <cell r="E574">
            <v>0</v>
          </cell>
          <cell r="F574">
            <v>500</v>
          </cell>
          <cell r="G574">
            <v>0</v>
          </cell>
          <cell r="H574">
            <v>0</v>
          </cell>
          <cell r="I574">
            <v>0</v>
          </cell>
          <cell r="J574">
            <v>500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2004</v>
          </cell>
          <cell r="B575" t="str">
            <v>A</v>
          </cell>
          <cell r="C575" t="str">
            <v>63020-000-0</v>
          </cell>
          <cell r="D575">
            <v>13622.669999999998</v>
          </cell>
          <cell r="E575">
            <v>0</v>
          </cell>
          <cell r="F575">
            <v>2243.6799999999998</v>
          </cell>
          <cell r="G575">
            <v>2373.2199999999998</v>
          </cell>
          <cell r="H575">
            <v>2227.06</v>
          </cell>
          <cell r="I575">
            <v>2313.09</v>
          </cell>
          <cell r="J575">
            <v>2214.96</v>
          </cell>
          <cell r="K575">
            <v>2250.66</v>
          </cell>
          <cell r="L575">
            <v>1168.71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2004</v>
          </cell>
          <cell r="B576" t="str">
            <v>A</v>
          </cell>
          <cell r="C576" t="str">
            <v>63030-000-0</v>
          </cell>
          <cell r="D576">
            <v>6875</v>
          </cell>
          <cell r="E576">
            <v>0</v>
          </cell>
          <cell r="F576">
            <v>1016.81</v>
          </cell>
          <cell r="G576">
            <v>1191.06</v>
          </cell>
          <cell r="H576">
            <v>1691.48</v>
          </cell>
          <cell r="I576">
            <v>1021.89</v>
          </cell>
          <cell r="J576">
            <v>1063.02</v>
          </cell>
          <cell r="K576">
            <v>890.74</v>
          </cell>
          <cell r="L576">
            <v>562.9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</row>
        <row r="577">
          <cell r="A577" t="str">
            <v>2004</v>
          </cell>
          <cell r="B577" t="str">
            <v>A</v>
          </cell>
          <cell r="C577" t="str">
            <v>63050-000-0</v>
          </cell>
          <cell r="D577">
            <v>776.5</v>
          </cell>
          <cell r="E577">
            <v>0</v>
          </cell>
          <cell r="F577">
            <v>0</v>
          </cell>
          <cell r="G577">
            <v>221.91</v>
          </cell>
          <cell r="H577">
            <v>0</v>
          </cell>
          <cell r="I577">
            <v>318.39</v>
          </cell>
          <cell r="J577">
            <v>0</v>
          </cell>
          <cell r="K577">
            <v>236.2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2004</v>
          </cell>
          <cell r="B578" t="str">
            <v>A</v>
          </cell>
          <cell r="C578" t="str">
            <v>63060-000-0</v>
          </cell>
          <cell r="D578">
            <v>2319.9</v>
          </cell>
          <cell r="E578">
            <v>0</v>
          </cell>
          <cell r="F578">
            <v>386.35</v>
          </cell>
          <cell r="G578">
            <v>384.9</v>
          </cell>
          <cell r="H578">
            <v>392.69</v>
          </cell>
          <cell r="I578">
            <v>391.16</v>
          </cell>
          <cell r="J578">
            <v>390.41</v>
          </cell>
          <cell r="K578">
            <v>374.39</v>
          </cell>
          <cell r="L578">
            <v>188.99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2004</v>
          </cell>
          <cell r="B579" t="str">
            <v>A</v>
          </cell>
          <cell r="C579" t="str">
            <v>63070-000-0</v>
          </cell>
          <cell r="D579">
            <v>542.53000000000009</v>
          </cell>
          <cell r="E579">
            <v>0</v>
          </cell>
          <cell r="F579">
            <v>90.35</v>
          </cell>
          <cell r="G579">
            <v>90.01</v>
          </cell>
          <cell r="H579">
            <v>91.84</v>
          </cell>
          <cell r="I579">
            <v>91.47</v>
          </cell>
          <cell r="J579">
            <v>91.3</v>
          </cell>
          <cell r="K579">
            <v>87.56</v>
          </cell>
          <cell r="L579">
            <v>44.2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2004</v>
          </cell>
          <cell r="B580" t="str">
            <v>A</v>
          </cell>
          <cell r="C580" t="str">
            <v>63080-000-0</v>
          </cell>
          <cell r="D580">
            <v>1594.96</v>
          </cell>
          <cell r="E580">
            <v>0</v>
          </cell>
          <cell r="F580">
            <v>223.99</v>
          </cell>
          <cell r="G580">
            <v>284.35000000000002</v>
          </cell>
          <cell r="H580">
            <v>293.51</v>
          </cell>
          <cell r="I580">
            <v>262.92</v>
          </cell>
          <cell r="J580">
            <v>262.07</v>
          </cell>
          <cell r="K580">
            <v>268.12</v>
          </cell>
          <cell r="L580">
            <v>135.47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</row>
        <row r="581">
          <cell r="A581" t="str">
            <v>2004</v>
          </cell>
          <cell r="B581" t="str">
            <v>A</v>
          </cell>
          <cell r="C581" t="str">
            <v>63090-000-0</v>
          </cell>
          <cell r="D581">
            <v>69.86</v>
          </cell>
          <cell r="E581">
            <v>0</v>
          </cell>
          <cell r="F581">
            <v>26.1</v>
          </cell>
          <cell r="G581">
            <v>24.37</v>
          </cell>
          <cell r="H581">
            <v>17.7</v>
          </cell>
          <cell r="I581">
            <v>1.69</v>
          </cell>
          <cell r="J581">
            <v>0</v>
          </cell>
          <cell r="K581">
            <v>0</v>
          </cell>
          <cell r="L581">
            <v>0.39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</row>
        <row r="582">
          <cell r="A582" t="str">
            <v>2004</v>
          </cell>
          <cell r="B582" t="str">
            <v>A</v>
          </cell>
          <cell r="C582" t="str">
            <v>63095-000-0</v>
          </cell>
          <cell r="D582">
            <v>1369.1200000000001</v>
          </cell>
          <cell r="E582">
            <v>0</v>
          </cell>
          <cell r="F582">
            <v>226.04</v>
          </cell>
          <cell r="G582">
            <v>215.79</v>
          </cell>
          <cell r="H582">
            <v>232.33</v>
          </cell>
          <cell r="I582">
            <v>242.33</v>
          </cell>
          <cell r="J582">
            <v>230.98</v>
          </cell>
          <cell r="K582">
            <v>221.65</v>
          </cell>
          <cell r="L582">
            <v>111.87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</row>
        <row r="583">
          <cell r="A583" t="str">
            <v>2004</v>
          </cell>
          <cell r="B583" t="str">
            <v>A</v>
          </cell>
          <cell r="C583" t="str">
            <v>63100-000-0</v>
          </cell>
          <cell r="D583">
            <v>23820.5</v>
          </cell>
          <cell r="E583">
            <v>0</v>
          </cell>
          <cell r="F583">
            <v>3881.96</v>
          </cell>
          <cell r="G583">
            <v>3620.56</v>
          </cell>
          <cell r="H583">
            <v>4790.67</v>
          </cell>
          <cell r="I583">
            <v>3828.27</v>
          </cell>
          <cell r="J583">
            <v>3375.64</v>
          </cell>
          <cell r="K583">
            <v>4323.3999999999996</v>
          </cell>
          <cell r="L583">
            <v>96.83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2004</v>
          </cell>
          <cell r="B584" t="str">
            <v>A</v>
          </cell>
          <cell r="C584" t="str">
            <v>63150-000-0</v>
          </cell>
          <cell r="D584">
            <v>681.01</v>
          </cell>
          <cell r="E584">
            <v>0</v>
          </cell>
          <cell r="F584">
            <v>85.9</v>
          </cell>
          <cell r="G584">
            <v>137.16999999999999</v>
          </cell>
          <cell r="H584">
            <v>123.72</v>
          </cell>
          <cell r="I584">
            <v>95.98</v>
          </cell>
          <cell r="J584">
            <v>102.66</v>
          </cell>
          <cell r="K584">
            <v>135.58000000000001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2004</v>
          </cell>
          <cell r="B585" t="str">
            <v>A</v>
          </cell>
          <cell r="C585" t="str">
            <v>63300-000-0</v>
          </cell>
          <cell r="D585">
            <v>3133.3599999999997</v>
          </cell>
          <cell r="E585">
            <v>0</v>
          </cell>
          <cell r="F585">
            <v>632.46</v>
          </cell>
          <cell r="G585">
            <v>517.26</v>
          </cell>
          <cell r="H585">
            <v>585.71</v>
          </cell>
          <cell r="I585">
            <v>347.03</v>
          </cell>
          <cell r="J585">
            <v>291.64</v>
          </cell>
          <cell r="K585">
            <v>759.26</v>
          </cell>
          <cell r="L585">
            <v>27.32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2004</v>
          </cell>
          <cell r="B586" t="str">
            <v>A</v>
          </cell>
          <cell r="C586" t="str">
            <v>63400-000-0</v>
          </cell>
          <cell r="D586">
            <v>741.40000000000009</v>
          </cell>
          <cell r="E586">
            <v>0</v>
          </cell>
          <cell r="F586">
            <v>0</v>
          </cell>
          <cell r="G586">
            <v>64.489999999999995</v>
          </cell>
          <cell r="H586">
            <v>0</v>
          </cell>
          <cell r="I586">
            <v>327.23</v>
          </cell>
          <cell r="J586">
            <v>160.11000000000001</v>
          </cell>
          <cell r="K586">
            <v>189.57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2004</v>
          </cell>
          <cell r="B587" t="str">
            <v>A</v>
          </cell>
          <cell r="C587" t="str">
            <v>63800-000-0</v>
          </cell>
          <cell r="D587">
            <v>237.01</v>
          </cell>
          <cell r="E587">
            <v>0</v>
          </cell>
          <cell r="F587">
            <v>0</v>
          </cell>
          <cell r="G587">
            <v>171.6</v>
          </cell>
          <cell r="H587">
            <v>13.24</v>
          </cell>
          <cell r="I587">
            <v>19.670000000000002</v>
          </cell>
          <cell r="J587">
            <v>0</v>
          </cell>
          <cell r="K587">
            <v>32.5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</row>
        <row r="588">
          <cell r="A588" t="str">
            <v>2004</v>
          </cell>
          <cell r="B588" t="str">
            <v>A</v>
          </cell>
          <cell r="C588" t="str">
            <v>64000-000-0</v>
          </cell>
          <cell r="D588">
            <v>7261.9299999999994</v>
          </cell>
          <cell r="E588">
            <v>0</v>
          </cell>
          <cell r="F588">
            <v>1060.32</v>
          </cell>
          <cell r="G588">
            <v>912.19</v>
          </cell>
          <cell r="H588">
            <v>1441.44</v>
          </cell>
          <cell r="I588">
            <v>1239.75</v>
          </cell>
          <cell r="J588">
            <v>1168.69</v>
          </cell>
          <cell r="K588">
            <v>1439.54</v>
          </cell>
          <cell r="L588">
            <v>756.19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2004</v>
          </cell>
          <cell r="B589" t="str">
            <v>A</v>
          </cell>
          <cell r="C589" t="str">
            <v>64050-000-0</v>
          </cell>
          <cell r="D589">
            <v>55.5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55.5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2004</v>
          </cell>
          <cell r="B590" t="str">
            <v>A</v>
          </cell>
          <cell r="C590" t="str">
            <v>64060-000-0</v>
          </cell>
          <cell r="D590">
            <v>459.77</v>
          </cell>
          <cell r="E590">
            <v>0</v>
          </cell>
          <cell r="F590">
            <v>66.38</v>
          </cell>
          <cell r="G590">
            <v>57.1</v>
          </cell>
          <cell r="H590">
            <v>90.18</v>
          </cell>
          <cell r="I590">
            <v>77.69</v>
          </cell>
          <cell r="J590">
            <v>75.010000000000005</v>
          </cell>
          <cell r="K590">
            <v>93.41</v>
          </cell>
          <cell r="L590">
            <v>46.88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2004</v>
          </cell>
          <cell r="B591" t="str">
            <v>A</v>
          </cell>
          <cell r="C591" t="str">
            <v>64070-000-0</v>
          </cell>
          <cell r="D591">
            <v>107.53999999999999</v>
          </cell>
          <cell r="E591">
            <v>0</v>
          </cell>
          <cell r="F591">
            <v>15.52</v>
          </cell>
          <cell r="G591">
            <v>13.36</v>
          </cell>
          <cell r="H591">
            <v>21.09</v>
          </cell>
          <cell r="I591">
            <v>18.170000000000002</v>
          </cell>
          <cell r="J591">
            <v>17.55</v>
          </cell>
          <cell r="K591">
            <v>21.85</v>
          </cell>
          <cell r="L591">
            <v>10.96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</row>
        <row r="592">
          <cell r="A592" t="str">
            <v>2004</v>
          </cell>
          <cell r="B592" t="str">
            <v>A</v>
          </cell>
          <cell r="C592" t="str">
            <v>64080-000-0</v>
          </cell>
          <cell r="D592">
            <v>383.09999999999997</v>
          </cell>
          <cell r="E592">
            <v>0</v>
          </cell>
          <cell r="F592">
            <v>53.34</v>
          </cell>
          <cell r="G592">
            <v>50.16</v>
          </cell>
          <cell r="H592">
            <v>78.16</v>
          </cell>
          <cell r="I592">
            <v>61.8</v>
          </cell>
          <cell r="J592">
            <v>63.02</v>
          </cell>
          <cell r="K592">
            <v>76.62</v>
          </cell>
          <cell r="L592">
            <v>38.96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2004</v>
          </cell>
          <cell r="B593" t="str">
            <v>A</v>
          </cell>
          <cell r="C593" t="str">
            <v>64090-000-0</v>
          </cell>
          <cell r="D593">
            <v>41.480000000000004</v>
          </cell>
          <cell r="E593">
            <v>0</v>
          </cell>
          <cell r="F593">
            <v>8.57</v>
          </cell>
          <cell r="G593">
            <v>7.37</v>
          </cell>
          <cell r="H593">
            <v>11.63</v>
          </cell>
          <cell r="I593">
            <v>10.029999999999999</v>
          </cell>
          <cell r="J593">
            <v>3.88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</row>
        <row r="594">
          <cell r="A594" t="str">
            <v>2004</v>
          </cell>
          <cell r="B594" t="str">
            <v>A</v>
          </cell>
          <cell r="C594" t="str">
            <v>64095-000-0</v>
          </cell>
          <cell r="D594">
            <v>269.47000000000003</v>
          </cell>
          <cell r="E594">
            <v>0</v>
          </cell>
          <cell r="F594">
            <v>38.770000000000003</v>
          </cell>
          <cell r="G594">
            <v>31.57</v>
          </cell>
          <cell r="H594">
            <v>52.65</v>
          </cell>
          <cell r="I594">
            <v>48.15</v>
          </cell>
          <cell r="J594">
            <v>43.79</v>
          </cell>
          <cell r="K594">
            <v>54.54</v>
          </cell>
          <cell r="L594">
            <v>27.37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</row>
        <row r="595">
          <cell r="A595" t="str">
            <v>2004</v>
          </cell>
          <cell r="B595" t="str">
            <v>A</v>
          </cell>
          <cell r="C595" t="str">
            <v>64100-000-0</v>
          </cell>
          <cell r="D595">
            <v>1130.93</v>
          </cell>
          <cell r="E595">
            <v>0</v>
          </cell>
          <cell r="F595">
            <v>78.78</v>
          </cell>
          <cell r="G595">
            <v>157.99</v>
          </cell>
          <cell r="H595">
            <v>424.04</v>
          </cell>
          <cell r="I595">
            <v>128.81</v>
          </cell>
          <cell r="J595">
            <v>130.75</v>
          </cell>
          <cell r="K595">
            <v>210.56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2004</v>
          </cell>
          <cell r="B596" t="str">
            <v>A</v>
          </cell>
          <cell r="C596" t="str">
            <v>64150-000-0</v>
          </cell>
          <cell r="D596">
            <v>737.14</v>
          </cell>
          <cell r="E596">
            <v>0</v>
          </cell>
          <cell r="F596">
            <v>136.19999999999999</v>
          </cell>
          <cell r="G596">
            <v>167.2</v>
          </cell>
          <cell r="H596">
            <v>89.74</v>
          </cell>
          <cell r="I596">
            <v>95.98</v>
          </cell>
          <cell r="J596">
            <v>102.66</v>
          </cell>
          <cell r="K596">
            <v>145.36000000000001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2004</v>
          </cell>
          <cell r="B597" t="str">
            <v>A</v>
          </cell>
          <cell r="C597" t="str">
            <v>64300-000-0</v>
          </cell>
          <cell r="D597">
            <v>24.63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24.63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</row>
        <row r="598">
          <cell r="A598" t="str">
            <v>2004</v>
          </cell>
          <cell r="B598" t="str">
            <v>A</v>
          </cell>
          <cell r="C598" t="str">
            <v>65150-000-0</v>
          </cell>
          <cell r="D598">
            <v>420.50000000000006</v>
          </cell>
          <cell r="E598">
            <v>0</v>
          </cell>
          <cell r="F598">
            <v>104.75</v>
          </cell>
          <cell r="G598">
            <v>65.06</v>
          </cell>
          <cell r="H598">
            <v>58.67</v>
          </cell>
          <cell r="I598">
            <v>62.73</v>
          </cell>
          <cell r="J598">
            <v>67.12</v>
          </cell>
          <cell r="K598">
            <v>62.17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2004</v>
          </cell>
          <cell r="B599" t="str">
            <v>A</v>
          </cell>
          <cell r="C599" t="str">
            <v>65300-000-0</v>
          </cell>
          <cell r="D599">
            <v>21.93</v>
          </cell>
          <cell r="E599">
            <v>0</v>
          </cell>
          <cell r="F599">
            <v>0</v>
          </cell>
          <cell r="G599">
            <v>0</v>
          </cell>
          <cell r="H599">
            <v>21.93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2004</v>
          </cell>
          <cell r="B600" t="str">
            <v>A</v>
          </cell>
          <cell r="C600" t="str">
            <v>66150-000-0</v>
          </cell>
          <cell r="D600">
            <v>4716.6100000000006</v>
          </cell>
          <cell r="E600">
            <v>0</v>
          </cell>
          <cell r="F600">
            <v>590.34</v>
          </cell>
          <cell r="G600">
            <v>-318.52</v>
          </cell>
          <cell r="H600">
            <v>1555.49</v>
          </cell>
          <cell r="I600">
            <v>554.1</v>
          </cell>
          <cell r="J600">
            <v>540.72</v>
          </cell>
          <cell r="K600">
            <v>1794.48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</row>
        <row r="601">
          <cell r="A601" t="str">
            <v>2004</v>
          </cell>
          <cell r="B601" t="str">
            <v>A</v>
          </cell>
          <cell r="C601" t="str">
            <v>66404-000-0</v>
          </cell>
          <cell r="D601">
            <v>1285.71</v>
          </cell>
          <cell r="E601">
            <v>0</v>
          </cell>
          <cell r="F601">
            <v>25</v>
          </cell>
          <cell r="G601">
            <v>187.84</v>
          </cell>
          <cell r="H601">
            <v>215.79</v>
          </cell>
          <cell r="I601">
            <v>312.24</v>
          </cell>
          <cell r="J601">
            <v>370.19</v>
          </cell>
          <cell r="K601">
            <v>174.65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</row>
        <row r="602">
          <cell r="A602" t="str">
            <v>2004</v>
          </cell>
          <cell r="B602" t="str">
            <v>A</v>
          </cell>
          <cell r="C602" t="str">
            <v>66600-000-0</v>
          </cell>
          <cell r="D602">
            <v>942.58</v>
          </cell>
          <cell r="E602">
            <v>0</v>
          </cell>
          <cell r="F602">
            <v>75</v>
          </cell>
          <cell r="G602">
            <v>219</v>
          </cell>
          <cell r="H602">
            <v>60</v>
          </cell>
          <cell r="I602">
            <v>60</v>
          </cell>
          <cell r="J602">
            <v>298.36</v>
          </cell>
          <cell r="K602">
            <v>230.22</v>
          </cell>
          <cell r="L602">
            <v>20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</row>
        <row r="603">
          <cell r="A603" t="str">
            <v>2004</v>
          </cell>
          <cell r="B603" t="str">
            <v>A</v>
          </cell>
          <cell r="C603" t="str">
            <v>66700-000-0</v>
          </cell>
          <cell r="D603">
            <v>2647.63</v>
          </cell>
          <cell r="E603">
            <v>0</v>
          </cell>
          <cell r="F603">
            <v>416.82</v>
          </cell>
          <cell r="G603">
            <v>445.48</v>
          </cell>
          <cell r="H603">
            <v>383.96</v>
          </cell>
          <cell r="I603">
            <v>291.25</v>
          </cell>
          <cell r="J603">
            <v>540.24</v>
          </cell>
          <cell r="K603">
            <v>569.88</v>
          </cell>
          <cell r="L603">
            <v>247.2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</row>
        <row r="604">
          <cell r="A604" t="str">
            <v>2004</v>
          </cell>
          <cell r="B604" t="str">
            <v>A</v>
          </cell>
          <cell r="C604" t="str">
            <v>66800-000-0</v>
          </cell>
          <cell r="D604">
            <v>507.90999999999997</v>
          </cell>
          <cell r="E604">
            <v>0</v>
          </cell>
          <cell r="F604">
            <v>77.28</v>
          </cell>
          <cell r="G604">
            <v>75.44</v>
          </cell>
          <cell r="H604">
            <v>86.67</v>
          </cell>
          <cell r="I604">
            <v>91.53</v>
          </cell>
          <cell r="J604">
            <v>66.989999999999995</v>
          </cell>
          <cell r="K604">
            <v>110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2004</v>
          </cell>
          <cell r="B605" t="str">
            <v>A</v>
          </cell>
          <cell r="C605" t="str">
            <v>66840-000-0</v>
          </cell>
          <cell r="D605">
            <v>802.98</v>
          </cell>
          <cell r="E605">
            <v>0</v>
          </cell>
          <cell r="F605">
            <v>281.49</v>
          </cell>
          <cell r="G605">
            <v>114.68</v>
          </cell>
          <cell r="H605">
            <v>86.37</v>
          </cell>
          <cell r="I605">
            <v>260.83999999999997</v>
          </cell>
          <cell r="J605">
            <v>59.6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2004</v>
          </cell>
          <cell r="B606" t="str">
            <v>A</v>
          </cell>
          <cell r="C606" t="str">
            <v>66850-000-0</v>
          </cell>
          <cell r="D606">
            <v>933.35000000000014</v>
          </cell>
          <cell r="E606">
            <v>0</v>
          </cell>
          <cell r="F606">
            <v>157.4</v>
          </cell>
          <cell r="G606">
            <v>141.34</v>
          </cell>
          <cell r="H606">
            <v>152.96</v>
          </cell>
          <cell r="I606">
            <v>206.68</v>
          </cell>
          <cell r="J606">
            <v>170.78</v>
          </cell>
          <cell r="K606">
            <v>104.19</v>
          </cell>
          <cell r="L606">
            <v>54.36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</row>
        <row r="607">
          <cell r="A607" t="str">
            <v>2004</v>
          </cell>
          <cell r="B607" t="str">
            <v>A</v>
          </cell>
          <cell r="C607" t="str">
            <v>66900-000-0</v>
          </cell>
          <cell r="D607">
            <v>13719.25</v>
          </cell>
          <cell r="E607">
            <v>0</v>
          </cell>
          <cell r="F607">
            <v>1739.99</v>
          </cell>
          <cell r="G607">
            <v>2378.9299999999998</v>
          </cell>
          <cell r="H607">
            <v>2719.81</v>
          </cell>
          <cell r="I607">
            <v>2056.86</v>
          </cell>
          <cell r="J607">
            <v>2411.83</v>
          </cell>
          <cell r="K607">
            <v>2411.83</v>
          </cell>
          <cell r="L607">
            <v>-283.2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</row>
        <row r="608">
          <cell r="A608" t="str">
            <v>2004</v>
          </cell>
          <cell r="B608" t="str">
            <v>A</v>
          </cell>
          <cell r="C608" t="str">
            <v>67300-000-0</v>
          </cell>
          <cell r="D608">
            <v>320.43000000000006</v>
          </cell>
          <cell r="E608">
            <v>0</v>
          </cell>
          <cell r="F608">
            <v>126.67</v>
          </cell>
          <cell r="G608">
            <v>16.89</v>
          </cell>
          <cell r="H608">
            <v>42.84</v>
          </cell>
          <cell r="I608">
            <v>23.89</v>
          </cell>
          <cell r="J608">
            <v>8.08</v>
          </cell>
          <cell r="K608">
            <v>102.06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</row>
        <row r="609">
          <cell r="A609" t="str">
            <v>2004</v>
          </cell>
          <cell r="B609" t="str">
            <v>A</v>
          </cell>
          <cell r="C609" t="str">
            <v>67400-000-0</v>
          </cell>
          <cell r="D609">
            <v>4344.5300000000007</v>
          </cell>
          <cell r="E609">
            <v>0</v>
          </cell>
          <cell r="F609">
            <v>564.74</v>
          </cell>
          <cell r="G609">
            <v>620.47</v>
          </cell>
          <cell r="H609">
            <v>833.35</v>
          </cell>
          <cell r="I609">
            <v>510.86</v>
          </cell>
          <cell r="J609">
            <v>1203.3399999999999</v>
          </cell>
          <cell r="K609">
            <v>611.77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</row>
        <row r="610">
          <cell r="A610" t="str">
            <v>2004</v>
          </cell>
          <cell r="B610" t="str">
            <v>A</v>
          </cell>
          <cell r="C610" t="str">
            <v>67490-000-0</v>
          </cell>
          <cell r="D610">
            <v>19.95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19.95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</row>
        <row r="611">
          <cell r="A611" t="str">
            <v>2004</v>
          </cell>
          <cell r="B611" t="str">
            <v>A</v>
          </cell>
          <cell r="C611" t="str">
            <v>68100-000-0</v>
          </cell>
          <cell r="D611">
            <v>24.84</v>
          </cell>
          <cell r="E611">
            <v>0</v>
          </cell>
          <cell r="F611">
            <v>4.1399999999999997</v>
          </cell>
          <cell r="G611">
            <v>4.1399999999999997</v>
          </cell>
          <cell r="H611">
            <v>4.1399999999999997</v>
          </cell>
          <cell r="I611">
            <v>4.1399999999999997</v>
          </cell>
          <cell r="J611">
            <v>4.1399999999999997</v>
          </cell>
          <cell r="K611">
            <v>4.1399999999999997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</row>
        <row r="612">
          <cell r="A612" t="str">
            <v>2004</v>
          </cell>
          <cell r="B612" t="str">
            <v>A</v>
          </cell>
          <cell r="C612" t="str">
            <v>68200-000-0</v>
          </cell>
          <cell r="D612">
            <v>23416.239999999998</v>
          </cell>
          <cell r="E612">
            <v>0</v>
          </cell>
          <cell r="F612">
            <v>3904.55</v>
          </cell>
          <cell r="G612">
            <v>3904.55</v>
          </cell>
          <cell r="H612">
            <v>3904.55</v>
          </cell>
          <cell r="I612">
            <v>3904.55</v>
          </cell>
          <cell r="J612">
            <v>3904.55</v>
          </cell>
          <cell r="K612">
            <v>3893.49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2004</v>
          </cell>
          <cell r="B613" t="str">
            <v>A</v>
          </cell>
          <cell r="C613" t="str">
            <v>70000-000-0</v>
          </cell>
          <cell r="D613">
            <v>22500</v>
          </cell>
          <cell r="E613">
            <v>0</v>
          </cell>
          <cell r="F613">
            <v>3750</v>
          </cell>
          <cell r="G613">
            <v>3750</v>
          </cell>
          <cell r="H613">
            <v>3750</v>
          </cell>
          <cell r="I613">
            <v>3750</v>
          </cell>
          <cell r="J613">
            <v>3750</v>
          </cell>
          <cell r="K613">
            <v>3750</v>
          </cell>
          <cell r="L613">
            <v>2812.85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</row>
        <row r="614">
          <cell r="A614" t="str">
            <v>2004</v>
          </cell>
          <cell r="B614" t="str">
            <v>A</v>
          </cell>
          <cell r="C614" t="str">
            <v>70001-000-0</v>
          </cell>
          <cell r="D614">
            <v>10614.640000000001</v>
          </cell>
          <cell r="E614">
            <v>0</v>
          </cell>
          <cell r="F614">
            <v>1833.48</v>
          </cell>
          <cell r="G614">
            <v>1637.44</v>
          </cell>
          <cell r="H614">
            <v>1802.72</v>
          </cell>
          <cell r="I614">
            <v>1691.25</v>
          </cell>
          <cell r="J614">
            <v>1839.72</v>
          </cell>
          <cell r="K614">
            <v>1810.03</v>
          </cell>
          <cell r="L614">
            <v>87.34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2004</v>
          </cell>
          <cell r="B615" t="str">
            <v>A</v>
          </cell>
          <cell r="C615" t="str">
            <v>70002-000-0</v>
          </cell>
          <cell r="D615">
            <v>1500</v>
          </cell>
          <cell r="E615">
            <v>0</v>
          </cell>
          <cell r="F615">
            <v>600</v>
          </cell>
          <cell r="G615">
            <v>600</v>
          </cell>
          <cell r="H615">
            <v>250</v>
          </cell>
          <cell r="I615">
            <v>0</v>
          </cell>
          <cell r="J615">
            <v>0</v>
          </cell>
          <cell r="K615">
            <v>50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</row>
        <row r="616">
          <cell r="A616" t="str">
            <v>2004</v>
          </cell>
          <cell r="B616" t="str">
            <v>A</v>
          </cell>
          <cell r="C616" t="str">
            <v>70003-000-0</v>
          </cell>
          <cell r="D616">
            <v>13000.54</v>
          </cell>
          <cell r="E616">
            <v>0</v>
          </cell>
          <cell r="F616">
            <v>1213.42</v>
          </cell>
          <cell r="G616">
            <v>2253.42</v>
          </cell>
          <cell r="H616">
            <v>2253.42</v>
          </cell>
          <cell r="I616">
            <v>2426.7600000000002</v>
          </cell>
          <cell r="J616">
            <v>2426.7600000000002</v>
          </cell>
          <cell r="K616">
            <v>2426.7600000000002</v>
          </cell>
          <cell r="L616">
            <v>1213.3800000000001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2004</v>
          </cell>
          <cell r="B617" t="str">
            <v>A</v>
          </cell>
          <cell r="C617" t="str">
            <v>70004-000-0</v>
          </cell>
          <cell r="D617">
            <v>1116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1116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2004</v>
          </cell>
          <cell r="B618" t="str">
            <v>A</v>
          </cell>
          <cell r="C618" t="str">
            <v>70060-000-0</v>
          </cell>
          <cell r="D618">
            <v>3079.5400000000004</v>
          </cell>
          <cell r="E618">
            <v>0</v>
          </cell>
          <cell r="F618">
            <v>458.6</v>
          </cell>
          <cell r="G618">
            <v>541.94000000000005</v>
          </cell>
          <cell r="H618">
            <v>526.08000000000004</v>
          </cell>
          <cell r="I618">
            <v>498.35</v>
          </cell>
          <cell r="J618">
            <v>561.25</v>
          </cell>
          <cell r="K618">
            <v>493.32</v>
          </cell>
          <cell r="L618">
            <v>361.03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</row>
        <row r="619">
          <cell r="A619" t="str">
            <v>2004</v>
          </cell>
          <cell r="B619" t="str">
            <v>A</v>
          </cell>
          <cell r="C619" t="str">
            <v>70070-000-0</v>
          </cell>
          <cell r="D619">
            <v>720.28</v>
          </cell>
          <cell r="E619">
            <v>0</v>
          </cell>
          <cell r="F619">
            <v>107.26</v>
          </cell>
          <cell r="G619">
            <v>126.75</v>
          </cell>
          <cell r="H619">
            <v>123.05</v>
          </cell>
          <cell r="I619">
            <v>116.57</v>
          </cell>
          <cell r="J619">
            <v>131.27000000000001</v>
          </cell>
          <cell r="K619">
            <v>115.38</v>
          </cell>
          <cell r="L619">
            <v>84.44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2004</v>
          </cell>
          <cell r="B620" t="str">
            <v>A</v>
          </cell>
          <cell r="C620" t="str">
            <v>70080-000-0</v>
          </cell>
          <cell r="D620">
            <v>1012.92</v>
          </cell>
          <cell r="E620">
            <v>0</v>
          </cell>
          <cell r="F620">
            <v>117.17</v>
          </cell>
          <cell r="G620">
            <v>176.78</v>
          </cell>
          <cell r="H620">
            <v>177.93</v>
          </cell>
          <cell r="I620">
            <v>177.16</v>
          </cell>
          <cell r="J620">
            <v>186.5</v>
          </cell>
          <cell r="K620">
            <v>177.38</v>
          </cell>
          <cell r="L620">
            <v>143.19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2004</v>
          </cell>
          <cell r="B621" t="str">
            <v>A</v>
          </cell>
          <cell r="C621" t="str">
            <v>70090-000-0</v>
          </cell>
          <cell r="D621">
            <v>19.48</v>
          </cell>
          <cell r="E621">
            <v>0</v>
          </cell>
          <cell r="F621">
            <v>10.33</v>
          </cell>
          <cell r="G621">
            <v>0</v>
          </cell>
          <cell r="H621">
            <v>0</v>
          </cell>
          <cell r="I621">
            <v>0</v>
          </cell>
          <cell r="J621">
            <v>9.15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</row>
        <row r="622">
          <cell r="A622" t="str">
            <v>2004</v>
          </cell>
          <cell r="B622" t="str">
            <v>A</v>
          </cell>
          <cell r="C622" t="str">
            <v>70095-000-0</v>
          </cell>
          <cell r="D622">
            <v>1422.79</v>
          </cell>
          <cell r="E622">
            <v>0</v>
          </cell>
          <cell r="F622">
            <v>267.77</v>
          </cell>
          <cell r="G622">
            <v>300.51</v>
          </cell>
          <cell r="H622">
            <v>309.75</v>
          </cell>
          <cell r="I622">
            <v>196.56</v>
          </cell>
          <cell r="J622">
            <v>194.84</v>
          </cell>
          <cell r="K622">
            <v>153.36000000000001</v>
          </cell>
          <cell r="L622">
            <v>47.08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2004</v>
          </cell>
          <cell r="B623" t="str">
            <v>A</v>
          </cell>
          <cell r="C623" t="str">
            <v>70100-000-0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2004</v>
          </cell>
          <cell r="B624" t="str">
            <v>A</v>
          </cell>
          <cell r="C624" t="str">
            <v>70201-000-0</v>
          </cell>
          <cell r="D624">
            <v>2100</v>
          </cell>
          <cell r="E624">
            <v>0</v>
          </cell>
          <cell r="F624">
            <v>225</v>
          </cell>
          <cell r="G624">
            <v>275</v>
          </cell>
          <cell r="H624">
            <v>325</v>
          </cell>
          <cell r="I624">
            <v>375</v>
          </cell>
          <cell r="J624">
            <v>425</v>
          </cell>
          <cell r="K624">
            <v>475</v>
          </cell>
          <cell r="L624">
            <v>525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2004</v>
          </cell>
          <cell r="B625" t="str">
            <v>A</v>
          </cell>
          <cell r="C625" t="str">
            <v>70300-000-0</v>
          </cell>
          <cell r="D625">
            <v>2002.09</v>
          </cell>
          <cell r="E625">
            <v>0</v>
          </cell>
          <cell r="F625">
            <v>895.02</v>
          </cell>
          <cell r="G625">
            <v>511.62</v>
          </cell>
          <cell r="H625">
            <v>155.44999999999999</v>
          </cell>
          <cell r="I625">
            <v>105</v>
          </cell>
          <cell r="J625">
            <v>145</v>
          </cell>
          <cell r="K625">
            <v>190</v>
          </cell>
          <cell r="L625">
            <v>107.3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2004</v>
          </cell>
          <cell r="B626" t="str">
            <v>A</v>
          </cell>
          <cell r="C626" t="str">
            <v>70500-000-0</v>
          </cell>
          <cell r="D626">
            <v>116.66999999999999</v>
          </cell>
          <cell r="E626">
            <v>0</v>
          </cell>
          <cell r="F626">
            <v>27.3</v>
          </cell>
          <cell r="G626">
            <v>23.83</v>
          </cell>
          <cell r="H626">
            <v>25.32</v>
          </cell>
          <cell r="I626">
            <v>0</v>
          </cell>
          <cell r="J626">
            <v>40.22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2004</v>
          </cell>
          <cell r="B627" t="str">
            <v>A</v>
          </cell>
          <cell r="C627" t="str">
            <v>70700-000-0</v>
          </cell>
          <cell r="D627">
            <v>1260</v>
          </cell>
          <cell r="E627">
            <v>0</v>
          </cell>
          <cell r="F627">
            <v>210</v>
          </cell>
          <cell r="G627">
            <v>210</v>
          </cell>
          <cell r="H627">
            <v>210</v>
          </cell>
          <cell r="I627">
            <v>210</v>
          </cell>
          <cell r="J627">
            <v>210</v>
          </cell>
          <cell r="K627">
            <v>210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2004</v>
          </cell>
          <cell r="B628" t="str">
            <v>A</v>
          </cell>
          <cell r="C628" t="str">
            <v>71100-000-0</v>
          </cell>
          <cell r="D628">
            <v>5209.6899999999996</v>
          </cell>
          <cell r="E628">
            <v>0</v>
          </cell>
          <cell r="F628">
            <v>50</v>
          </cell>
          <cell r="G628">
            <v>0</v>
          </cell>
          <cell r="H628">
            <v>0</v>
          </cell>
          <cell r="I628">
            <v>4740</v>
          </cell>
          <cell r="J628">
            <v>0</v>
          </cell>
          <cell r="K628">
            <v>419.69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2004</v>
          </cell>
          <cell r="B629" t="str">
            <v>A</v>
          </cell>
          <cell r="C629" t="str">
            <v>71200-000-0</v>
          </cell>
          <cell r="D629">
            <v>27581.5</v>
          </cell>
          <cell r="E629">
            <v>0</v>
          </cell>
          <cell r="F629">
            <v>4323.62</v>
          </cell>
          <cell r="G629">
            <v>4345.82</v>
          </cell>
          <cell r="H629">
            <v>4708.5200000000004</v>
          </cell>
          <cell r="I629">
            <v>5059.1499999999996</v>
          </cell>
          <cell r="J629">
            <v>4594.45</v>
          </cell>
          <cell r="K629">
            <v>4549.9399999999996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2004</v>
          </cell>
          <cell r="B630" t="str">
            <v>A</v>
          </cell>
          <cell r="C630" t="str">
            <v>71300-000-0</v>
          </cell>
          <cell r="D630">
            <v>1987.5300000000002</v>
          </cell>
          <cell r="E630">
            <v>0</v>
          </cell>
          <cell r="F630">
            <v>337.61</v>
          </cell>
          <cell r="G630">
            <v>673.87</v>
          </cell>
          <cell r="H630">
            <v>291.49</v>
          </cell>
          <cell r="I630">
            <v>210.62</v>
          </cell>
          <cell r="J630">
            <v>246.29</v>
          </cell>
          <cell r="K630">
            <v>227.65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</row>
        <row r="631">
          <cell r="A631" t="str">
            <v>2004</v>
          </cell>
          <cell r="B631" t="str">
            <v>A</v>
          </cell>
          <cell r="C631" t="str">
            <v>71500-000-0</v>
          </cell>
          <cell r="D631">
            <v>872.74</v>
          </cell>
          <cell r="E631">
            <v>0</v>
          </cell>
          <cell r="F631">
            <v>161.18</v>
          </cell>
          <cell r="G631">
            <v>124.92</v>
          </cell>
          <cell r="H631">
            <v>119.53</v>
          </cell>
          <cell r="I631">
            <v>149.56</v>
          </cell>
          <cell r="J631">
            <v>212.88</v>
          </cell>
          <cell r="K631">
            <v>104.67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</row>
        <row r="632">
          <cell r="A632" t="str">
            <v>2004</v>
          </cell>
          <cell r="B632" t="str">
            <v>A</v>
          </cell>
          <cell r="C632" t="str">
            <v>71600-000-0</v>
          </cell>
          <cell r="D632">
            <v>21577.02</v>
          </cell>
          <cell r="E632">
            <v>0</v>
          </cell>
          <cell r="F632">
            <v>1120.5</v>
          </cell>
          <cell r="G632">
            <v>3510</v>
          </cell>
          <cell r="H632">
            <v>0</v>
          </cell>
          <cell r="I632">
            <v>0</v>
          </cell>
          <cell r="J632">
            <v>16946.52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2004</v>
          </cell>
          <cell r="B633" t="str">
            <v>A</v>
          </cell>
          <cell r="C633" t="str">
            <v>71800-000-0</v>
          </cell>
          <cell r="D633">
            <v>3123.9300000000003</v>
          </cell>
          <cell r="E633">
            <v>0</v>
          </cell>
          <cell r="F633">
            <v>369.65</v>
          </cell>
          <cell r="G633">
            <v>498.5</v>
          </cell>
          <cell r="H633">
            <v>539.48</v>
          </cell>
          <cell r="I633">
            <v>444.85</v>
          </cell>
          <cell r="J633">
            <v>707.42</v>
          </cell>
          <cell r="K633">
            <v>564.03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2004</v>
          </cell>
          <cell r="B634" t="str">
            <v>A</v>
          </cell>
          <cell r="C634" t="str">
            <v>72100-000-0</v>
          </cell>
          <cell r="D634">
            <v>154.98000000000002</v>
          </cell>
          <cell r="E634">
            <v>0</v>
          </cell>
          <cell r="F634">
            <v>129.99</v>
          </cell>
          <cell r="G634">
            <v>0</v>
          </cell>
          <cell r="H634">
            <v>24.99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</row>
        <row r="635">
          <cell r="A635" t="str">
            <v>2004</v>
          </cell>
          <cell r="B635" t="str">
            <v>A</v>
          </cell>
          <cell r="C635" t="str">
            <v>80500-000-0</v>
          </cell>
          <cell r="D635">
            <v>-72</v>
          </cell>
          <cell r="E635">
            <v>0</v>
          </cell>
          <cell r="F635">
            <v>0</v>
          </cell>
          <cell r="G635">
            <v>-3</v>
          </cell>
          <cell r="H635">
            <v>0</v>
          </cell>
          <cell r="I635">
            <v>0</v>
          </cell>
          <cell r="J635">
            <v>0</v>
          </cell>
          <cell r="K635">
            <v>-69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</row>
        <row r="636">
          <cell r="A636" t="str">
            <v>2004</v>
          </cell>
          <cell r="B636" t="str">
            <v>A</v>
          </cell>
          <cell r="C636" t="str">
            <v>80600-000-0</v>
          </cell>
          <cell r="D636">
            <v>84.539999999999992</v>
          </cell>
          <cell r="E636">
            <v>0</v>
          </cell>
          <cell r="F636">
            <v>55.36</v>
          </cell>
          <cell r="G636">
            <v>29.18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2004</v>
          </cell>
          <cell r="B637" t="str">
            <v>A</v>
          </cell>
          <cell r="C637" t="str">
            <v>86150-000-0</v>
          </cell>
          <cell r="D637">
            <v>81854.459999999992</v>
          </cell>
          <cell r="E637">
            <v>0</v>
          </cell>
          <cell r="F637">
            <v>12970.21</v>
          </cell>
          <cell r="G637">
            <v>6886.12</v>
          </cell>
          <cell r="H637">
            <v>21985.17</v>
          </cell>
          <cell r="I637">
            <v>23997.119999999999</v>
          </cell>
          <cell r="J637">
            <v>1954.18</v>
          </cell>
          <cell r="K637">
            <v>14061.66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</row>
        <row r="638">
          <cell r="A638" t="str">
            <v>2004</v>
          </cell>
          <cell r="B638" t="str">
            <v>A</v>
          </cell>
          <cell r="C638" t="str">
            <v>89010-000-0</v>
          </cell>
          <cell r="D638">
            <v>829.44</v>
          </cell>
          <cell r="E638">
            <v>0</v>
          </cell>
          <cell r="F638">
            <v>138.24</v>
          </cell>
          <cell r="G638">
            <v>138.24</v>
          </cell>
          <cell r="H638">
            <v>138.24</v>
          </cell>
          <cell r="I638">
            <v>138.24</v>
          </cell>
          <cell r="J638">
            <v>138.24</v>
          </cell>
          <cell r="K638">
            <v>138.24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2004</v>
          </cell>
          <cell r="B639" t="str">
            <v>A</v>
          </cell>
          <cell r="C639" t="str">
            <v>89026-000-0</v>
          </cell>
          <cell r="D639">
            <v>8.8800000000000008</v>
          </cell>
          <cell r="E639">
            <v>0</v>
          </cell>
          <cell r="F639">
            <v>1.48</v>
          </cell>
          <cell r="G639">
            <v>1.48</v>
          </cell>
          <cell r="H639">
            <v>1.48</v>
          </cell>
          <cell r="I639">
            <v>1.48</v>
          </cell>
          <cell r="J639">
            <v>1.48</v>
          </cell>
          <cell r="K639">
            <v>1.48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</row>
        <row r="640">
          <cell r="A640" t="str">
            <v>2004</v>
          </cell>
          <cell r="B640" t="str">
            <v>A</v>
          </cell>
          <cell r="C640" t="str">
            <v>ALF10-000-0</v>
          </cell>
          <cell r="D640">
            <v>637</v>
          </cell>
          <cell r="E640">
            <v>0</v>
          </cell>
          <cell r="F640">
            <v>71</v>
          </cell>
          <cell r="G640">
            <v>78</v>
          </cell>
          <cell r="H640">
            <v>87</v>
          </cell>
          <cell r="I640">
            <v>122</v>
          </cell>
          <cell r="J640">
            <v>153</v>
          </cell>
          <cell r="K640">
            <v>126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</row>
        <row r="641">
          <cell r="A641" t="str">
            <v>2004</v>
          </cell>
          <cell r="B641" t="str">
            <v>A</v>
          </cell>
          <cell r="C641" t="str">
            <v>ALLDY-000-0</v>
          </cell>
          <cell r="D641">
            <v>183</v>
          </cell>
          <cell r="E641">
            <v>0</v>
          </cell>
          <cell r="F641">
            <v>30</v>
          </cell>
          <cell r="G641">
            <v>31</v>
          </cell>
          <cell r="H641">
            <v>30</v>
          </cell>
          <cell r="I641">
            <v>31</v>
          </cell>
          <cell r="J641">
            <v>31</v>
          </cell>
          <cell r="K641">
            <v>30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</row>
        <row r="642">
          <cell r="A642" t="str">
            <v>2004</v>
          </cell>
          <cell r="B642" t="str">
            <v>A</v>
          </cell>
          <cell r="C642" t="str">
            <v>AVG10-000-0</v>
          </cell>
          <cell r="D642">
            <v>20.87</v>
          </cell>
          <cell r="E642">
            <v>0</v>
          </cell>
          <cell r="F642">
            <v>2.37</v>
          </cell>
          <cell r="G642">
            <v>2.52</v>
          </cell>
          <cell r="H642">
            <v>2.9</v>
          </cell>
          <cell r="I642">
            <v>3.94</v>
          </cell>
          <cell r="J642">
            <v>4.9400000000000004</v>
          </cell>
          <cell r="K642">
            <v>4.2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2004</v>
          </cell>
          <cell r="B643" t="str">
            <v>A</v>
          </cell>
          <cell r="C643" t="str">
            <v>AVGM1-000-0</v>
          </cell>
          <cell r="D643">
            <v>232.51999999999998</v>
          </cell>
          <cell r="E643">
            <v>0</v>
          </cell>
          <cell r="F643">
            <v>38.57</v>
          </cell>
          <cell r="G643">
            <v>38.130000000000003</v>
          </cell>
          <cell r="H643">
            <v>40.799999999999997</v>
          </cell>
          <cell r="I643">
            <v>41.06</v>
          </cell>
          <cell r="J643">
            <v>36.29</v>
          </cell>
          <cell r="K643">
            <v>37.67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2004</v>
          </cell>
          <cell r="B644" t="str">
            <v>A</v>
          </cell>
          <cell r="C644" t="str">
            <v>AVGM2-000-0</v>
          </cell>
          <cell r="D644">
            <v>31.81</v>
          </cell>
          <cell r="E644">
            <v>0</v>
          </cell>
          <cell r="F644">
            <v>6</v>
          </cell>
          <cell r="G644">
            <v>5.81</v>
          </cell>
          <cell r="H644">
            <v>5</v>
          </cell>
          <cell r="I644">
            <v>5</v>
          </cell>
          <cell r="J644">
            <v>5</v>
          </cell>
          <cell r="K644">
            <v>5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2004</v>
          </cell>
          <cell r="B645" t="str">
            <v>A</v>
          </cell>
          <cell r="C645" t="str">
            <v>AVGM3-000-0</v>
          </cell>
          <cell r="D645">
            <v>5</v>
          </cell>
          <cell r="E645">
            <v>0</v>
          </cell>
          <cell r="F645">
            <v>0</v>
          </cell>
          <cell r="G645">
            <v>1</v>
          </cell>
          <cell r="H645">
            <v>1</v>
          </cell>
          <cell r="I645">
            <v>1</v>
          </cell>
          <cell r="J645">
            <v>1</v>
          </cell>
          <cell r="K645">
            <v>1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2004</v>
          </cell>
          <cell r="B646" t="str">
            <v>A</v>
          </cell>
          <cell r="C646" t="str">
            <v>MED1 -000-0</v>
          </cell>
          <cell r="D646">
            <v>7091</v>
          </cell>
          <cell r="E646">
            <v>0</v>
          </cell>
          <cell r="F646">
            <v>1157</v>
          </cell>
          <cell r="G646">
            <v>1182</v>
          </cell>
          <cell r="H646">
            <v>1224</v>
          </cell>
          <cell r="I646">
            <v>1273</v>
          </cell>
          <cell r="J646">
            <v>1125</v>
          </cell>
          <cell r="K646">
            <v>1130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2004</v>
          </cell>
          <cell r="B647" t="str">
            <v>A</v>
          </cell>
          <cell r="C647" t="str">
            <v>MED2 -000-0</v>
          </cell>
          <cell r="D647">
            <v>970</v>
          </cell>
          <cell r="E647">
            <v>0</v>
          </cell>
          <cell r="F647">
            <v>180</v>
          </cell>
          <cell r="G647">
            <v>180</v>
          </cell>
          <cell r="H647">
            <v>150</v>
          </cell>
          <cell r="I647">
            <v>155</v>
          </cell>
          <cell r="J647">
            <v>155</v>
          </cell>
          <cell r="K647">
            <v>150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2004</v>
          </cell>
          <cell r="B648" t="str">
            <v>A</v>
          </cell>
          <cell r="C648" t="str">
            <v>MED3 -000-0</v>
          </cell>
          <cell r="D648">
            <v>153</v>
          </cell>
          <cell r="E648">
            <v>0</v>
          </cell>
          <cell r="F648">
            <v>0</v>
          </cell>
          <cell r="G648">
            <v>31</v>
          </cell>
          <cell r="H648">
            <v>30</v>
          </cell>
          <cell r="I648">
            <v>31</v>
          </cell>
          <cell r="J648">
            <v>31</v>
          </cell>
          <cell r="K648">
            <v>30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2004</v>
          </cell>
          <cell r="B649" t="str">
            <v>A</v>
          </cell>
          <cell r="C649" t="str">
            <v>RDAV -000-0</v>
          </cell>
          <cell r="D649">
            <v>290.17999999999995</v>
          </cell>
          <cell r="E649">
            <v>0</v>
          </cell>
          <cell r="F649">
            <v>46.93</v>
          </cell>
          <cell r="G649">
            <v>47.45</v>
          </cell>
          <cell r="H649">
            <v>49.7</v>
          </cell>
          <cell r="I649">
            <v>51</v>
          </cell>
          <cell r="J649">
            <v>47.23</v>
          </cell>
          <cell r="K649">
            <v>47.87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</row>
        <row r="650">
          <cell r="A650" t="str">
            <v>2004</v>
          </cell>
          <cell r="B650" t="str">
            <v>A</v>
          </cell>
          <cell r="C650" t="str">
            <v>RDAY -000-0</v>
          </cell>
          <cell r="D650">
            <v>31</v>
          </cell>
          <cell r="E650">
            <v>0</v>
          </cell>
          <cell r="F650">
            <v>1408</v>
          </cell>
          <cell r="G650">
            <v>1471</v>
          </cell>
          <cell r="H650">
            <v>1491</v>
          </cell>
          <cell r="I650">
            <v>1581</v>
          </cell>
          <cell r="J650">
            <v>1464</v>
          </cell>
          <cell r="K650">
            <v>1436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2004</v>
          </cell>
          <cell r="B651" t="str">
            <v>A</v>
          </cell>
          <cell r="C651" t="str">
            <v>UOCC -ALF-0</v>
          </cell>
          <cell r="D651">
            <v>46.74</v>
          </cell>
          <cell r="E651">
            <v>0</v>
          </cell>
          <cell r="F651">
            <v>45</v>
          </cell>
          <cell r="G651">
            <v>46.45</v>
          </cell>
          <cell r="H651">
            <v>48.7</v>
          </cell>
          <cell r="I651">
            <v>51</v>
          </cell>
          <cell r="J651">
            <v>46.23</v>
          </cell>
          <cell r="K651">
            <v>46.87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2004</v>
          </cell>
          <cell r="B652" t="str">
            <v>A</v>
          </cell>
          <cell r="C652" t="str">
            <v>UOP  -ALF-0</v>
          </cell>
          <cell r="D652">
            <v>473.75000000000006</v>
          </cell>
          <cell r="E652">
            <v>0</v>
          </cell>
          <cell r="F652">
            <v>75</v>
          </cell>
          <cell r="G652">
            <v>77.42</v>
          </cell>
          <cell r="H652">
            <v>81.17</v>
          </cell>
          <cell r="I652">
            <v>85</v>
          </cell>
          <cell r="J652">
            <v>77.05</v>
          </cell>
          <cell r="K652">
            <v>78.11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2004</v>
          </cell>
          <cell r="B653" t="str">
            <v>A</v>
          </cell>
          <cell r="C653" t="str">
            <v>UOCC -ALF-0</v>
          </cell>
          <cell r="D653">
            <v>0</v>
          </cell>
          <cell r="E653">
            <v>0</v>
          </cell>
          <cell r="F653">
            <v>45</v>
          </cell>
          <cell r="G653">
            <v>46.45</v>
          </cell>
          <cell r="H653">
            <v>48.7</v>
          </cell>
          <cell r="I653">
            <v>51</v>
          </cell>
          <cell r="J653">
            <v>46.23</v>
          </cell>
          <cell r="K653">
            <v>46.87</v>
          </cell>
          <cell r="L653">
            <v>46.74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2004</v>
          </cell>
          <cell r="B654" t="str">
            <v>A</v>
          </cell>
          <cell r="C654" t="str">
            <v>UOP  -ALF-0</v>
          </cell>
          <cell r="D654">
            <v>0</v>
          </cell>
          <cell r="E654">
            <v>0</v>
          </cell>
          <cell r="F654">
            <v>75</v>
          </cell>
          <cell r="G654">
            <v>77.42</v>
          </cell>
          <cell r="H654">
            <v>81.17</v>
          </cell>
          <cell r="I654">
            <v>85</v>
          </cell>
          <cell r="J654">
            <v>77.05</v>
          </cell>
          <cell r="K654">
            <v>78.11</v>
          </cell>
          <cell r="L654">
            <v>77.900000000000006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D655">
            <v>0</v>
          </cell>
        </row>
        <row r="656">
          <cell r="D656">
            <v>0</v>
          </cell>
        </row>
        <row r="657">
          <cell r="D657">
            <v>0</v>
          </cell>
        </row>
        <row r="658">
          <cell r="D658">
            <v>0</v>
          </cell>
        </row>
        <row r="659">
          <cell r="D659">
            <v>0</v>
          </cell>
        </row>
        <row r="660">
          <cell r="D660">
            <v>0</v>
          </cell>
        </row>
        <row r="661">
          <cell r="D661">
            <v>0</v>
          </cell>
        </row>
        <row r="662">
          <cell r="D662">
            <v>0</v>
          </cell>
        </row>
        <row r="663">
          <cell r="D663">
            <v>0</v>
          </cell>
        </row>
        <row r="664">
          <cell r="D664">
            <v>0</v>
          </cell>
        </row>
        <row r="665">
          <cell r="D665">
            <v>0</v>
          </cell>
        </row>
        <row r="666">
          <cell r="D666">
            <v>0</v>
          </cell>
        </row>
        <row r="667">
          <cell r="D667">
            <v>0</v>
          </cell>
        </row>
        <row r="668">
          <cell r="D668">
            <v>0</v>
          </cell>
        </row>
        <row r="669">
          <cell r="D669">
            <v>0</v>
          </cell>
        </row>
        <row r="670">
          <cell r="D670">
            <v>0</v>
          </cell>
        </row>
        <row r="671">
          <cell r="D671">
            <v>0</v>
          </cell>
        </row>
        <row r="672">
          <cell r="D672">
            <v>0</v>
          </cell>
        </row>
        <row r="673">
          <cell r="D673">
            <v>0</v>
          </cell>
        </row>
        <row r="674">
          <cell r="D674">
            <v>0</v>
          </cell>
        </row>
        <row r="675">
          <cell r="D675">
            <v>0</v>
          </cell>
        </row>
        <row r="676">
          <cell r="D676">
            <v>0</v>
          </cell>
        </row>
        <row r="677">
          <cell r="D677">
            <v>0</v>
          </cell>
        </row>
        <row r="678">
          <cell r="D678">
            <v>0</v>
          </cell>
        </row>
        <row r="679">
          <cell r="D679">
            <v>0</v>
          </cell>
        </row>
        <row r="680">
          <cell r="D680">
            <v>0</v>
          </cell>
        </row>
        <row r="681">
          <cell r="D681">
            <v>0</v>
          </cell>
        </row>
        <row r="682">
          <cell r="D682">
            <v>0</v>
          </cell>
        </row>
        <row r="683">
          <cell r="D683">
            <v>0</v>
          </cell>
        </row>
        <row r="684">
          <cell r="D684">
            <v>0</v>
          </cell>
        </row>
        <row r="685">
          <cell r="D685">
            <v>0</v>
          </cell>
        </row>
        <row r="686">
          <cell r="D686">
            <v>0</v>
          </cell>
        </row>
        <row r="687">
          <cell r="D687">
            <v>0</v>
          </cell>
        </row>
        <row r="688">
          <cell r="D688">
            <v>0</v>
          </cell>
        </row>
        <row r="689">
          <cell r="D689">
            <v>0</v>
          </cell>
        </row>
        <row r="690">
          <cell r="D690">
            <v>0</v>
          </cell>
        </row>
        <row r="691">
          <cell r="D691">
            <v>0</v>
          </cell>
        </row>
        <row r="692">
          <cell r="D692">
            <v>0</v>
          </cell>
        </row>
        <row r="693">
          <cell r="D693">
            <v>0</v>
          </cell>
        </row>
        <row r="694">
          <cell r="D694">
            <v>0</v>
          </cell>
        </row>
        <row r="695">
          <cell r="D695">
            <v>0</v>
          </cell>
        </row>
        <row r="696">
          <cell r="D696">
            <v>0</v>
          </cell>
        </row>
        <row r="697">
          <cell r="D697">
            <v>0</v>
          </cell>
        </row>
        <row r="698">
          <cell r="D698">
            <v>0</v>
          </cell>
        </row>
        <row r="699">
          <cell r="D699">
            <v>0</v>
          </cell>
        </row>
        <row r="700">
          <cell r="D700">
            <v>0</v>
          </cell>
        </row>
        <row r="701">
          <cell r="D701">
            <v>0</v>
          </cell>
        </row>
        <row r="702">
          <cell r="D702">
            <v>0</v>
          </cell>
        </row>
        <row r="703">
          <cell r="D703">
            <v>0</v>
          </cell>
        </row>
        <row r="704">
          <cell r="D704">
            <v>0</v>
          </cell>
        </row>
        <row r="705">
          <cell r="D705">
            <v>0</v>
          </cell>
        </row>
        <row r="706">
          <cell r="D706">
            <v>0</v>
          </cell>
        </row>
        <row r="707">
          <cell r="D707">
            <v>0</v>
          </cell>
        </row>
        <row r="708">
          <cell r="D708">
            <v>0</v>
          </cell>
        </row>
        <row r="709">
          <cell r="D709">
            <v>0</v>
          </cell>
        </row>
        <row r="710">
          <cell r="D710">
            <v>0</v>
          </cell>
        </row>
        <row r="711">
          <cell r="D711">
            <v>0</v>
          </cell>
        </row>
        <row r="712">
          <cell r="D712">
            <v>0</v>
          </cell>
        </row>
        <row r="713">
          <cell r="D713">
            <v>0</v>
          </cell>
        </row>
        <row r="714">
          <cell r="D714">
            <v>0</v>
          </cell>
        </row>
        <row r="715">
          <cell r="D715">
            <v>0</v>
          </cell>
        </row>
        <row r="716">
          <cell r="D716">
            <v>0</v>
          </cell>
        </row>
        <row r="717">
          <cell r="D717">
            <v>0</v>
          </cell>
        </row>
        <row r="718">
          <cell r="D718">
            <v>0</v>
          </cell>
        </row>
        <row r="719">
          <cell r="D719">
            <v>0</v>
          </cell>
        </row>
        <row r="720">
          <cell r="D720">
            <v>0</v>
          </cell>
        </row>
        <row r="721">
          <cell r="D721">
            <v>0</v>
          </cell>
        </row>
        <row r="722">
          <cell r="D722">
            <v>0</v>
          </cell>
        </row>
        <row r="723">
          <cell r="D723">
            <v>0</v>
          </cell>
        </row>
        <row r="724">
          <cell r="D724">
            <v>0</v>
          </cell>
        </row>
        <row r="725">
          <cell r="D725">
            <v>0</v>
          </cell>
        </row>
        <row r="726">
          <cell r="D726">
            <v>0</v>
          </cell>
        </row>
        <row r="727">
          <cell r="D727">
            <v>0</v>
          </cell>
        </row>
        <row r="728">
          <cell r="D728">
            <v>0</v>
          </cell>
        </row>
        <row r="729">
          <cell r="D729">
            <v>0</v>
          </cell>
        </row>
        <row r="730">
          <cell r="D730">
            <v>0</v>
          </cell>
        </row>
        <row r="731">
          <cell r="D731">
            <v>0</v>
          </cell>
        </row>
        <row r="732">
          <cell r="D732">
            <v>0</v>
          </cell>
        </row>
        <row r="733">
          <cell r="D733">
            <v>0</v>
          </cell>
        </row>
        <row r="734">
          <cell r="D734">
            <v>0</v>
          </cell>
        </row>
        <row r="735">
          <cell r="D735">
            <v>0</v>
          </cell>
        </row>
        <row r="736">
          <cell r="D736">
            <v>0</v>
          </cell>
        </row>
        <row r="737">
          <cell r="D737">
            <v>0</v>
          </cell>
        </row>
        <row r="738">
          <cell r="D738">
            <v>0</v>
          </cell>
        </row>
        <row r="739">
          <cell r="D739">
            <v>0</v>
          </cell>
        </row>
        <row r="740">
          <cell r="D740">
            <v>0</v>
          </cell>
        </row>
        <row r="741">
          <cell r="D741">
            <v>0</v>
          </cell>
        </row>
        <row r="742">
          <cell r="D742">
            <v>0</v>
          </cell>
        </row>
        <row r="743">
          <cell r="D743">
            <v>0</v>
          </cell>
        </row>
        <row r="744">
          <cell r="D744">
            <v>0</v>
          </cell>
        </row>
        <row r="745">
          <cell r="D745">
            <v>0</v>
          </cell>
        </row>
        <row r="746">
          <cell r="D746">
            <v>0</v>
          </cell>
        </row>
        <row r="747">
          <cell r="D747">
            <v>0</v>
          </cell>
        </row>
        <row r="748">
          <cell r="D748">
            <v>0</v>
          </cell>
        </row>
        <row r="749">
          <cell r="D749">
            <v>0</v>
          </cell>
        </row>
        <row r="750">
          <cell r="D750">
            <v>0</v>
          </cell>
        </row>
        <row r="751">
          <cell r="D751">
            <v>0</v>
          </cell>
        </row>
        <row r="752">
          <cell r="D752">
            <v>0</v>
          </cell>
        </row>
        <row r="753">
          <cell r="D753">
            <v>0</v>
          </cell>
        </row>
        <row r="754">
          <cell r="D754">
            <v>0</v>
          </cell>
        </row>
        <row r="755">
          <cell r="D755">
            <v>0</v>
          </cell>
        </row>
        <row r="756">
          <cell r="D756">
            <v>0</v>
          </cell>
        </row>
        <row r="757">
          <cell r="D757">
            <v>0</v>
          </cell>
        </row>
        <row r="758">
          <cell r="D758">
            <v>0</v>
          </cell>
        </row>
        <row r="759">
          <cell r="D759">
            <v>0</v>
          </cell>
        </row>
        <row r="760">
          <cell r="D760">
            <v>0</v>
          </cell>
        </row>
        <row r="761">
          <cell r="D761">
            <v>0</v>
          </cell>
        </row>
        <row r="762">
          <cell r="D762">
            <v>0</v>
          </cell>
        </row>
        <row r="763">
          <cell r="D763">
            <v>0</v>
          </cell>
        </row>
        <row r="764">
          <cell r="D764">
            <v>0</v>
          </cell>
        </row>
        <row r="765">
          <cell r="D765">
            <v>0</v>
          </cell>
        </row>
        <row r="766">
          <cell r="D766">
            <v>0</v>
          </cell>
        </row>
        <row r="767">
          <cell r="D767">
            <v>0</v>
          </cell>
        </row>
        <row r="768">
          <cell r="D768">
            <v>0</v>
          </cell>
        </row>
        <row r="769">
          <cell r="D769">
            <v>0</v>
          </cell>
        </row>
        <row r="770">
          <cell r="D770">
            <v>0</v>
          </cell>
        </row>
        <row r="771">
          <cell r="D771">
            <v>0</v>
          </cell>
        </row>
        <row r="772">
          <cell r="D772">
            <v>0</v>
          </cell>
        </row>
        <row r="773">
          <cell r="D773">
            <v>0</v>
          </cell>
        </row>
        <row r="774">
          <cell r="D774">
            <v>0</v>
          </cell>
        </row>
        <row r="775">
          <cell r="D775">
            <v>0</v>
          </cell>
        </row>
        <row r="776">
          <cell r="D776">
            <v>0</v>
          </cell>
        </row>
        <row r="777">
          <cell r="D777">
            <v>0</v>
          </cell>
        </row>
        <row r="778">
          <cell r="D778">
            <v>0</v>
          </cell>
        </row>
        <row r="779">
          <cell r="D779">
            <v>0</v>
          </cell>
        </row>
        <row r="780">
          <cell r="D780">
            <v>0</v>
          </cell>
        </row>
        <row r="781">
          <cell r="D781">
            <v>0</v>
          </cell>
        </row>
        <row r="782">
          <cell r="D782">
            <v>0</v>
          </cell>
        </row>
        <row r="783">
          <cell r="D783">
            <v>0</v>
          </cell>
        </row>
        <row r="784">
          <cell r="D784">
            <v>0</v>
          </cell>
        </row>
        <row r="785">
          <cell r="D785">
            <v>0</v>
          </cell>
        </row>
        <row r="786">
          <cell r="D786">
            <v>0</v>
          </cell>
        </row>
        <row r="787">
          <cell r="D787">
            <v>0</v>
          </cell>
        </row>
        <row r="788">
          <cell r="D788">
            <v>0</v>
          </cell>
        </row>
        <row r="789">
          <cell r="D789">
            <v>0</v>
          </cell>
        </row>
        <row r="790">
          <cell r="D790">
            <v>0</v>
          </cell>
        </row>
        <row r="791">
          <cell r="D791">
            <v>0</v>
          </cell>
        </row>
        <row r="792">
          <cell r="D792">
            <v>0</v>
          </cell>
        </row>
        <row r="793">
          <cell r="D793">
            <v>0</v>
          </cell>
        </row>
        <row r="794">
          <cell r="D794">
            <v>0</v>
          </cell>
        </row>
        <row r="795">
          <cell r="D795">
            <v>0</v>
          </cell>
        </row>
        <row r="796">
          <cell r="D796">
            <v>0</v>
          </cell>
        </row>
        <row r="797">
          <cell r="D797">
            <v>0</v>
          </cell>
        </row>
        <row r="798">
          <cell r="D798">
            <v>0</v>
          </cell>
        </row>
        <row r="799">
          <cell r="D799">
            <v>0</v>
          </cell>
        </row>
        <row r="800">
          <cell r="D800">
            <v>0</v>
          </cell>
        </row>
        <row r="801">
          <cell r="D801">
            <v>0</v>
          </cell>
        </row>
        <row r="802">
          <cell r="D802">
            <v>0</v>
          </cell>
        </row>
        <row r="803">
          <cell r="D803">
            <v>0</v>
          </cell>
        </row>
        <row r="804">
          <cell r="D804">
            <v>0</v>
          </cell>
        </row>
        <row r="805">
          <cell r="D805">
            <v>0</v>
          </cell>
        </row>
        <row r="806">
          <cell r="D806">
            <v>0</v>
          </cell>
        </row>
        <row r="807">
          <cell r="D807">
            <v>0</v>
          </cell>
        </row>
        <row r="808">
          <cell r="D808">
            <v>0</v>
          </cell>
        </row>
        <row r="809">
          <cell r="D809">
            <v>0</v>
          </cell>
        </row>
        <row r="810">
          <cell r="D810">
            <v>0</v>
          </cell>
        </row>
        <row r="811">
          <cell r="D811">
            <v>0</v>
          </cell>
        </row>
        <row r="812">
          <cell r="D812">
            <v>0</v>
          </cell>
        </row>
        <row r="813">
          <cell r="D813">
            <v>0</v>
          </cell>
        </row>
        <row r="814">
          <cell r="D814">
            <v>0</v>
          </cell>
        </row>
        <row r="815">
          <cell r="D815">
            <v>0</v>
          </cell>
        </row>
        <row r="816">
          <cell r="D816">
            <v>0</v>
          </cell>
        </row>
        <row r="817">
          <cell r="D817">
            <v>0</v>
          </cell>
        </row>
        <row r="818">
          <cell r="D818">
            <v>0</v>
          </cell>
        </row>
        <row r="819">
          <cell r="D819">
            <v>0</v>
          </cell>
        </row>
        <row r="820">
          <cell r="D820">
            <v>0</v>
          </cell>
        </row>
        <row r="821">
          <cell r="D821">
            <v>0</v>
          </cell>
        </row>
        <row r="822">
          <cell r="D822">
            <v>0</v>
          </cell>
        </row>
        <row r="823">
          <cell r="D823">
            <v>0</v>
          </cell>
        </row>
        <row r="824">
          <cell r="D824">
            <v>0</v>
          </cell>
        </row>
        <row r="825">
          <cell r="D825">
            <v>0</v>
          </cell>
        </row>
        <row r="826">
          <cell r="D826">
            <v>0</v>
          </cell>
        </row>
        <row r="827">
          <cell r="D827">
            <v>0</v>
          </cell>
        </row>
        <row r="828">
          <cell r="D828">
            <v>0</v>
          </cell>
        </row>
        <row r="829">
          <cell r="D829">
            <v>0</v>
          </cell>
        </row>
        <row r="830">
          <cell r="D830">
            <v>0</v>
          </cell>
        </row>
        <row r="831">
          <cell r="D831">
            <v>0</v>
          </cell>
        </row>
        <row r="832">
          <cell r="D832">
            <v>0</v>
          </cell>
        </row>
        <row r="833">
          <cell r="D833">
            <v>0</v>
          </cell>
        </row>
        <row r="834">
          <cell r="D834">
            <v>0</v>
          </cell>
        </row>
        <row r="835">
          <cell r="D835">
            <v>0</v>
          </cell>
        </row>
        <row r="836">
          <cell r="D836">
            <v>0</v>
          </cell>
        </row>
        <row r="837">
          <cell r="D837">
            <v>0</v>
          </cell>
        </row>
        <row r="838">
          <cell r="D838">
            <v>0</v>
          </cell>
        </row>
        <row r="839">
          <cell r="D839">
            <v>0</v>
          </cell>
        </row>
        <row r="840">
          <cell r="D840">
            <v>0</v>
          </cell>
        </row>
        <row r="841">
          <cell r="D841">
            <v>0</v>
          </cell>
        </row>
        <row r="842">
          <cell r="D842">
            <v>0</v>
          </cell>
        </row>
        <row r="843">
          <cell r="D843">
            <v>0</v>
          </cell>
        </row>
        <row r="844">
          <cell r="D844">
            <v>0</v>
          </cell>
        </row>
        <row r="845">
          <cell r="D845">
            <v>0</v>
          </cell>
        </row>
        <row r="846">
          <cell r="D846">
            <v>0</v>
          </cell>
        </row>
        <row r="847">
          <cell r="D847">
            <v>0</v>
          </cell>
        </row>
        <row r="848">
          <cell r="D848">
            <v>0</v>
          </cell>
        </row>
        <row r="849">
          <cell r="D849">
            <v>0</v>
          </cell>
        </row>
        <row r="850">
          <cell r="D850">
            <v>0</v>
          </cell>
        </row>
        <row r="851">
          <cell r="D851">
            <v>0</v>
          </cell>
        </row>
        <row r="852">
          <cell r="D852">
            <v>0</v>
          </cell>
        </row>
        <row r="853">
          <cell r="D853">
            <v>0</v>
          </cell>
        </row>
        <row r="854">
          <cell r="D854">
            <v>0</v>
          </cell>
        </row>
        <row r="855">
          <cell r="D855">
            <v>0</v>
          </cell>
        </row>
        <row r="856">
          <cell r="D856">
            <v>0</v>
          </cell>
        </row>
        <row r="857">
          <cell r="D857">
            <v>0</v>
          </cell>
        </row>
        <row r="858">
          <cell r="D858">
            <v>0</v>
          </cell>
        </row>
        <row r="859">
          <cell r="D859">
            <v>0</v>
          </cell>
        </row>
        <row r="860">
          <cell r="D860">
            <v>0</v>
          </cell>
        </row>
        <row r="861">
          <cell r="D861">
            <v>0</v>
          </cell>
        </row>
        <row r="862">
          <cell r="D862">
            <v>0</v>
          </cell>
        </row>
        <row r="863">
          <cell r="D863">
            <v>0</v>
          </cell>
        </row>
        <row r="864">
          <cell r="D864">
            <v>0</v>
          </cell>
        </row>
        <row r="865">
          <cell r="D865">
            <v>0</v>
          </cell>
        </row>
        <row r="866">
          <cell r="D866">
            <v>0</v>
          </cell>
        </row>
        <row r="867">
          <cell r="D867">
            <v>0</v>
          </cell>
        </row>
        <row r="868">
          <cell r="D868">
            <v>0</v>
          </cell>
        </row>
        <row r="869">
          <cell r="D869">
            <v>0</v>
          </cell>
        </row>
        <row r="870">
          <cell r="D870">
            <v>0</v>
          </cell>
        </row>
        <row r="871">
          <cell r="D871">
            <v>0</v>
          </cell>
        </row>
        <row r="872">
          <cell r="D872">
            <v>0</v>
          </cell>
        </row>
        <row r="873">
          <cell r="D873">
            <v>0</v>
          </cell>
        </row>
        <row r="874">
          <cell r="D874">
            <v>0</v>
          </cell>
        </row>
        <row r="875">
          <cell r="D875">
            <v>0</v>
          </cell>
        </row>
        <row r="876">
          <cell r="D876">
            <v>0</v>
          </cell>
        </row>
        <row r="877">
          <cell r="D877">
            <v>0</v>
          </cell>
        </row>
        <row r="878">
          <cell r="D878">
            <v>0</v>
          </cell>
        </row>
        <row r="879">
          <cell r="D879">
            <v>0</v>
          </cell>
        </row>
        <row r="880">
          <cell r="D880">
            <v>0</v>
          </cell>
        </row>
        <row r="881">
          <cell r="D881">
            <v>0</v>
          </cell>
        </row>
        <row r="882">
          <cell r="D882">
            <v>0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  <row r="913">
          <cell r="D913">
            <v>0</v>
          </cell>
        </row>
        <row r="914">
          <cell r="D914">
            <v>0</v>
          </cell>
        </row>
        <row r="915">
          <cell r="D915">
            <v>0</v>
          </cell>
        </row>
        <row r="916">
          <cell r="D916">
            <v>0</v>
          </cell>
        </row>
        <row r="917">
          <cell r="D917">
            <v>0</v>
          </cell>
        </row>
        <row r="918">
          <cell r="D918">
            <v>0</v>
          </cell>
        </row>
        <row r="919">
          <cell r="D919">
            <v>0</v>
          </cell>
        </row>
        <row r="920">
          <cell r="D920">
            <v>0</v>
          </cell>
        </row>
        <row r="921">
          <cell r="D921">
            <v>0</v>
          </cell>
        </row>
        <row r="922">
          <cell r="D922">
            <v>0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0</v>
          </cell>
        </row>
        <row r="926">
          <cell r="D926">
            <v>0</v>
          </cell>
        </row>
        <row r="927">
          <cell r="D927">
            <v>0</v>
          </cell>
        </row>
        <row r="928">
          <cell r="D928">
            <v>0</v>
          </cell>
        </row>
        <row r="929">
          <cell r="D929">
            <v>0</v>
          </cell>
        </row>
        <row r="930">
          <cell r="D930">
            <v>0</v>
          </cell>
        </row>
        <row r="931">
          <cell r="D931">
            <v>0</v>
          </cell>
        </row>
        <row r="932">
          <cell r="D932">
            <v>0</v>
          </cell>
        </row>
        <row r="933">
          <cell r="D933">
            <v>0</v>
          </cell>
        </row>
        <row r="934">
          <cell r="D934">
            <v>0</v>
          </cell>
        </row>
        <row r="935">
          <cell r="D935">
            <v>0</v>
          </cell>
        </row>
        <row r="936">
          <cell r="D936">
            <v>0</v>
          </cell>
        </row>
        <row r="937">
          <cell r="D937">
            <v>0</v>
          </cell>
        </row>
        <row r="938">
          <cell r="D938">
            <v>0</v>
          </cell>
        </row>
        <row r="939">
          <cell r="D939">
            <v>0</v>
          </cell>
        </row>
        <row r="940">
          <cell r="D940">
            <v>0</v>
          </cell>
        </row>
        <row r="941">
          <cell r="D941">
            <v>0</v>
          </cell>
        </row>
        <row r="942">
          <cell r="D942">
            <v>0</v>
          </cell>
        </row>
        <row r="943">
          <cell r="D943">
            <v>0</v>
          </cell>
        </row>
        <row r="944">
          <cell r="D944">
            <v>0</v>
          </cell>
        </row>
        <row r="945">
          <cell r="D945">
            <v>0</v>
          </cell>
        </row>
        <row r="946">
          <cell r="D946">
            <v>0</v>
          </cell>
        </row>
        <row r="947">
          <cell r="D947">
            <v>0</v>
          </cell>
        </row>
        <row r="948">
          <cell r="D948">
            <v>0</v>
          </cell>
        </row>
        <row r="949">
          <cell r="D949">
            <v>0</v>
          </cell>
        </row>
        <row r="950">
          <cell r="D950">
            <v>0</v>
          </cell>
        </row>
        <row r="951">
          <cell r="D951">
            <v>0</v>
          </cell>
        </row>
        <row r="952">
          <cell r="D952">
            <v>0</v>
          </cell>
        </row>
        <row r="953">
          <cell r="D953">
            <v>0</v>
          </cell>
        </row>
        <row r="954">
          <cell r="D954">
            <v>0</v>
          </cell>
        </row>
        <row r="955">
          <cell r="D955">
            <v>0</v>
          </cell>
        </row>
        <row r="956">
          <cell r="D956">
            <v>0</v>
          </cell>
        </row>
        <row r="957">
          <cell r="D957">
            <v>0</v>
          </cell>
        </row>
        <row r="958">
          <cell r="D958">
            <v>0</v>
          </cell>
        </row>
        <row r="959">
          <cell r="D959">
            <v>0</v>
          </cell>
        </row>
        <row r="960">
          <cell r="D960">
            <v>0</v>
          </cell>
        </row>
        <row r="961">
          <cell r="D961">
            <v>0</v>
          </cell>
        </row>
        <row r="962">
          <cell r="D962">
            <v>0</v>
          </cell>
        </row>
        <row r="963">
          <cell r="D963">
            <v>0</v>
          </cell>
        </row>
        <row r="964">
          <cell r="D964">
            <v>0</v>
          </cell>
        </row>
        <row r="965">
          <cell r="D965">
            <v>0</v>
          </cell>
        </row>
        <row r="966">
          <cell r="D966">
            <v>0</v>
          </cell>
        </row>
        <row r="967">
          <cell r="D967">
            <v>0</v>
          </cell>
        </row>
        <row r="968">
          <cell r="D968">
            <v>0</v>
          </cell>
        </row>
        <row r="969">
          <cell r="D969">
            <v>0</v>
          </cell>
        </row>
        <row r="970">
          <cell r="D970">
            <v>0</v>
          </cell>
        </row>
        <row r="971">
          <cell r="D971">
            <v>0</v>
          </cell>
        </row>
        <row r="972">
          <cell r="D972">
            <v>0</v>
          </cell>
        </row>
        <row r="973">
          <cell r="D973">
            <v>0</v>
          </cell>
        </row>
        <row r="974">
          <cell r="D974">
            <v>0</v>
          </cell>
        </row>
        <row r="975">
          <cell r="D975">
            <v>0</v>
          </cell>
        </row>
        <row r="976">
          <cell r="D976">
            <v>0</v>
          </cell>
        </row>
        <row r="977">
          <cell r="D977">
            <v>0</v>
          </cell>
        </row>
        <row r="978">
          <cell r="D978">
            <v>0</v>
          </cell>
        </row>
        <row r="979">
          <cell r="D979">
            <v>0</v>
          </cell>
        </row>
        <row r="980">
          <cell r="D980">
            <v>0</v>
          </cell>
        </row>
        <row r="981">
          <cell r="D981">
            <v>0</v>
          </cell>
        </row>
        <row r="982">
          <cell r="D982">
            <v>0</v>
          </cell>
        </row>
        <row r="983">
          <cell r="D983">
            <v>0</v>
          </cell>
        </row>
        <row r="984">
          <cell r="D984">
            <v>0</v>
          </cell>
        </row>
        <row r="985">
          <cell r="D985">
            <v>0</v>
          </cell>
        </row>
        <row r="986">
          <cell r="D986">
            <v>0</v>
          </cell>
        </row>
        <row r="987">
          <cell r="D987">
            <v>0</v>
          </cell>
        </row>
        <row r="988">
          <cell r="D988">
            <v>0</v>
          </cell>
        </row>
        <row r="989">
          <cell r="D989">
            <v>0</v>
          </cell>
        </row>
        <row r="990">
          <cell r="D990">
            <v>0</v>
          </cell>
        </row>
        <row r="991">
          <cell r="D991">
            <v>0</v>
          </cell>
        </row>
        <row r="992">
          <cell r="D992">
            <v>0</v>
          </cell>
        </row>
        <row r="993">
          <cell r="D993">
            <v>0</v>
          </cell>
        </row>
        <row r="994">
          <cell r="D994">
            <v>0</v>
          </cell>
        </row>
        <row r="995">
          <cell r="D995">
            <v>0</v>
          </cell>
        </row>
        <row r="996">
          <cell r="D996">
            <v>0</v>
          </cell>
        </row>
        <row r="997">
          <cell r="D997">
            <v>0</v>
          </cell>
        </row>
        <row r="998">
          <cell r="D998">
            <v>0</v>
          </cell>
        </row>
        <row r="999">
          <cell r="D999">
            <v>0</v>
          </cell>
        </row>
        <row r="1000">
          <cell r="D1000">
            <v>0</v>
          </cell>
        </row>
        <row r="1001">
          <cell r="D1001">
            <v>0</v>
          </cell>
        </row>
        <row r="1002">
          <cell r="D1002">
            <v>0</v>
          </cell>
        </row>
        <row r="1003">
          <cell r="D1003">
            <v>0</v>
          </cell>
        </row>
        <row r="1004">
          <cell r="D1004">
            <v>0</v>
          </cell>
        </row>
        <row r="1005">
          <cell r="D1005">
            <v>0</v>
          </cell>
        </row>
        <row r="1006">
          <cell r="D1006">
            <v>0</v>
          </cell>
        </row>
        <row r="1007">
          <cell r="D1007">
            <v>0</v>
          </cell>
        </row>
        <row r="1008">
          <cell r="D1008">
            <v>0</v>
          </cell>
        </row>
        <row r="1009">
          <cell r="D1009">
            <v>0</v>
          </cell>
        </row>
        <row r="1010">
          <cell r="D1010">
            <v>0</v>
          </cell>
        </row>
        <row r="1011">
          <cell r="D1011">
            <v>0</v>
          </cell>
        </row>
        <row r="1012">
          <cell r="D1012">
            <v>0</v>
          </cell>
        </row>
        <row r="1013">
          <cell r="D1013">
            <v>0</v>
          </cell>
        </row>
        <row r="1014">
          <cell r="D1014">
            <v>0</v>
          </cell>
        </row>
        <row r="1015">
          <cell r="D1015">
            <v>0</v>
          </cell>
        </row>
        <row r="1016">
          <cell r="D1016">
            <v>0</v>
          </cell>
        </row>
        <row r="1017">
          <cell r="D1017">
            <v>0</v>
          </cell>
        </row>
        <row r="1018">
          <cell r="D1018">
            <v>0</v>
          </cell>
        </row>
        <row r="1019">
          <cell r="D1019">
            <v>0</v>
          </cell>
        </row>
        <row r="1020">
          <cell r="D1020">
            <v>0</v>
          </cell>
        </row>
        <row r="1021">
          <cell r="D1021">
            <v>0</v>
          </cell>
        </row>
        <row r="1022">
          <cell r="D1022">
            <v>0</v>
          </cell>
        </row>
        <row r="1023">
          <cell r="D1023">
            <v>0</v>
          </cell>
        </row>
        <row r="1024">
          <cell r="D1024">
            <v>0</v>
          </cell>
        </row>
        <row r="1025">
          <cell r="D1025">
            <v>0</v>
          </cell>
        </row>
        <row r="1026">
          <cell r="D1026">
            <v>0</v>
          </cell>
        </row>
        <row r="1027">
          <cell r="D1027">
            <v>0</v>
          </cell>
        </row>
        <row r="1028">
          <cell r="D1028">
            <v>0</v>
          </cell>
        </row>
        <row r="1029">
          <cell r="D1029">
            <v>0</v>
          </cell>
        </row>
        <row r="1030">
          <cell r="D1030">
            <v>0</v>
          </cell>
        </row>
        <row r="1031">
          <cell r="D1031">
            <v>0</v>
          </cell>
        </row>
        <row r="1032">
          <cell r="D1032">
            <v>0</v>
          </cell>
        </row>
        <row r="1033">
          <cell r="D1033">
            <v>0</v>
          </cell>
        </row>
        <row r="1034">
          <cell r="D1034">
            <v>0</v>
          </cell>
        </row>
        <row r="1035">
          <cell r="D1035">
            <v>0</v>
          </cell>
        </row>
        <row r="1036">
          <cell r="D1036">
            <v>0</v>
          </cell>
        </row>
        <row r="1037">
          <cell r="D1037">
            <v>0</v>
          </cell>
        </row>
        <row r="1038">
          <cell r="D1038">
            <v>0</v>
          </cell>
        </row>
        <row r="1039">
          <cell r="D1039">
            <v>0</v>
          </cell>
        </row>
        <row r="1040">
          <cell r="D1040">
            <v>0</v>
          </cell>
        </row>
        <row r="1041">
          <cell r="D1041">
            <v>0</v>
          </cell>
        </row>
        <row r="1042">
          <cell r="D1042">
            <v>0</v>
          </cell>
        </row>
        <row r="1043">
          <cell r="D1043">
            <v>0</v>
          </cell>
        </row>
        <row r="1044">
          <cell r="D1044">
            <v>0</v>
          </cell>
        </row>
        <row r="1045">
          <cell r="D1045">
            <v>0</v>
          </cell>
        </row>
        <row r="1046">
          <cell r="D1046">
            <v>0</v>
          </cell>
        </row>
        <row r="1047">
          <cell r="D1047">
            <v>0</v>
          </cell>
        </row>
        <row r="1048">
          <cell r="D1048">
            <v>0</v>
          </cell>
        </row>
        <row r="1049">
          <cell r="D1049">
            <v>0</v>
          </cell>
        </row>
        <row r="1050">
          <cell r="D1050">
            <v>0</v>
          </cell>
        </row>
        <row r="1051">
          <cell r="D1051">
            <v>0</v>
          </cell>
        </row>
        <row r="1052">
          <cell r="D1052">
            <v>0</v>
          </cell>
        </row>
        <row r="1053">
          <cell r="D1053">
            <v>0</v>
          </cell>
        </row>
        <row r="1054">
          <cell r="D1054">
            <v>0</v>
          </cell>
        </row>
        <row r="1055">
          <cell r="D1055">
            <v>0</v>
          </cell>
        </row>
        <row r="1056">
          <cell r="D1056">
            <v>0</v>
          </cell>
        </row>
        <row r="1057">
          <cell r="D1057">
            <v>0</v>
          </cell>
        </row>
        <row r="1058">
          <cell r="D1058">
            <v>0</v>
          </cell>
        </row>
        <row r="1059">
          <cell r="D1059">
            <v>0</v>
          </cell>
        </row>
        <row r="1060">
          <cell r="D1060">
            <v>0</v>
          </cell>
        </row>
        <row r="1061">
          <cell r="D1061">
            <v>0</v>
          </cell>
        </row>
        <row r="1062">
          <cell r="D1062">
            <v>0</v>
          </cell>
        </row>
        <row r="1063">
          <cell r="D1063">
            <v>0</v>
          </cell>
        </row>
        <row r="1064">
          <cell r="D1064">
            <v>0</v>
          </cell>
        </row>
        <row r="1065">
          <cell r="D1065">
            <v>0</v>
          </cell>
        </row>
        <row r="1066">
          <cell r="D1066">
            <v>0</v>
          </cell>
        </row>
        <row r="1067">
          <cell r="D1067">
            <v>0</v>
          </cell>
        </row>
        <row r="1068">
          <cell r="D1068">
            <v>0</v>
          </cell>
        </row>
        <row r="1069">
          <cell r="D1069">
            <v>0</v>
          </cell>
        </row>
        <row r="1070">
          <cell r="D1070">
            <v>0</v>
          </cell>
        </row>
        <row r="1071">
          <cell r="D1071">
            <v>0</v>
          </cell>
        </row>
        <row r="1072">
          <cell r="D1072">
            <v>0</v>
          </cell>
        </row>
        <row r="1073">
          <cell r="D1073">
            <v>0</v>
          </cell>
        </row>
        <row r="1074">
          <cell r="D1074">
            <v>0</v>
          </cell>
        </row>
        <row r="1075">
          <cell r="D1075">
            <v>0</v>
          </cell>
        </row>
        <row r="1076">
          <cell r="D1076">
            <v>0</v>
          </cell>
        </row>
        <row r="1077">
          <cell r="D1077">
            <v>0</v>
          </cell>
        </row>
        <row r="1078">
          <cell r="D1078">
            <v>0</v>
          </cell>
        </row>
        <row r="1079">
          <cell r="D1079">
            <v>0</v>
          </cell>
        </row>
        <row r="1080">
          <cell r="D1080">
            <v>0</v>
          </cell>
        </row>
        <row r="1081">
          <cell r="D1081">
            <v>0</v>
          </cell>
        </row>
        <row r="1082">
          <cell r="D1082">
            <v>0</v>
          </cell>
        </row>
        <row r="1083">
          <cell r="D1083">
            <v>0</v>
          </cell>
        </row>
        <row r="1084">
          <cell r="D1084">
            <v>0</v>
          </cell>
        </row>
        <row r="1085">
          <cell r="D1085">
            <v>0</v>
          </cell>
        </row>
        <row r="1086">
          <cell r="D1086">
            <v>0</v>
          </cell>
        </row>
        <row r="1087">
          <cell r="D1087">
            <v>0</v>
          </cell>
        </row>
        <row r="1088">
          <cell r="D1088">
            <v>0</v>
          </cell>
        </row>
        <row r="1089">
          <cell r="D1089">
            <v>0</v>
          </cell>
        </row>
        <row r="1090">
          <cell r="D1090">
            <v>0</v>
          </cell>
        </row>
        <row r="1091">
          <cell r="D1091">
            <v>0</v>
          </cell>
        </row>
        <row r="1092">
          <cell r="D1092">
            <v>0</v>
          </cell>
        </row>
        <row r="1093">
          <cell r="D1093">
            <v>0</v>
          </cell>
        </row>
        <row r="1094">
          <cell r="D1094">
            <v>0</v>
          </cell>
        </row>
        <row r="1095">
          <cell r="D1095">
            <v>0</v>
          </cell>
        </row>
        <row r="1096">
          <cell r="D1096">
            <v>0</v>
          </cell>
        </row>
        <row r="1097">
          <cell r="D1097">
            <v>0</v>
          </cell>
        </row>
        <row r="1098">
          <cell r="D1098">
            <v>0</v>
          </cell>
        </row>
        <row r="1099">
          <cell r="D1099">
            <v>0</v>
          </cell>
        </row>
        <row r="1100">
          <cell r="D1100">
            <v>0</v>
          </cell>
        </row>
        <row r="1101">
          <cell r="D1101">
            <v>0</v>
          </cell>
        </row>
        <row r="1102">
          <cell r="D1102">
            <v>0</v>
          </cell>
        </row>
        <row r="1103">
          <cell r="D1103">
            <v>0</v>
          </cell>
        </row>
        <row r="1104">
          <cell r="D1104">
            <v>0</v>
          </cell>
        </row>
        <row r="1105">
          <cell r="D1105">
            <v>0</v>
          </cell>
        </row>
        <row r="1106">
          <cell r="D1106">
            <v>0</v>
          </cell>
        </row>
        <row r="1107">
          <cell r="D1107">
            <v>0</v>
          </cell>
        </row>
        <row r="1108">
          <cell r="D1108">
            <v>0</v>
          </cell>
        </row>
        <row r="1109">
          <cell r="D1109">
            <v>0</v>
          </cell>
        </row>
        <row r="1110">
          <cell r="D1110">
            <v>0</v>
          </cell>
        </row>
        <row r="1111">
          <cell r="D1111">
            <v>0</v>
          </cell>
        </row>
        <row r="1112">
          <cell r="D1112">
            <v>0</v>
          </cell>
        </row>
        <row r="1113">
          <cell r="D1113">
            <v>0</v>
          </cell>
        </row>
        <row r="1114">
          <cell r="D1114">
            <v>0</v>
          </cell>
        </row>
        <row r="1115">
          <cell r="D1115">
            <v>0</v>
          </cell>
        </row>
        <row r="1116">
          <cell r="D1116">
            <v>0</v>
          </cell>
        </row>
        <row r="1117">
          <cell r="D1117">
            <v>0</v>
          </cell>
        </row>
        <row r="1118">
          <cell r="D1118">
            <v>0</v>
          </cell>
        </row>
        <row r="1119">
          <cell r="D1119">
            <v>0</v>
          </cell>
        </row>
        <row r="1120">
          <cell r="D1120">
            <v>0</v>
          </cell>
        </row>
        <row r="1121">
          <cell r="D1121">
            <v>0</v>
          </cell>
        </row>
        <row r="1122">
          <cell r="D1122">
            <v>0</v>
          </cell>
        </row>
        <row r="1123">
          <cell r="D1123">
            <v>0</v>
          </cell>
        </row>
        <row r="1124">
          <cell r="D1124">
            <v>0</v>
          </cell>
        </row>
        <row r="1125">
          <cell r="D1125">
            <v>0</v>
          </cell>
        </row>
        <row r="1126">
          <cell r="D1126">
            <v>0</v>
          </cell>
        </row>
        <row r="1127">
          <cell r="D1127">
            <v>0</v>
          </cell>
        </row>
        <row r="1128">
          <cell r="D1128">
            <v>0</v>
          </cell>
        </row>
        <row r="1129">
          <cell r="D1129">
            <v>0</v>
          </cell>
        </row>
        <row r="1130">
          <cell r="D1130">
            <v>0</v>
          </cell>
        </row>
        <row r="1131">
          <cell r="D1131">
            <v>0</v>
          </cell>
        </row>
        <row r="1132">
          <cell r="D1132">
            <v>0</v>
          </cell>
        </row>
        <row r="1133">
          <cell r="D1133">
            <v>0</v>
          </cell>
        </row>
        <row r="1134">
          <cell r="D1134">
            <v>0</v>
          </cell>
        </row>
        <row r="1135">
          <cell r="D1135">
            <v>0</v>
          </cell>
        </row>
        <row r="1136">
          <cell r="D1136">
            <v>0</v>
          </cell>
        </row>
        <row r="1137">
          <cell r="D1137">
            <v>0</v>
          </cell>
        </row>
        <row r="1138">
          <cell r="D1138">
            <v>0</v>
          </cell>
        </row>
        <row r="1139">
          <cell r="D1139">
            <v>0</v>
          </cell>
        </row>
        <row r="1140">
          <cell r="D1140">
            <v>0</v>
          </cell>
        </row>
        <row r="1141">
          <cell r="D1141">
            <v>0</v>
          </cell>
        </row>
        <row r="1142">
          <cell r="D1142">
            <v>0</v>
          </cell>
        </row>
        <row r="1143">
          <cell r="D1143">
            <v>0</v>
          </cell>
        </row>
        <row r="1144">
          <cell r="D1144">
            <v>0</v>
          </cell>
        </row>
        <row r="1145">
          <cell r="D1145">
            <v>0</v>
          </cell>
        </row>
        <row r="1146">
          <cell r="D1146">
            <v>0</v>
          </cell>
        </row>
        <row r="1147">
          <cell r="D1147">
            <v>0</v>
          </cell>
        </row>
        <row r="1148">
          <cell r="D1148">
            <v>0</v>
          </cell>
        </row>
        <row r="1149">
          <cell r="D1149">
            <v>0</v>
          </cell>
        </row>
        <row r="1150">
          <cell r="D1150">
            <v>0</v>
          </cell>
        </row>
        <row r="1151">
          <cell r="D1151">
            <v>0</v>
          </cell>
        </row>
        <row r="1152">
          <cell r="D1152">
            <v>0</v>
          </cell>
        </row>
        <row r="1153">
          <cell r="D1153">
            <v>0</v>
          </cell>
        </row>
        <row r="1154">
          <cell r="D1154">
            <v>0</v>
          </cell>
        </row>
        <row r="1155">
          <cell r="D1155">
            <v>0</v>
          </cell>
        </row>
        <row r="1156">
          <cell r="D1156">
            <v>0</v>
          </cell>
        </row>
        <row r="1157">
          <cell r="D1157">
            <v>0</v>
          </cell>
        </row>
        <row r="1158">
          <cell r="D1158">
            <v>0</v>
          </cell>
        </row>
        <row r="1159">
          <cell r="D1159">
            <v>0</v>
          </cell>
        </row>
        <row r="1160">
          <cell r="D1160">
            <v>0</v>
          </cell>
        </row>
        <row r="1161">
          <cell r="D1161">
            <v>0</v>
          </cell>
        </row>
        <row r="1162">
          <cell r="D1162">
            <v>0</v>
          </cell>
        </row>
        <row r="1163">
          <cell r="D1163">
            <v>0</v>
          </cell>
        </row>
        <row r="1164">
          <cell r="D1164">
            <v>0</v>
          </cell>
        </row>
        <row r="1165">
          <cell r="D1165">
            <v>0</v>
          </cell>
        </row>
        <row r="1166">
          <cell r="D1166">
            <v>0</v>
          </cell>
        </row>
        <row r="1167">
          <cell r="D1167">
            <v>0</v>
          </cell>
        </row>
        <row r="1168">
          <cell r="D1168">
            <v>0</v>
          </cell>
        </row>
        <row r="1169">
          <cell r="D1169">
            <v>0</v>
          </cell>
        </row>
        <row r="1170">
          <cell r="D1170">
            <v>0</v>
          </cell>
        </row>
        <row r="1171">
          <cell r="D1171">
            <v>0</v>
          </cell>
        </row>
        <row r="1172">
          <cell r="D1172">
            <v>0</v>
          </cell>
        </row>
        <row r="1173">
          <cell r="D1173">
            <v>0</v>
          </cell>
        </row>
        <row r="1174">
          <cell r="D1174">
            <v>0</v>
          </cell>
        </row>
        <row r="1175">
          <cell r="D1175">
            <v>0</v>
          </cell>
        </row>
        <row r="1176">
          <cell r="D1176">
            <v>0</v>
          </cell>
        </row>
        <row r="1177">
          <cell r="D1177">
            <v>0</v>
          </cell>
        </row>
        <row r="1178">
          <cell r="D1178">
            <v>0</v>
          </cell>
        </row>
        <row r="1179">
          <cell r="D1179">
            <v>0</v>
          </cell>
        </row>
        <row r="1180">
          <cell r="D1180">
            <v>0</v>
          </cell>
        </row>
        <row r="1181">
          <cell r="D1181">
            <v>0</v>
          </cell>
        </row>
        <row r="1182">
          <cell r="D1182">
            <v>0</v>
          </cell>
        </row>
        <row r="1183">
          <cell r="D1183">
            <v>0</v>
          </cell>
        </row>
        <row r="1184">
          <cell r="D1184">
            <v>0</v>
          </cell>
        </row>
        <row r="1185">
          <cell r="D1185">
            <v>0</v>
          </cell>
        </row>
        <row r="1186">
          <cell r="D1186">
            <v>0</v>
          </cell>
        </row>
        <row r="1187">
          <cell r="D1187">
            <v>0</v>
          </cell>
        </row>
        <row r="1188">
          <cell r="D1188">
            <v>0</v>
          </cell>
        </row>
        <row r="1189">
          <cell r="D1189">
            <v>0</v>
          </cell>
        </row>
        <row r="1190">
          <cell r="D1190">
            <v>0</v>
          </cell>
        </row>
        <row r="1191">
          <cell r="D1191">
            <v>0</v>
          </cell>
        </row>
        <row r="1192">
          <cell r="D1192">
            <v>0</v>
          </cell>
        </row>
        <row r="1193">
          <cell r="D1193">
            <v>0</v>
          </cell>
        </row>
        <row r="1194">
          <cell r="D1194">
            <v>0</v>
          </cell>
        </row>
        <row r="1195">
          <cell r="D1195">
            <v>0</v>
          </cell>
        </row>
        <row r="1196">
          <cell r="D1196">
            <v>0</v>
          </cell>
        </row>
        <row r="1197">
          <cell r="D1197">
            <v>0</v>
          </cell>
        </row>
        <row r="1198">
          <cell r="D1198">
            <v>0</v>
          </cell>
        </row>
        <row r="1199">
          <cell r="D1199">
            <v>0</v>
          </cell>
        </row>
        <row r="1200">
          <cell r="D1200">
            <v>0</v>
          </cell>
        </row>
        <row r="1201">
          <cell r="D1201">
            <v>0</v>
          </cell>
        </row>
        <row r="1202">
          <cell r="D1202">
            <v>0</v>
          </cell>
        </row>
        <row r="1203">
          <cell r="D1203">
            <v>0</v>
          </cell>
        </row>
        <row r="1204">
          <cell r="D1204">
            <v>0</v>
          </cell>
        </row>
        <row r="1205">
          <cell r="D1205">
            <v>0</v>
          </cell>
        </row>
        <row r="1206">
          <cell r="D1206">
            <v>0</v>
          </cell>
        </row>
        <row r="1207">
          <cell r="D1207">
            <v>0</v>
          </cell>
        </row>
        <row r="1208">
          <cell r="D1208">
            <v>0</v>
          </cell>
        </row>
        <row r="1209">
          <cell r="D1209">
            <v>0</v>
          </cell>
        </row>
        <row r="1210">
          <cell r="D1210">
            <v>0</v>
          </cell>
        </row>
        <row r="1211">
          <cell r="D1211">
            <v>0</v>
          </cell>
        </row>
        <row r="1212">
          <cell r="D1212">
            <v>0</v>
          </cell>
        </row>
        <row r="1213">
          <cell r="D1213">
            <v>0</v>
          </cell>
        </row>
        <row r="1214">
          <cell r="D1214">
            <v>0</v>
          </cell>
        </row>
        <row r="1215">
          <cell r="D1215">
            <v>0</v>
          </cell>
        </row>
        <row r="1216">
          <cell r="D1216">
            <v>0</v>
          </cell>
        </row>
        <row r="1217">
          <cell r="D1217">
            <v>0</v>
          </cell>
        </row>
        <row r="1218">
          <cell r="D1218">
            <v>0</v>
          </cell>
        </row>
        <row r="1219">
          <cell r="D1219">
            <v>0</v>
          </cell>
        </row>
        <row r="1220">
          <cell r="D1220">
            <v>0</v>
          </cell>
        </row>
        <row r="1221">
          <cell r="D1221">
            <v>0</v>
          </cell>
        </row>
        <row r="1222">
          <cell r="D1222">
            <v>0</v>
          </cell>
        </row>
        <row r="1223">
          <cell r="D1223">
            <v>0</v>
          </cell>
        </row>
        <row r="1224">
          <cell r="D1224">
            <v>0</v>
          </cell>
        </row>
        <row r="1225">
          <cell r="D1225">
            <v>0</v>
          </cell>
        </row>
        <row r="1226">
          <cell r="D1226">
            <v>0</v>
          </cell>
        </row>
        <row r="1227">
          <cell r="D1227">
            <v>0</v>
          </cell>
        </row>
        <row r="1228">
          <cell r="D1228">
            <v>0</v>
          </cell>
        </row>
        <row r="1229">
          <cell r="D1229">
            <v>0</v>
          </cell>
        </row>
        <row r="1230">
          <cell r="D1230">
            <v>0</v>
          </cell>
        </row>
        <row r="1231">
          <cell r="D1231">
            <v>0</v>
          </cell>
        </row>
        <row r="1232">
          <cell r="D1232">
            <v>0</v>
          </cell>
        </row>
        <row r="1233">
          <cell r="D1233">
            <v>0</v>
          </cell>
        </row>
        <row r="1234">
          <cell r="D1234">
            <v>0</v>
          </cell>
        </row>
        <row r="1235">
          <cell r="D1235">
            <v>0</v>
          </cell>
        </row>
        <row r="1236">
          <cell r="D1236">
            <v>0</v>
          </cell>
        </row>
        <row r="1237">
          <cell r="D1237">
            <v>0</v>
          </cell>
        </row>
        <row r="1238">
          <cell r="D1238">
            <v>0</v>
          </cell>
        </row>
        <row r="1239">
          <cell r="D1239">
            <v>0</v>
          </cell>
        </row>
        <row r="1240">
          <cell r="D1240">
            <v>0</v>
          </cell>
        </row>
        <row r="1241">
          <cell r="D1241">
            <v>0</v>
          </cell>
        </row>
        <row r="1242">
          <cell r="D1242">
            <v>0</v>
          </cell>
        </row>
        <row r="1243">
          <cell r="D1243">
            <v>0</v>
          </cell>
        </row>
        <row r="1244">
          <cell r="D1244">
            <v>0</v>
          </cell>
        </row>
        <row r="1245">
          <cell r="D1245">
            <v>0</v>
          </cell>
        </row>
        <row r="1246">
          <cell r="D1246">
            <v>0</v>
          </cell>
        </row>
        <row r="1247">
          <cell r="D1247">
            <v>0</v>
          </cell>
        </row>
        <row r="1248">
          <cell r="D1248">
            <v>0</v>
          </cell>
        </row>
        <row r="1249">
          <cell r="D1249">
            <v>0</v>
          </cell>
        </row>
        <row r="1250">
          <cell r="D1250">
            <v>0</v>
          </cell>
        </row>
        <row r="1251">
          <cell r="D1251">
            <v>0</v>
          </cell>
        </row>
        <row r="1252">
          <cell r="D1252">
            <v>0</v>
          </cell>
        </row>
        <row r="1253">
          <cell r="D1253">
            <v>0</v>
          </cell>
        </row>
        <row r="1254">
          <cell r="D1254">
            <v>0</v>
          </cell>
        </row>
        <row r="1255">
          <cell r="D1255">
            <v>0</v>
          </cell>
        </row>
        <row r="1256">
          <cell r="D1256">
            <v>0</v>
          </cell>
        </row>
        <row r="1257">
          <cell r="D1257">
            <v>0</v>
          </cell>
        </row>
        <row r="1258">
          <cell r="D1258">
            <v>0</v>
          </cell>
        </row>
        <row r="1259">
          <cell r="D1259">
            <v>0</v>
          </cell>
        </row>
        <row r="1260">
          <cell r="D1260">
            <v>0</v>
          </cell>
        </row>
        <row r="1261">
          <cell r="D1261">
            <v>0</v>
          </cell>
        </row>
        <row r="1262">
          <cell r="D1262">
            <v>0</v>
          </cell>
        </row>
        <row r="1263">
          <cell r="D1263">
            <v>0</v>
          </cell>
        </row>
        <row r="1264">
          <cell r="D1264">
            <v>0</v>
          </cell>
        </row>
        <row r="1265">
          <cell r="D1265">
            <v>0</v>
          </cell>
        </row>
        <row r="1266">
          <cell r="D1266">
            <v>0</v>
          </cell>
        </row>
        <row r="1267">
          <cell r="D1267">
            <v>0</v>
          </cell>
        </row>
        <row r="1268">
          <cell r="D1268">
            <v>0</v>
          </cell>
        </row>
        <row r="1269">
          <cell r="D1269">
            <v>0</v>
          </cell>
        </row>
        <row r="1270">
          <cell r="D1270">
            <v>0</v>
          </cell>
        </row>
        <row r="1271">
          <cell r="D1271">
            <v>0</v>
          </cell>
        </row>
        <row r="1272">
          <cell r="D1272">
            <v>0</v>
          </cell>
        </row>
        <row r="1273">
          <cell r="D1273">
            <v>0</v>
          </cell>
        </row>
        <row r="1274">
          <cell r="D1274">
            <v>0</v>
          </cell>
        </row>
        <row r="1275">
          <cell r="D1275">
            <v>0</v>
          </cell>
        </row>
        <row r="1276">
          <cell r="D1276">
            <v>0</v>
          </cell>
        </row>
        <row r="1277">
          <cell r="D1277">
            <v>0</v>
          </cell>
        </row>
        <row r="1278">
          <cell r="D1278">
            <v>0</v>
          </cell>
        </row>
        <row r="1279">
          <cell r="D1279">
            <v>0</v>
          </cell>
        </row>
        <row r="1280">
          <cell r="D1280">
            <v>0</v>
          </cell>
        </row>
        <row r="1281">
          <cell r="D1281">
            <v>0</v>
          </cell>
        </row>
        <row r="1282">
          <cell r="D1282">
            <v>0</v>
          </cell>
        </row>
        <row r="1283">
          <cell r="D1283">
            <v>0</v>
          </cell>
        </row>
        <row r="1284">
          <cell r="D1284">
            <v>0</v>
          </cell>
        </row>
        <row r="1285">
          <cell r="D1285">
            <v>0</v>
          </cell>
        </row>
        <row r="1286">
          <cell r="D1286">
            <v>0</v>
          </cell>
        </row>
        <row r="1287">
          <cell r="D1287">
            <v>0</v>
          </cell>
        </row>
        <row r="1288">
          <cell r="D1288">
            <v>0</v>
          </cell>
        </row>
        <row r="1289">
          <cell r="D1289">
            <v>0</v>
          </cell>
        </row>
        <row r="1290">
          <cell r="D1290">
            <v>0</v>
          </cell>
        </row>
        <row r="1291">
          <cell r="D1291">
            <v>0</v>
          </cell>
        </row>
        <row r="1292">
          <cell r="D1292">
            <v>0</v>
          </cell>
        </row>
        <row r="1293">
          <cell r="D1293">
            <v>0</v>
          </cell>
        </row>
        <row r="1294">
          <cell r="D1294">
            <v>0</v>
          </cell>
        </row>
        <row r="1295">
          <cell r="D1295">
            <v>0</v>
          </cell>
        </row>
        <row r="1296">
          <cell r="D1296">
            <v>0</v>
          </cell>
        </row>
        <row r="1297">
          <cell r="D1297">
            <v>0</v>
          </cell>
        </row>
        <row r="1298">
          <cell r="D1298">
            <v>0</v>
          </cell>
        </row>
        <row r="1299">
          <cell r="D1299">
            <v>0</v>
          </cell>
        </row>
        <row r="1300">
          <cell r="D1300">
            <v>0</v>
          </cell>
        </row>
        <row r="1301">
          <cell r="D1301">
            <v>0</v>
          </cell>
        </row>
        <row r="1302">
          <cell r="D1302">
            <v>0</v>
          </cell>
        </row>
        <row r="1303">
          <cell r="D1303">
            <v>0</v>
          </cell>
        </row>
        <row r="1304">
          <cell r="D1304">
            <v>0</v>
          </cell>
        </row>
        <row r="1305">
          <cell r="D1305">
            <v>0</v>
          </cell>
        </row>
        <row r="1306">
          <cell r="D1306">
            <v>0</v>
          </cell>
        </row>
        <row r="1307">
          <cell r="D1307">
            <v>0</v>
          </cell>
        </row>
        <row r="1308">
          <cell r="D1308">
            <v>0</v>
          </cell>
        </row>
        <row r="1309">
          <cell r="D1309">
            <v>0</v>
          </cell>
        </row>
        <row r="1310">
          <cell r="D1310">
            <v>0</v>
          </cell>
        </row>
        <row r="1311">
          <cell r="D1311">
            <v>0</v>
          </cell>
        </row>
        <row r="1312">
          <cell r="D1312">
            <v>0</v>
          </cell>
        </row>
        <row r="1313">
          <cell r="D1313">
            <v>0</v>
          </cell>
        </row>
        <row r="1314">
          <cell r="D1314">
            <v>0</v>
          </cell>
        </row>
        <row r="1315">
          <cell r="D1315">
            <v>0</v>
          </cell>
        </row>
        <row r="1316">
          <cell r="D1316">
            <v>0</v>
          </cell>
        </row>
        <row r="1317">
          <cell r="D1317">
            <v>0</v>
          </cell>
        </row>
        <row r="1318">
          <cell r="D1318">
            <v>0</v>
          </cell>
        </row>
        <row r="1319">
          <cell r="D1319">
            <v>0</v>
          </cell>
        </row>
        <row r="1320">
          <cell r="D1320">
            <v>0</v>
          </cell>
        </row>
        <row r="1321">
          <cell r="D1321">
            <v>0</v>
          </cell>
        </row>
        <row r="1322">
          <cell r="D1322">
            <v>0</v>
          </cell>
        </row>
        <row r="1323">
          <cell r="D1323">
            <v>0</v>
          </cell>
        </row>
        <row r="1324">
          <cell r="D1324">
            <v>0</v>
          </cell>
        </row>
        <row r="1325">
          <cell r="D1325">
            <v>0</v>
          </cell>
        </row>
        <row r="1326">
          <cell r="D1326">
            <v>0</v>
          </cell>
        </row>
        <row r="1327">
          <cell r="D1327">
            <v>0</v>
          </cell>
        </row>
        <row r="1328">
          <cell r="D1328">
            <v>0</v>
          </cell>
        </row>
        <row r="1329">
          <cell r="D1329">
            <v>0</v>
          </cell>
        </row>
        <row r="1330">
          <cell r="D1330">
            <v>0</v>
          </cell>
        </row>
        <row r="1331">
          <cell r="D1331">
            <v>0</v>
          </cell>
        </row>
        <row r="1332">
          <cell r="D1332">
            <v>0</v>
          </cell>
        </row>
        <row r="1333">
          <cell r="D1333">
            <v>0</v>
          </cell>
        </row>
        <row r="1334">
          <cell r="D1334">
            <v>0</v>
          </cell>
        </row>
        <row r="1335">
          <cell r="D1335">
            <v>0</v>
          </cell>
        </row>
        <row r="1336">
          <cell r="D1336">
            <v>0</v>
          </cell>
        </row>
        <row r="1337">
          <cell r="D1337">
            <v>0</v>
          </cell>
        </row>
        <row r="1338">
          <cell r="D1338">
            <v>0</v>
          </cell>
        </row>
        <row r="1339">
          <cell r="D1339">
            <v>0</v>
          </cell>
        </row>
        <row r="1340">
          <cell r="D1340">
            <v>0</v>
          </cell>
        </row>
        <row r="1341">
          <cell r="D1341">
            <v>0</v>
          </cell>
        </row>
        <row r="1342">
          <cell r="D1342">
            <v>0</v>
          </cell>
        </row>
        <row r="1343">
          <cell r="D1343">
            <v>0</v>
          </cell>
        </row>
        <row r="1344">
          <cell r="D1344">
            <v>0</v>
          </cell>
        </row>
        <row r="1345">
          <cell r="D1345">
            <v>0</v>
          </cell>
        </row>
        <row r="1346">
          <cell r="D1346">
            <v>0</v>
          </cell>
        </row>
        <row r="1347">
          <cell r="D1347">
            <v>0</v>
          </cell>
        </row>
        <row r="1348">
          <cell r="D1348">
            <v>0</v>
          </cell>
        </row>
        <row r="1349">
          <cell r="D1349">
            <v>0</v>
          </cell>
        </row>
        <row r="1350">
          <cell r="D1350">
            <v>0</v>
          </cell>
        </row>
        <row r="1351">
          <cell r="D1351">
            <v>0</v>
          </cell>
        </row>
        <row r="1352">
          <cell r="D1352">
            <v>0</v>
          </cell>
        </row>
        <row r="1353">
          <cell r="D1353">
            <v>0</v>
          </cell>
        </row>
        <row r="1354">
          <cell r="D1354">
            <v>0</v>
          </cell>
        </row>
        <row r="1355">
          <cell r="D1355">
            <v>0</v>
          </cell>
        </row>
        <row r="1356">
          <cell r="D1356">
            <v>0</v>
          </cell>
        </row>
        <row r="1357">
          <cell r="D1357">
            <v>0</v>
          </cell>
        </row>
        <row r="1358">
          <cell r="D1358">
            <v>0</v>
          </cell>
        </row>
        <row r="1359">
          <cell r="D1359">
            <v>0</v>
          </cell>
        </row>
        <row r="1360">
          <cell r="D1360">
            <v>0</v>
          </cell>
        </row>
        <row r="1361">
          <cell r="D1361">
            <v>0</v>
          </cell>
        </row>
        <row r="1362">
          <cell r="D1362">
            <v>0</v>
          </cell>
        </row>
        <row r="1363">
          <cell r="D1363">
            <v>0</v>
          </cell>
        </row>
        <row r="1364">
          <cell r="D1364">
            <v>0</v>
          </cell>
        </row>
        <row r="1365">
          <cell r="D1365">
            <v>0</v>
          </cell>
        </row>
        <row r="1366">
          <cell r="D1366">
            <v>0</v>
          </cell>
        </row>
        <row r="1367">
          <cell r="D1367">
            <v>0</v>
          </cell>
        </row>
        <row r="1368">
          <cell r="D1368">
            <v>0</v>
          </cell>
        </row>
        <row r="1369">
          <cell r="D1369">
            <v>0</v>
          </cell>
        </row>
        <row r="1370">
          <cell r="D1370">
            <v>0</v>
          </cell>
        </row>
        <row r="1371">
          <cell r="D1371">
            <v>0</v>
          </cell>
        </row>
        <row r="1372">
          <cell r="D1372">
            <v>0</v>
          </cell>
        </row>
        <row r="1373">
          <cell r="D1373">
            <v>0</v>
          </cell>
        </row>
        <row r="1374">
          <cell r="D1374">
            <v>0</v>
          </cell>
        </row>
        <row r="1375">
          <cell r="D1375">
            <v>0</v>
          </cell>
        </row>
        <row r="1376">
          <cell r="D1376">
            <v>0</v>
          </cell>
        </row>
        <row r="1377">
          <cell r="D1377">
            <v>0</v>
          </cell>
        </row>
        <row r="1378">
          <cell r="D1378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1">
          <cell r="D1381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4">
          <cell r="D1384">
            <v>0</v>
          </cell>
        </row>
        <row r="1385">
          <cell r="D1385">
            <v>0</v>
          </cell>
        </row>
        <row r="1386">
          <cell r="D1386">
            <v>0</v>
          </cell>
        </row>
        <row r="1387">
          <cell r="D1387">
            <v>0</v>
          </cell>
        </row>
        <row r="1388">
          <cell r="D1388">
            <v>0</v>
          </cell>
        </row>
        <row r="1389">
          <cell r="D1389">
            <v>0</v>
          </cell>
        </row>
        <row r="1390">
          <cell r="D1390">
            <v>0</v>
          </cell>
        </row>
        <row r="1391">
          <cell r="D1391">
            <v>0</v>
          </cell>
        </row>
        <row r="1392">
          <cell r="D1392">
            <v>0</v>
          </cell>
        </row>
        <row r="1393">
          <cell r="D1393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6">
          <cell r="D1396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399">
          <cell r="D1399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2">
          <cell r="D1402">
            <v>0</v>
          </cell>
        </row>
        <row r="1403">
          <cell r="D1403">
            <v>0</v>
          </cell>
        </row>
        <row r="1404">
          <cell r="D1404">
            <v>0</v>
          </cell>
        </row>
        <row r="1405">
          <cell r="D1405">
            <v>0</v>
          </cell>
        </row>
        <row r="1406">
          <cell r="D1406">
            <v>0</v>
          </cell>
        </row>
        <row r="1407">
          <cell r="D1407">
            <v>0</v>
          </cell>
        </row>
        <row r="1408">
          <cell r="D1408">
            <v>0</v>
          </cell>
        </row>
        <row r="1409">
          <cell r="D1409">
            <v>0</v>
          </cell>
        </row>
        <row r="1410">
          <cell r="D1410">
            <v>0</v>
          </cell>
        </row>
        <row r="1411">
          <cell r="D1411">
            <v>0</v>
          </cell>
        </row>
        <row r="1412">
          <cell r="D1412">
            <v>0</v>
          </cell>
        </row>
        <row r="1413">
          <cell r="D1413">
            <v>0</v>
          </cell>
        </row>
        <row r="1414">
          <cell r="D1414">
            <v>0</v>
          </cell>
        </row>
        <row r="1415">
          <cell r="D1415">
            <v>0</v>
          </cell>
        </row>
        <row r="1416">
          <cell r="D1416">
            <v>0</v>
          </cell>
        </row>
        <row r="1417">
          <cell r="D1417">
            <v>0</v>
          </cell>
        </row>
        <row r="1418">
          <cell r="D1418">
            <v>0</v>
          </cell>
        </row>
        <row r="1419">
          <cell r="D1419">
            <v>0</v>
          </cell>
        </row>
        <row r="1420">
          <cell r="D1420">
            <v>0</v>
          </cell>
        </row>
        <row r="1421">
          <cell r="D1421">
            <v>0</v>
          </cell>
        </row>
        <row r="1422">
          <cell r="D1422">
            <v>0</v>
          </cell>
        </row>
        <row r="1423">
          <cell r="D1423">
            <v>0</v>
          </cell>
        </row>
        <row r="1424">
          <cell r="D1424">
            <v>0</v>
          </cell>
        </row>
        <row r="1425">
          <cell r="D1425">
            <v>0</v>
          </cell>
        </row>
        <row r="1426">
          <cell r="D1426">
            <v>0</v>
          </cell>
        </row>
        <row r="1427">
          <cell r="D1427">
            <v>0</v>
          </cell>
        </row>
        <row r="1428">
          <cell r="D1428">
            <v>0</v>
          </cell>
        </row>
        <row r="1429">
          <cell r="D1429">
            <v>0</v>
          </cell>
        </row>
        <row r="1430">
          <cell r="D1430">
            <v>0</v>
          </cell>
        </row>
        <row r="1431">
          <cell r="D1431">
            <v>0</v>
          </cell>
        </row>
        <row r="1432">
          <cell r="D1432">
            <v>0</v>
          </cell>
        </row>
        <row r="1433">
          <cell r="D1433">
            <v>0</v>
          </cell>
        </row>
        <row r="1434">
          <cell r="D1434">
            <v>0</v>
          </cell>
        </row>
        <row r="1435">
          <cell r="D1435">
            <v>0</v>
          </cell>
        </row>
        <row r="1436">
          <cell r="D1436">
            <v>0</v>
          </cell>
        </row>
        <row r="1437">
          <cell r="D1437">
            <v>0</v>
          </cell>
        </row>
        <row r="1438">
          <cell r="D1438">
            <v>0</v>
          </cell>
        </row>
        <row r="1439">
          <cell r="D1439">
            <v>0</v>
          </cell>
        </row>
        <row r="1440">
          <cell r="D1440">
            <v>0</v>
          </cell>
        </row>
        <row r="1441">
          <cell r="D1441">
            <v>0</v>
          </cell>
        </row>
        <row r="1442">
          <cell r="D1442">
            <v>0</v>
          </cell>
        </row>
        <row r="1443">
          <cell r="D1443">
            <v>0</v>
          </cell>
        </row>
        <row r="1444">
          <cell r="D1444">
            <v>0</v>
          </cell>
        </row>
        <row r="1445">
          <cell r="D1445">
            <v>0</v>
          </cell>
        </row>
        <row r="1446">
          <cell r="D1446">
            <v>0</v>
          </cell>
        </row>
        <row r="1447">
          <cell r="D1447">
            <v>0</v>
          </cell>
        </row>
        <row r="1448">
          <cell r="D1448">
            <v>0</v>
          </cell>
        </row>
        <row r="1449">
          <cell r="D1449">
            <v>0</v>
          </cell>
        </row>
        <row r="1450">
          <cell r="D1450">
            <v>0</v>
          </cell>
        </row>
        <row r="1451">
          <cell r="D1451">
            <v>0</v>
          </cell>
        </row>
        <row r="1452">
          <cell r="D1452">
            <v>0</v>
          </cell>
        </row>
        <row r="1453">
          <cell r="D1453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6">
          <cell r="D1456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59">
          <cell r="D1459">
            <v>0</v>
          </cell>
        </row>
        <row r="1460">
          <cell r="D1460">
            <v>0</v>
          </cell>
        </row>
        <row r="1461">
          <cell r="D1461">
            <v>0</v>
          </cell>
        </row>
        <row r="1462">
          <cell r="D1462">
            <v>0</v>
          </cell>
        </row>
        <row r="1463">
          <cell r="D1463">
            <v>0</v>
          </cell>
        </row>
        <row r="1464">
          <cell r="D1464">
            <v>0</v>
          </cell>
        </row>
        <row r="1465">
          <cell r="D1465">
            <v>0</v>
          </cell>
        </row>
        <row r="1466">
          <cell r="D1466">
            <v>0</v>
          </cell>
        </row>
        <row r="1467">
          <cell r="D1467">
            <v>0</v>
          </cell>
        </row>
        <row r="1468">
          <cell r="D1468">
            <v>0</v>
          </cell>
        </row>
        <row r="1469">
          <cell r="D1469">
            <v>0</v>
          </cell>
        </row>
        <row r="1470">
          <cell r="D1470">
            <v>0</v>
          </cell>
        </row>
        <row r="1471">
          <cell r="D1471">
            <v>0</v>
          </cell>
        </row>
        <row r="1472">
          <cell r="D1472">
            <v>0</v>
          </cell>
        </row>
        <row r="1473">
          <cell r="D1473">
            <v>0</v>
          </cell>
        </row>
        <row r="1474">
          <cell r="D1474">
            <v>0</v>
          </cell>
        </row>
        <row r="1475">
          <cell r="D1475">
            <v>0</v>
          </cell>
        </row>
        <row r="1476">
          <cell r="D1476">
            <v>0</v>
          </cell>
        </row>
        <row r="1477">
          <cell r="D1477">
            <v>0</v>
          </cell>
        </row>
        <row r="1478">
          <cell r="D1478">
            <v>0</v>
          </cell>
        </row>
        <row r="1479">
          <cell r="D1479">
            <v>0</v>
          </cell>
        </row>
        <row r="1480">
          <cell r="D1480">
            <v>0</v>
          </cell>
        </row>
        <row r="1481">
          <cell r="D1481">
            <v>0</v>
          </cell>
        </row>
        <row r="1482">
          <cell r="D1482">
            <v>0</v>
          </cell>
        </row>
        <row r="1483">
          <cell r="D1483">
            <v>0</v>
          </cell>
        </row>
        <row r="1484">
          <cell r="D1484">
            <v>0</v>
          </cell>
        </row>
        <row r="1485">
          <cell r="D1485">
            <v>0</v>
          </cell>
        </row>
        <row r="1486">
          <cell r="D1486">
            <v>0</v>
          </cell>
        </row>
        <row r="1487">
          <cell r="D1487">
            <v>0</v>
          </cell>
        </row>
        <row r="1488">
          <cell r="D1488">
            <v>0</v>
          </cell>
        </row>
        <row r="1489">
          <cell r="D1489">
            <v>0</v>
          </cell>
        </row>
        <row r="1490">
          <cell r="D1490">
            <v>0</v>
          </cell>
        </row>
        <row r="1491">
          <cell r="D1491">
            <v>0</v>
          </cell>
        </row>
        <row r="1492">
          <cell r="D1492">
            <v>0</v>
          </cell>
        </row>
        <row r="1493">
          <cell r="D1493">
            <v>0</v>
          </cell>
        </row>
        <row r="1494">
          <cell r="D1494">
            <v>0</v>
          </cell>
        </row>
        <row r="1495">
          <cell r="D1495">
            <v>0</v>
          </cell>
        </row>
        <row r="1496">
          <cell r="D1496">
            <v>0</v>
          </cell>
        </row>
        <row r="1497">
          <cell r="D1497">
            <v>0</v>
          </cell>
        </row>
        <row r="1498">
          <cell r="D1498">
            <v>0</v>
          </cell>
        </row>
        <row r="1499">
          <cell r="D1499">
            <v>0</v>
          </cell>
        </row>
        <row r="1500">
          <cell r="D1500">
            <v>0</v>
          </cell>
        </row>
        <row r="1501">
          <cell r="D1501">
            <v>0</v>
          </cell>
        </row>
        <row r="1502">
          <cell r="D1502">
            <v>0</v>
          </cell>
        </row>
        <row r="1503">
          <cell r="D1503">
            <v>0</v>
          </cell>
        </row>
        <row r="1504">
          <cell r="D1504">
            <v>0</v>
          </cell>
        </row>
        <row r="1505">
          <cell r="D1505">
            <v>0</v>
          </cell>
        </row>
        <row r="1506">
          <cell r="D1506">
            <v>0</v>
          </cell>
        </row>
        <row r="1507">
          <cell r="D1507">
            <v>0</v>
          </cell>
        </row>
        <row r="1508">
          <cell r="D1508">
            <v>0</v>
          </cell>
        </row>
        <row r="1509">
          <cell r="D1509">
            <v>0</v>
          </cell>
        </row>
        <row r="1510">
          <cell r="D1510">
            <v>0</v>
          </cell>
        </row>
        <row r="1511">
          <cell r="D1511">
            <v>0</v>
          </cell>
        </row>
        <row r="1512">
          <cell r="D1512">
            <v>0</v>
          </cell>
        </row>
        <row r="1513">
          <cell r="D1513">
            <v>0</v>
          </cell>
        </row>
        <row r="1514">
          <cell r="D1514">
            <v>0</v>
          </cell>
        </row>
        <row r="1515">
          <cell r="D1515">
            <v>0</v>
          </cell>
        </row>
        <row r="1516">
          <cell r="D1516">
            <v>0</v>
          </cell>
        </row>
        <row r="1517">
          <cell r="D1517">
            <v>0</v>
          </cell>
        </row>
        <row r="1518">
          <cell r="D1518">
            <v>0</v>
          </cell>
        </row>
        <row r="1519">
          <cell r="D1519">
            <v>0</v>
          </cell>
        </row>
        <row r="1520">
          <cell r="D1520">
            <v>0</v>
          </cell>
        </row>
        <row r="1521">
          <cell r="D1521">
            <v>0</v>
          </cell>
        </row>
        <row r="1522">
          <cell r="D1522">
            <v>0</v>
          </cell>
        </row>
        <row r="1523">
          <cell r="D1523">
            <v>0</v>
          </cell>
        </row>
        <row r="1524">
          <cell r="D1524">
            <v>0</v>
          </cell>
        </row>
        <row r="1525">
          <cell r="D1525">
            <v>0</v>
          </cell>
        </row>
        <row r="1526">
          <cell r="D1526">
            <v>0</v>
          </cell>
        </row>
        <row r="1527">
          <cell r="D1527">
            <v>0</v>
          </cell>
        </row>
        <row r="1528">
          <cell r="D1528">
            <v>0</v>
          </cell>
        </row>
        <row r="1529">
          <cell r="D1529">
            <v>0</v>
          </cell>
        </row>
        <row r="1530">
          <cell r="D1530">
            <v>0</v>
          </cell>
        </row>
        <row r="1531">
          <cell r="D1531">
            <v>0</v>
          </cell>
        </row>
        <row r="1532">
          <cell r="D1532">
            <v>0</v>
          </cell>
        </row>
        <row r="1533">
          <cell r="D1533">
            <v>0</v>
          </cell>
        </row>
        <row r="1534">
          <cell r="D1534">
            <v>0</v>
          </cell>
        </row>
        <row r="1535">
          <cell r="D1535">
            <v>0</v>
          </cell>
        </row>
        <row r="1536">
          <cell r="D1536">
            <v>0</v>
          </cell>
        </row>
        <row r="1537">
          <cell r="D1537">
            <v>0</v>
          </cell>
        </row>
        <row r="1538">
          <cell r="D1538">
            <v>0</v>
          </cell>
        </row>
        <row r="1539">
          <cell r="D1539">
            <v>0</v>
          </cell>
        </row>
        <row r="1540">
          <cell r="D1540">
            <v>0</v>
          </cell>
        </row>
        <row r="1541">
          <cell r="D1541">
            <v>0</v>
          </cell>
        </row>
        <row r="1542">
          <cell r="D1542">
            <v>0</v>
          </cell>
        </row>
        <row r="1543">
          <cell r="D1543">
            <v>0</v>
          </cell>
        </row>
        <row r="1544">
          <cell r="D1544">
            <v>0</v>
          </cell>
        </row>
        <row r="1545">
          <cell r="D1545">
            <v>0</v>
          </cell>
        </row>
        <row r="1546">
          <cell r="D1546">
            <v>0</v>
          </cell>
        </row>
        <row r="1547">
          <cell r="D1547">
            <v>0</v>
          </cell>
        </row>
        <row r="1548">
          <cell r="D1548">
            <v>0</v>
          </cell>
        </row>
        <row r="1549">
          <cell r="D1549">
            <v>0</v>
          </cell>
        </row>
        <row r="1550">
          <cell r="D1550">
            <v>0</v>
          </cell>
        </row>
        <row r="1551">
          <cell r="D1551">
            <v>0</v>
          </cell>
        </row>
        <row r="1552">
          <cell r="D1552">
            <v>0</v>
          </cell>
        </row>
        <row r="1553">
          <cell r="D1553">
            <v>0</v>
          </cell>
        </row>
        <row r="1554">
          <cell r="D1554">
            <v>0</v>
          </cell>
        </row>
        <row r="1555">
          <cell r="D1555">
            <v>0</v>
          </cell>
        </row>
        <row r="1556">
          <cell r="D1556">
            <v>0</v>
          </cell>
        </row>
        <row r="1557">
          <cell r="D1557">
            <v>0</v>
          </cell>
        </row>
        <row r="1558">
          <cell r="D1558">
            <v>0</v>
          </cell>
        </row>
        <row r="1559">
          <cell r="D1559">
            <v>0</v>
          </cell>
        </row>
        <row r="1560">
          <cell r="D1560">
            <v>0</v>
          </cell>
        </row>
        <row r="1561">
          <cell r="D1561">
            <v>0</v>
          </cell>
        </row>
        <row r="1562">
          <cell r="D1562">
            <v>0</v>
          </cell>
        </row>
        <row r="1563">
          <cell r="D1563">
            <v>0</v>
          </cell>
        </row>
        <row r="1564">
          <cell r="D1564">
            <v>0</v>
          </cell>
        </row>
        <row r="1565">
          <cell r="D1565">
            <v>0</v>
          </cell>
        </row>
        <row r="1566">
          <cell r="D1566">
            <v>0</v>
          </cell>
        </row>
        <row r="1567">
          <cell r="D1567">
            <v>0</v>
          </cell>
        </row>
        <row r="1568">
          <cell r="D1568">
            <v>0</v>
          </cell>
        </row>
        <row r="1569">
          <cell r="D1569">
            <v>0</v>
          </cell>
        </row>
        <row r="1570">
          <cell r="D1570">
            <v>0</v>
          </cell>
        </row>
        <row r="1571">
          <cell r="D1571">
            <v>0</v>
          </cell>
        </row>
        <row r="1572">
          <cell r="D1572">
            <v>0</v>
          </cell>
        </row>
        <row r="1573">
          <cell r="D1573">
            <v>0</v>
          </cell>
        </row>
        <row r="1574">
          <cell r="D1574">
            <v>0</v>
          </cell>
        </row>
        <row r="1575">
          <cell r="D1575">
            <v>0</v>
          </cell>
        </row>
        <row r="1576">
          <cell r="D1576">
            <v>0</v>
          </cell>
        </row>
        <row r="1577">
          <cell r="D1577">
            <v>0</v>
          </cell>
        </row>
        <row r="1578">
          <cell r="D1578">
            <v>0</v>
          </cell>
        </row>
        <row r="1579">
          <cell r="D1579">
            <v>0</v>
          </cell>
        </row>
        <row r="1580">
          <cell r="D1580">
            <v>0</v>
          </cell>
        </row>
        <row r="1581">
          <cell r="D1581">
            <v>0</v>
          </cell>
        </row>
        <row r="1582">
          <cell r="D1582">
            <v>0</v>
          </cell>
        </row>
        <row r="1583">
          <cell r="D1583">
            <v>0</v>
          </cell>
        </row>
        <row r="1584">
          <cell r="D1584">
            <v>0</v>
          </cell>
        </row>
        <row r="1585">
          <cell r="D1585">
            <v>0</v>
          </cell>
        </row>
        <row r="1586">
          <cell r="D1586">
            <v>0</v>
          </cell>
        </row>
        <row r="1587">
          <cell r="D1587">
            <v>0</v>
          </cell>
        </row>
        <row r="1588">
          <cell r="D1588">
            <v>0</v>
          </cell>
        </row>
        <row r="1589">
          <cell r="D1589">
            <v>0</v>
          </cell>
        </row>
        <row r="1590">
          <cell r="D1590">
            <v>0</v>
          </cell>
        </row>
        <row r="1591">
          <cell r="D1591">
            <v>0</v>
          </cell>
        </row>
        <row r="1592">
          <cell r="D1592">
            <v>0</v>
          </cell>
        </row>
        <row r="1593">
          <cell r="D1593">
            <v>0</v>
          </cell>
        </row>
        <row r="1594">
          <cell r="D1594">
            <v>0</v>
          </cell>
        </row>
        <row r="1595">
          <cell r="D1595">
            <v>0</v>
          </cell>
        </row>
        <row r="1596">
          <cell r="D1596">
            <v>0</v>
          </cell>
        </row>
        <row r="1597">
          <cell r="D1597">
            <v>0</v>
          </cell>
        </row>
        <row r="1598">
          <cell r="D1598">
            <v>0</v>
          </cell>
        </row>
        <row r="1599">
          <cell r="D1599">
            <v>0</v>
          </cell>
        </row>
        <row r="1600">
          <cell r="D1600">
            <v>0</v>
          </cell>
        </row>
        <row r="1601">
          <cell r="D1601">
            <v>0</v>
          </cell>
        </row>
        <row r="1602">
          <cell r="D1602">
            <v>0</v>
          </cell>
        </row>
        <row r="1603">
          <cell r="D1603">
            <v>0</v>
          </cell>
        </row>
        <row r="1604">
          <cell r="D1604">
            <v>0</v>
          </cell>
        </row>
        <row r="1605">
          <cell r="D1605">
            <v>0</v>
          </cell>
        </row>
        <row r="1606">
          <cell r="D1606">
            <v>0</v>
          </cell>
        </row>
        <row r="1607">
          <cell r="D1607">
            <v>0</v>
          </cell>
        </row>
        <row r="1608">
          <cell r="D1608">
            <v>0</v>
          </cell>
        </row>
        <row r="1609">
          <cell r="D1609">
            <v>0</v>
          </cell>
        </row>
        <row r="1610">
          <cell r="D1610">
            <v>0</v>
          </cell>
        </row>
        <row r="1611">
          <cell r="D1611">
            <v>0</v>
          </cell>
        </row>
        <row r="1612">
          <cell r="D1612">
            <v>0</v>
          </cell>
        </row>
        <row r="1613">
          <cell r="D1613">
            <v>0</v>
          </cell>
        </row>
        <row r="1614">
          <cell r="D1614">
            <v>0</v>
          </cell>
        </row>
        <row r="1615">
          <cell r="D1615">
            <v>0</v>
          </cell>
        </row>
        <row r="1616">
          <cell r="D1616">
            <v>0</v>
          </cell>
        </row>
        <row r="1617">
          <cell r="D1617">
            <v>0</v>
          </cell>
        </row>
        <row r="1618">
          <cell r="D1618">
            <v>0</v>
          </cell>
        </row>
        <row r="1619">
          <cell r="D1619">
            <v>0</v>
          </cell>
        </row>
        <row r="1620">
          <cell r="D1620">
            <v>0</v>
          </cell>
        </row>
        <row r="1621">
          <cell r="D1621">
            <v>0</v>
          </cell>
        </row>
        <row r="1622">
          <cell r="D1622">
            <v>0</v>
          </cell>
        </row>
        <row r="1623">
          <cell r="D1623">
            <v>0</v>
          </cell>
        </row>
        <row r="1624">
          <cell r="D1624">
            <v>0</v>
          </cell>
        </row>
        <row r="1625">
          <cell r="D1625">
            <v>0</v>
          </cell>
        </row>
        <row r="1626">
          <cell r="D1626">
            <v>0</v>
          </cell>
        </row>
        <row r="1627">
          <cell r="D1627">
            <v>0</v>
          </cell>
        </row>
        <row r="1628">
          <cell r="D1628">
            <v>0</v>
          </cell>
        </row>
        <row r="1629">
          <cell r="D1629">
            <v>0</v>
          </cell>
        </row>
        <row r="1630">
          <cell r="D1630">
            <v>0</v>
          </cell>
        </row>
        <row r="1631">
          <cell r="D1631">
            <v>0</v>
          </cell>
        </row>
        <row r="1632">
          <cell r="D1632">
            <v>0</v>
          </cell>
        </row>
        <row r="1633">
          <cell r="D1633">
            <v>0</v>
          </cell>
        </row>
        <row r="1634">
          <cell r="D1634">
            <v>0</v>
          </cell>
        </row>
        <row r="1635">
          <cell r="D1635">
            <v>0</v>
          </cell>
        </row>
        <row r="1636">
          <cell r="D1636">
            <v>0</v>
          </cell>
        </row>
        <row r="1637">
          <cell r="D1637">
            <v>0</v>
          </cell>
        </row>
        <row r="1638">
          <cell r="D1638">
            <v>0</v>
          </cell>
        </row>
        <row r="1639">
          <cell r="D1639">
            <v>0</v>
          </cell>
        </row>
        <row r="1640">
          <cell r="D1640">
            <v>0</v>
          </cell>
        </row>
        <row r="1641">
          <cell r="D1641">
            <v>0</v>
          </cell>
        </row>
        <row r="1642">
          <cell r="D1642">
            <v>0</v>
          </cell>
        </row>
        <row r="1643">
          <cell r="D1643">
            <v>0</v>
          </cell>
        </row>
        <row r="1644">
          <cell r="D1644">
            <v>0</v>
          </cell>
        </row>
        <row r="1645">
          <cell r="D1645">
            <v>0</v>
          </cell>
        </row>
        <row r="1646">
          <cell r="D1646">
            <v>0</v>
          </cell>
        </row>
        <row r="1647">
          <cell r="D1647">
            <v>0</v>
          </cell>
        </row>
        <row r="1648">
          <cell r="D1648">
            <v>0</v>
          </cell>
        </row>
        <row r="1649">
          <cell r="D1649">
            <v>0</v>
          </cell>
        </row>
        <row r="1650">
          <cell r="D1650">
            <v>0</v>
          </cell>
        </row>
        <row r="1651">
          <cell r="D1651">
            <v>0</v>
          </cell>
        </row>
        <row r="1652">
          <cell r="D1652">
            <v>0</v>
          </cell>
        </row>
        <row r="1653">
          <cell r="D1653">
            <v>0</v>
          </cell>
        </row>
        <row r="1654">
          <cell r="D1654">
            <v>0</v>
          </cell>
        </row>
        <row r="1655">
          <cell r="D1655">
            <v>0</v>
          </cell>
        </row>
        <row r="1656">
          <cell r="D1656">
            <v>0</v>
          </cell>
        </row>
        <row r="1657">
          <cell r="D1657">
            <v>0</v>
          </cell>
        </row>
        <row r="1658">
          <cell r="D1658">
            <v>0</v>
          </cell>
        </row>
        <row r="1659">
          <cell r="D1659">
            <v>0</v>
          </cell>
        </row>
        <row r="1660">
          <cell r="D1660">
            <v>0</v>
          </cell>
        </row>
        <row r="1661">
          <cell r="D1661">
            <v>0</v>
          </cell>
        </row>
        <row r="1662">
          <cell r="D1662">
            <v>0</v>
          </cell>
        </row>
        <row r="1663">
          <cell r="D1663">
            <v>0</v>
          </cell>
        </row>
        <row r="1664">
          <cell r="D1664">
            <v>0</v>
          </cell>
        </row>
        <row r="1665">
          <cell r="D1665">
            <v>0</v>
          </cell>
        </row>
        <row r="1666">
          <cell r="D1666">
            <v>0</v>
          </cell>
        </row>
        <row r="1667">
          <cell r="D1667">
            <v>0</v>
          </cell>
        </row>
        <row r="1668">
          <cell r="D1668">
            <v>0</v>
          </cell>
        </row>
        <row r="1669">
          <cell r="D1669">
            <v>0</v>
          </cell>
        </row>
        <row r="1670">
          <cell r="D1670">
            <v>0</v>
          </cell>
        </row>
        <row r="1671">
          <cell r="D1671">
            <v>0</v>
          </cell>
        </row>
        <row r="1672">
          <cell r="D1672">
            <v>0</v>
          </cell>
        </row>
        <row r="1673">
          <cell r="D1673">
            <v>0</v>
          </cell>
        </row>
        <row r="1674">
          <cell r="D1674">
            <v>0</v>
          </cell>
        </row>
        <row r="1675">
          <cell r="D1675">
            <v>0</v>
          </cell>
        </row>
        <row r="1676">
          <cell r="D1676">
            <v>0</v>
          </cell>
        </row>
        <row r="1677">
          <cell r="D1677">
            <v>0</v>
          </cell>
        </row>
        <row r="1678">
          <cell r="D1678">
            <v>0</v>
          </cell>
        </row>
        <row r="1679">
          <cell r="D1679">
            <v>0</v>
          </cell>
        </row>
        <row r="1680">
          <cell r="D1680">
            <v>0</v>
          </cell>
        </row>
        <row r="1681">
          <cell r="D1681">
            <v>0</v>
          </cell>
        </row>
        <row r="1682">
          <cell r="D1682">
            <v>0</v>
          </cell>
        </row>
        <row r="1683">
          <cell r="D1683">
            <v>0</v>
          </cell>
        </row>
        <row r="1684">
          <cell r="D1684">
            <v>0</v>
          </cell>
        </row>
        <row r="1685">
          <cell r="D1685">
            <v>0</v>
          </cell>
        </row>
        <row r="1686">
          <cell r="D1686">
            <v>0</v>
          </cell>
        </row>
        <row r="1687">
          <cell r="D1687">
            <v>0</v>
          </cell>
        </row>
        <row r="1688">
          <cell r="D1688">
            <v>0</v>
          </cell>
        </row>
        <row r="1689">
          <cell r="D1689">
            <v>0</v>
          </cell>
        </row>
        <row r="1690">
          <cell r="D1690">
            <v>0</v>
          </cell>
        </row>
        <row r="1691">
          <cell r="D1691">
            <v>0</v>
          </cell>
        </row>
        <row r="1692">
          <cell r="D1692">
            <v>0</v>
          </cell>
        </row>
        <row r="1693">
          <cell r="D1693">
            <v>0</v>
          </cell>
        </row>
        <row r="1694">
          <cell r="D1694">
            <v>0</v>
          </cell>
        </row>
        <row r="1695">
          <cell r="D1695">
            <v>0</v>
          </cell>
        </row>
        <row r="1696">
          <cell r="D1696">
            <v>0</v>
          </cell>
        </row>
        <row r="1697">
          <cell r="D1697">
            <v>0</v>
          </cell>
        </row>
        <row r="1698">
          <cell r="D1698">
            <v>0</v>
          </cell>
        </row>
        <row r="1699">
          <cell r="D1699">
            <v>0</v>
          </cell>
        </row>
        <row r="1700">
          <cell r="D1700">
            <v>0</v>
          </cell>
        </row>
        <row r="1701">
          <cell r="D1701">
            <v>0</v>
          </cell>
        </row>
        <row r="1702">
          <cell r="D1702">
            <v>0</v>
          </cell>
        </row>
        <row r="1703">
          <cell r="D1703">
            <v>0</v>
          </cell>
        </row>
        <row r="1704">
          <cell r="D1704">
            <v>0</v>
          </cell>
        </row>
        <row r="1705">
          <cell r="D1705">
            <v>0</v>
          </cell>
        </row>
        <row r="1706">
          <cell r="D1706">
            <v>0</v>
          </cell>
        </row>
        <row r="1707">
          <cell r="D1707">
            <v>0</v>
          </cell>
        </row>
        <row r="1708">
          <cell r="D1708">
            <v>0</v>
          </cell>
        </row>
        <row r="1709">
          <cell r="D1709">
            <v>0</v>
          </cell>
        </row>
        <row r="1710">
          <cell r="D1710">
            <v>0</v>
          </cell>
        </row>
        <row r="1711">
          <cell r="D1711">
            <v>0</v>
          </cell>
        </row>
        <row r="1712">
          <cell r="D1712">
            <v>0</v>
          </cell>
        </row>
        <row r="1713">
          <cell r="D1713">
            <v>0</v>
          </cell>
        </row>
        <row r="1714">
          <cell r="D1714">
            <v>0</v>
          </cell>
        </row>
        <row r="1715">
          <cell r="D1715">
            <v>0</v>
          </cell>
        </row>
        <row r="1716">
          <cell r="D1716">
            <v>0</v>
          </cell>
        </row>
        <row r="1717">
          <cell r="D1717">
            <v>0</v>
          </cell>
        </row>
        <row r="1718">
          <cell r="D1718">
            <v>0</v>
          </cell>
        </row>
        <row r="1719">
          <cell r="D1719">
            <v>0</v>
          </cell>
        </row>
        <row r="1720">
          <cell r="D1720">
            <v>0</v>
          </cell>
        </row>
        <row r="1721">
          <cell r="D1721">
            <v>0</v>
          </cell>
        </row>
        <row r="1722">
          <cell r="D1722">
            <v>0</v>
          </cell>
        </row>
        <row r="1723">
          <cell r="D1723">
            <v>0</v>
          </cell>
        </row>
        <row r="1724">
          <cell r="D1724">
            <v>0</v>
          </cell>
        </row>
        <row r="1725">
          <cell r="D1725">
            <v>0</v>
          </cell>
        </row>
        <row r="1726">
          <cell r="D1726">
            <v>0</v>
          </cell>
        </row>
        <row r="1727">
          <cell r="D1727">
            <v>0</v>
          </cell>
        </row>
        <row r="1728">
          <cell r="D1728">
            <v>0</v>
          </cell>
        </row>
        <row r="1729">
          <cell r="D1729">
            <v>0</v>
          </cell>
        </row>
        <row r="1730">
          <cell r="D1730">
            <v>0</v>
          </cell>
        </row>
        <row r="1731">
          <cell r="D1731">
            <v>0</v>
          </cell>
        </row>
        <row r="1732">
          <cell r="D1732">
            <v>0</v>
          </cell>
        </row>
        <row r="1733">
          <cell r="D1733">
            <v>0</v>
          </cell>
        </row>
        <row r="1734">
          <cell r="D1734">
            <v>0</v>
          </cell>
        </row>
        <row r="1735">
          <cell r="D1735">
            <v>0</v>
          </cell>
        </row>
        <row r="1736">
          <cell r="D1736">
            <v>0</v>
          </cell>
        </row>
        <row r="1737">
          <cell r="D1737">
            <v>0</v>
          </cell>
        </row>
        <row r="1738">
          <cell r="D1738">
            <v>0</v>
          </cell>
        </row>
        <row r="1739">
          <cell r="D1739">
            <v>0</v>
          </cell>
        </row>
        <row r="1740">
          <cell r="D1740">
            <v>0</v>
          </cell>
        </row>
        <row r="1741">
          <cell r="D1741">
            <v>0</v>
          </cell>
        </row>
        <row r="1742">
          <cell r="D1742">
            <v>0</v>
          </cell>
        </row>
        <row r="1743">
          <cell r="D1743">
            <v>0</v>
          </cell>
        </row>
        <row r="1744">
          <cell r="D1744">
            <v>0</v>
          </cell>
        </row>
        <row r="1745">
          <cell r="D1745">
            <v>0</v>
          </cell>
        </row>
        <row r="1746">
          <cell r="D1746">
            <v>0</v>
          </cell>
        </row>
        <row r="1747">
          <cell r="D1747">
            <v>0</v>
          </cell>
        </row>
        <row r="1748">
          <cell r="D1748">
            <v>0</v>
          </cell>
        </row>
        <row r="1749">
          <cell r="D1749">
            <v>0</v>
          </cell>
        </row>
        <row r="1750">
          <cell r="D1750">
            <v>0</v>
          </cell>
        </row>
        <row r="1751">
          <cell r="D1751">
            <v>0</v>
          </cell>
        </row>
        <row r="1752">
          <cell r="D1752">
            <v>0</v>
          </cell>
        </row>
        <row r="1753">
          <cell r="D1753">
            <v>0</v>
          </cell>
        </row>
        <row r="1754">
          <cell r="D1754">
            <v>0</v>
          </cell>
        </row>
        <row r="1755">
          <cell r="D1755">
            <v>0</v>
          </cell>
        </row>
        <row r="1756">
          <cell r="D1756">
            <v>0</v>
          </cell>
        </row>
        <row r="1757">
          <cell r="D1757">
            <v>0</v>
          </cell>
        </row>
        <row r="1758">
          <cell r="D1758">
            <v>0</v>
          </cell>
        </row>
        <row r="1759">
          <cell r="D1759">
            <v>0</v>
          </cell>
        </row>
        <row r="1760">
          <cell r="D1760">
            <v>0</v>
          </cell>
        </row>
        <row r="1761">
          <cell r="D1761">
            <v>0</v>
          </cell>
        </row>
        <row r="1762">
          <cell r="D1762">
            <v>0</v>
          </cell>
        </row>
        <row r="1763">
          <cell r="D1763">
            <v>0</v>
          </cell>
        </row>
        <row r="1764">
          <cell r="D1764">
            <v>0</v>
          </cell>
        </row>
        <row r="1765">
          <cell r="D1765">
            <v>0</v>
          </cell>
        </row>
        <row r="1766">
          <cell r="D1766">
            <v>0</v>
          </cell>
        </row>
        <row r="1767">
          <cell r="D1767">
            <v>0</v>
          </cell>
        </row>
        <row r="1768">
          <cell r="D1768">
            <v>0</v>
          </cell>
        </row>
        <row r="1769">
          <cell r="D1769">
            <v>0</v>
          </cell>
        </row>
        <row r="1770">
          <cell r="D1770">
            <v>0</v>
          </cell>
        </row>
        <row r="1771">
          <cell r="D1771">
            <v>0</v>
          </cell>
        </row>
        <row r="1772">
          <cell r="D1772">
            <v>0</v>
          </cell>
        </row>
        <row r="1773">
          <cell r="D1773">
            <v>0</v>
          </cell>
        </row>
        <row r="1774">
          <cell r="D1774">
            <v>0</v>
          </cell>
        </row>
        <row r="1775">
          <cell r="D1775">
            <v>0</v>
          </cell>
        </row>
        <row r="1776">
          <cell r="D1776">
            <v>0</v>
          </cell>
        </row>
        <row r="1777">
          <cell r="D1777">
            <v>0</v>
          </cell>
        </row>
        <row r="1778">
          <cell r="D1778">
            <v>0</v>
          </cell>
        </row>
        <row r="1779">
          <cell r="D1779">
            <v>0</v>
          </cell>
        </row>
        <row r="1780">
          <cell r="D1780">
            <v>0</v>
          </cell>
        </row>
        <row r="1781">
          <cell r="D1781">
            <v>0</v>
          </cell>
        </row>
        <row r="1782">
          <cell r="D1782">
            <v>0</v>
          </cell>
        </row>
        <row r="1783">
          <cell r="D1783">
            <v>0</v>
          </cell>
        </row>
        <row r="1784">
          <cell r="D1784">
            <v>0</v>
          </cell>
        </row>
        <row r="1785">
          <cell r="D1785">
            <v>0</v>
          </cell>
        </row>
        <row r="1786">
          <cell r="D1786">
            <v>0</v>
          </cell>
        </row>
        <row r="1787">
          <cell r="D1787">
            <v>0</v>
          </cell>
        </row>
        <row r="1788">
          <cell r="D1788">
            <v>0</v>
          </cell>
        </row>
        <row r="1789">
          <cell r="D1789">
            <v>0</v>
          </cell>
        </row>
        <row r="1790">
          <cell r="D1790">
            <v>0</v>
          </cell>
        </row>
        <row r="1791">
          <cell r="D1791">
            <v>0</v>
          </cell>
        </row>
        <row r="1792">
          <cell r="D1792">
            <v>0</v>
          </cell>
        </row>
        <row r="1793">
          <cell r="D1793">
            <v>0</v>
          </cell>
        </row>
        <row r="1794">
          <cell r="D1794">
            <v>0</v>
          </cell>
        </row>
        <row r="1795">
          <cell r="D1795">
            <v>0</v>
          </cell>
        </row>
        <row r="1796">
          <cell r="D1796">
            <v>0</v>
          </cell>
        </row>
        <row r="1797">
          <cell r="D1797">
            <v>0</v>
          </cell>
        </row>
        <row r="1798">
          <cell r="D1798">
            <v>0</v>
          </cell>
        </row>
        <row r="1799">
          <cell r="D1799">
            <v>0</v>
          </cell>
        </row>
        <row r="1800">
          <cell r="D1800">
            <v>0</v>
          </cell>
        </row>
        <row r="1801">
          <cell r="D1801">
            <v>0</v>
          </cell>
        </row>
        <row r="1802">
          <cell r="D1802">
            <v>0</v>
          </cell>
        </row>
        <row r="1803">
          <cell r="D1803">
            <v>0</v>
          </cell>
        </row>
        <row r="1804">
          <cell r="D1804">
            <v>0</v>
          </cell>
        </row>
        <row r="1805">
          <cell r="D1805">
            <v>0</v>
          </cell>
        </row>
        <row r="1806">
          <cell r="D1806">
            <v>0</v>
          </cell>
        </row>
        <row r="1807">
          <cell r="D1807">
            <v>0</v>
          </cell>
        </row>
        <row r="1808">
          <cell r="D1808">
            <v>0</v>
          </cell>
        </row>
        <row r="1809">
          <cell r="D1809">
            <v>0</v>
          </cell>
        </row>
        <row r="1810">
          <cell r="D1810">
            <v>0</v>
          </cell>
        </row>
        <row r="1811">
          <cell r="D1811">
            <v>0</v>
          </cell>
        </row>
        <row r="1812">
          <cell r="D1812">
            <v>0</v>
          </cell>
        </row>
        <row r="1813">
          <cell r="D1813">
            <v>0</v>
          </cell>
        </row>
        <row r="1814">
          <cell r="D1814">
            <v>0</v>
          </cell>
        </row>
        <row r="1815">
          <cell r="D1815">
            <v>0</v>
          </cell>
        </row>
        <row r="1816">
          <cell r="D1816">
            <v>0</v>
          </cell>
        </row>
        <row r="1817">
          <cell r="D1817">
            <v>0</v>
          </cell>
        </row>
        <row r="1818">
          <cell r="D1818">
            <v>0</v>
          </cell>
        </row>
        <row r="1819">
          <cell r="D1819">
            <v>0</v>
          </cell>
        </row>
        <row r="1820">
          <cell r="D1820">
            <v>0</v>
          </cell>
        </row>
        <row r="1821">
          <cell r="D1821">
            <v>0</v>
          </cell>
        </row>
        <row r="1822">
          <cell r="D1822">
            <v>0</v>
          </cell>
        </row>
        <row r="1823">
          <cell r="D1823">
            <v>0</v>
          </cell>
        </row>
        <row r="1824">
          <cell r="D1824">
            <v>0</v>
          </cell>
        </row>
        <row r="1825">
          <cell r="D1825">
            <v>0</v>
          </cell>
        </row>
        <row r="1826">
          <cell r="D1826">
            <v>0</v>
          </cell>
        </row>
        <row r="1827">
          <cell r="D1827">
            <v>0</v>
          </cell>
        </row>
        <row r="1828">
          <cell r="D1828">
            <v>0</v>
          </cell>
        </row>
        <row r="1829">
          <cell r="D1829">
            <v>0</v>
          </cell>
        </row>
        <row r="1830">
          <cell r="D1830">
            <v>0</v>
          </cell>
        </row>
        <row r="1831">
          <cell r="D1831">
            <v>0</v>
          </cell>
        </row>
        <row r="1832">
          <cell r="D1832">
            <v>0</v>
          </cell>
        </row>
        <row r="1833">
          <cell r="D1833">
            <v>0</v>
          </cell>
        </row>
        <row r="1834">
          <cell r="D1834">
            <v>0</v>
          </cell>
        </row>
        <row r="1835">
          <cell r="D1835">
            <v>0</v>
          </cell>
        </row>
        <row r="1836">
          <cell r="D1836">
            <v>0</v>
          </cell>
        </row>
        <row r="1837">
          <cell r="D1837">
            <v>0</v>
          </cell>
        </row>
        <row r="1838">
          <cell r="D1838">
            <v>0</v>
          </cell>
        </row>
        <row r="1839">
          <cell r="D1839">
            <v>0</v>
          </cell>
        </row>
        <row r="1840">
          <cell r="D1840">
            <v>0</v>
          </cell>
        </row>
        <row r="1841">
          <cell r="D1841">
            <v>0</v>
          </cell>
        </row>
        <row r="1842">
          <cell r="D1842">
            <v>0</v>
          </cell>
        </row>
        <row r="1843">
          <cell r="D1843">
            <v>0</v>
          </cell>
        </row>
        <row r="1844">
          <cell r="D1844">
            <v>0</v>
          </cell>
        </row>
        <row r="1845">
          <cell r="D1845">
            <v>0</v>
          </cell>
        </row>
        <row r="1846">
          <cell r="D1846">
            <v>0</v>
          </cell>
        </row>
        <row r="1847">
          <cell r="D1847">
            <v>0</v>
          </cell>
        </row>
        <row r="1848">
          <cell r="D1848">
            <v>0</v>
          </cell>
        </row>
        <row r="1849">
          <cell r="D1849">
            <v>0</v>
          </cell>
        </row>
        <row r="1850">
          <cell r="D1850">
            <v>0</v>
          </cell>
        </row>
        <row r="1851">
          <cell r="D1851">
            <v>0</v>
          </cell>
        </row>
        <row r="1852">
          <cell r="D1852">
            <v>0</v>
          </cell>
        </row>
        <row r="1853">
          <cell r="D1853">
            <v>0</v>
          </cell>
        </row>
        <row r="1854">
          <cell r="D1854">
            <v>0</v>
          </cell>
        </row>
        <row r="1855">
          <cell r="D1855">
            <v>0</v>
          </cell>
        </row>
        <row r="1856">
          <cell r="D1856">
            <v>0</v>
          </cell>
        </row>
        <row r="1857">
          <cell r="D1857">
            <v>0</v>
          </cell>
        </row>
        <row r="1858">
          <cell r="D1858">
            <v>0</v>
          </cell>
        </row>
        <row r="1859">
          <cell r="D1859">
            <v>0</v>
          </cell>
        </row>
        <row r="1860">
          <cell r="D1860">
            <v>0</v>
          </cell>
        </row>
        <row r="1861">
          <cell r="D1861">
            <v>0</v>
          </cell>
        </row>
        <row r="1862">
          <cell r="D1862">
            <v>0</v>
          </cell>
        </row>
        <row r="1863">
          <cell r="D1863">
            <v>0</v>
          </cell>
        </row>
        <row r="1864">
          <cell r="D1864">
            <v>0</v>
          </cell>
        </row>
        <row r="1865">
          <cell r="D1865">
            <v>0</v>
          </cell>
        </row>
        <row r="1866">
          <cell r="D1866">
            <v>0</v>
          </cell>
        </row>
        <row r="1867">
          <cell r="D1867">
            <v>0</v>
          </cell>
        </row>
        <row r="1868">
          <cell r="D1868">
            <v>0</v>
          </cell>
        </row>
        <row r="1869">
          <cell r="D1869">
            <v>0</v>
          </cell>
        </row>
        <row r="1870">
          <cell r="D1870">
            <v>0</v>
          </cell>
        </row>
        <row r="1871">
          <cell r="D1871">
            <v>0</v>
          </cell>
        </row>
        <row r="1872">
          <cell r="D1872">
            <v>0</v>
          </cell>
        </row>
        <row r="1873">
          <cell r="D1873">
            <v>0</v>
          </cell>
        </row>
        <row r="1874">
          <cell r="D1874">
            <v>0</v>
          </cell>
        </row>
        <row r="1875">
          <cell r="D1875">
            <v>0</v>
          </cell>
        </row>
        <row r="1876">
          <cell r="D1876">
            <v>0</v>
          </cell>
        </row>
        <row r="1877">
          <cell r="D1877">
            <v>0</v>
          </cell>
        </row>
        <row r="1878">
          <cell r="D1878">
            <v>0</v>
          </cell>
        </row>
        <row r="1879">
          <cell r="D1879">
            <v>0</v>
          </cell>
        </row>
        <row r="1880">
          <cell r="D1880">
            <v>0</v>
          </cell>
        </row>
        <row r="1881">
          <cell r="D1881">
            <v>0</v>
          </cell>
        </row>
        <row r="1882">
          <cell r="D1882">
            <v>0</v>
          </cell>
        </row>
        <row r="1883">
          <cell r="D1883">
            <v>0</v>
          </cell>
        </row>
        <row r="1884">
          <cell r="D1884">
            <v>0</v>
          </cell>
        </row>
        <row r="1885">
          <cell r="D1885">
            <v>0</v>
          </cell>
        </row>
        <row r="1886">
          <cell r="D1886">
            <v>0</v>
          </cell>
        </row>
        <row r="1887">
          <cell r="D1887">
            <v>0</v>
          </cell>
        </row>
        <row r="1888">
          <cell r="D1888">
            <v>0</v>
          </cell>
        </row>
        <row r="1889">
          <cell r="D1889">
            <v>0</v>
          </cell>
        </row>
        <row r="1890">
          <cell r="D1890">
            <v>0</v>
          </cell>
        </row>
        <row r="1891">
          <cell r="D1891">
            <v>0</v>
          </cell>
        </row>
        <row r="1892">
          <cell r="D1892">
            <v>0</v>
          </cell>
        </row>
        <row r="1893">
          <cell r="D1893">
            <v>0</v>
          </cell>
        </row>
        <row r="1894">
          <cell r="D1894">
            <v>0</v>
          </cell>
        </row>
        <row r="1895">
          <cell r="D1895">
            <v>0</v>
          </cell>
        </row>
        <row r="1896">
          <cell r="D1896">
            <v>0</v>
          </cell>
        </row>
        <row r="1897">
          <cell r="D1897">
            <v>0</v>
          </cell>
        </row>
        <row r="1898">
          <cell r="D1898">
            <v>0</v>
          </cell>
        </row>
        <row r="1899">
          <cell r="D1899">
            <v>0</v>
          </cell>
        </row>
        <row r="1900">
          <cell r="D1900">
            <v>0</v>
          </cell>
        </row>
        <row r="1901">
          <cell r="D1901">
            <v>0</v>
          </cell>
        </row>
        <row r="1902">
          <cell r="D1902">
            <v>0</v>
          </cell>
        </row>
        <row r="1903">
          <cell r="D1903">
            <v>0</v>
          </cell>
        </row>
        <row r="1904">
          <cell r="D1904">
            <v>0</v>
          </cell>
        </row>
        <row r="1905">
          <cell r="D1905">
            <v>0</v>
          </cell>
        </row>
        <row r="1906">
          <cell r="D1906">
            <v>0</v>
          </cell>
        </row>
        <row r="1907">
          <cell r="D1907">
            <v>0</v>
          </cell>
        </row>
        <row r="1908">
          <cell r="D1908">
            <v>0</v>
          </cell>
        </row>
        <row r="1909">
          <cell r="D1909">
            <v>0</v>
          </cell>
        </row>
        <row r="1910">
          <cell r="D1910">
            <v>0</v>
          </cell>
        </row>
        <row r="1911">
          <cell r="D1911">
            <v>0</v>
          </cell>
        </row>
        <row r="1912">
          <cell r="D1912">
            <v>0</v>
          </cell>
        </row>
        <row r="1913">
          <cell r="D1913">
            <v>0</v>
          </cell>
        </row>
        <row r="1914">
          <cell r="D1914">
            <v>0</v>
          </cell>
        </row>
        <row r="1915">
          <cell r="D1915">
            <v>0</v>
          </cell>
        </row>
        <row r="1916">
          <cell r="D1916">
            <v>0</v>
          </cell>
        </row>
        <row r="1917">
          <cell r="D1917">
            <v>0</v>
          </cell>
        </row>
        <row r="1918">
          <cell r="D1918">
            <v>0</v>
          </cell>
        </row>
        <row r="1919">
          <cell r="D1919">
            <v>0</v>
          </cell>
        </row>
        <row r="1920">
          <cell r="D1920">
            <v>0</v>
          </cell>
        </row>
        <row r="1921">
          <cell r="D1921">
            <v>0</v>
          </cell>
        </row>
        <row r="1922">
          <cell r="D1922">
            <v>0</v>
          </cell>
        </row>
        <row r="1923">
          <cell r="D1923">
            <v>0</v>
          </cell>
        </row>
        <row r="1924">
          <cell r="D1924">
            <v>0</v>
          </cell>
        </row>
        <row r="1925">
          <cell r="D1925">
            <v>0</v>
          </cell>
        </row>
        <row r="1926">
          <cell r="D1926">
            <v>0</v>
          </cell>
        </row>
        <row r="1927">
          <cell r="D1927">
            <v>0</v>
          </cell>
        </row>
        <row r="1928">
          <cell r="D1928">
            <v>0</v>
          </cell>
        </row>
        <row r="1929">
          <cell r="D1929">
            <v>0</v>
          </cell>
        </row>
        <row r="1930">
          <cell r="D1930">
            <v>0</v>
          </cell>
        </row>
        <row r="1931">
          <cell r="D1931">
            <v>0</v>
          </cell>
        </row>
        <row r="1932">
          <cell r="D1932">
            <v>0</v>
          </cell>
        </row>
        <row r="1933">
          <cell r="D1933">
            <v>0</v>
          </cell>
        </row>
        <row r="1934">
          <cell r="D1934">
            <v>0</v>
          </cell>
        </row>
        <row r="1935">
          <cell r="D1935">
            <v>0</v>
          </cell>
        </row>
        <row r="1936">
          <cell r="D1936">
            <v>0</v>
          </cell>
        </row>
        <row r="1937">
          <cell r="D1937">
            <v>0</v>
          </cell>
        </row>
        <row r="1938">
          <cell r="D1938">
            <v>0</v>
          </cell>
        </row>
        <row r="1939">
          <cell r="D1939">
            <v>0</v>
          </cell>
        </row>
        <row r="1940">
          <cell r="D1940">
            <v>0</v>
          </cell>
        </row>
        <row r="1941">
          <cell r="D1941">
            <v>0</v>
          </cell>
        </row>
        <row r="1942">
          <cell r="D1942">
            <v>0</v>
          </cell>
        </row>
        <row r="1943">
          <cell r="D1943">
            <v>0</v>
          </cell>
        </row>
        <row r="1944">
          <cell r="D1944">
            <v>0</v>
          </cell>
        </row>
        <row r="1945">
          <cell r="D1945">
            <v>0</v>
          </cell>
        </row>
        <row r="1946">
          <cell r="D1946">
            <v>0</v>
          </cell>
        </row>
        <row r="1947">
          <cell r="D1947">
            <v>0</v>
          </cell>
        </row>
        <row r="1948">
          <cell r="D1948">
            <v>0</v>
          </cell>
        </row>
        <row r="1949">
          <cell r="D1949">
            <v>0</v>
          </cell>
        </row>
        <row r="1950">
          <cell r="D1950">
            <v>0</v>
          </cell>
        </row>
        <row r="1951">
          <cell r="D1951">
            <v>0</v>
          </cell>
        </row>
        <row r="1952">
          <cell r="D1952">
            <v>0</v>
          </cell>
        </row>
        <row r="1953">
          <cell r="D1953">
            <v>0</v>
          </cell>
        </row>
        <row r="1954">
          <cell r="D1954">
            <v>0</v>
          </cell>
        </row>
        <row r="1955">
          <cell r="D1955">
            <v>0</v>
          </cell>
        </row>
        <row r="1956">
          <cell r="D1956">
            <v>0</v>
          </cell>
        </row>
        <row r="1957">
          <cell r="D1957">
            <v>0</v>
          </cell>
        </row>
        <row r="1958">
          <cell r="D1958">
            <v>0</v>
          </cell>
        </row>
        <row r="1959">
          <cell r="D1959">
            <v>0</v>
          </cell>
        </row>
        <row r="1960">
          <cell r="D1960">
            <v>0</v>
          </cell>
        </row>
        <row r="1961">
          <cell r="D1961">
            <v>0</v>
          </cell>
        </row>
        <row r="1962">
          <cell r="D1962">
            <v>0</v>
          </cell>
        </row>
        <row r="1963">
          <cell r="D1963">
            <v>0</v>
          </cell>
        </row>
        <row r="1964">
          <cell r="D1964">
            <v>0</v>
          </cell>
        </row>
        <row r="1965">
          <cell r="D1965">
            <v>0</v>
          </cell>
        </row>
        <row r="1966">
          <cell r="D1966">
            <v>0</v>
          </cell>
        </row>
        <row r="1967">
          <cell r="D1967">
            <v>0</v>
          </cell>
        </row>
        <row r="1968">
          <cell r="D1968">
            <v>0</v>
          </cell>
        </row>
        <row r="1969">
          <cell r="D1969">
            <v>0</v>
          </cell>
        </row>
        <row r="1970">
          <cell r="D1970">
            <v>0</v>
          </cell>
        </row>
        <row r="1971">
          <cell r="D1971">
            <v>0</v>
          </cell>
        </row>
        <row r="1972">
          <cell r="D1972">
            <v>0</v>
          </cell>
        </row>
        <row r="1973">
          <cell r="D1973">
            <v>0</v>
          </cell>
        </row>
        <row r="1974">
          <cell r="D1974">
            <v>0</v>
          </cell>
        </row>
        <row r="1975">
          <cell r="D1975">
            <v>0</v>
          </cell>
        </row>
        <row r="1976">
          <cell r="D1976">
            <v>0</v>
          </cell>
        </row>
        <row r="1977">
          <cell r="D1977">
            <v>0</v>
          </cell>
        </row>
        <row r="1978">
          <cell r="D1978">
            <v>0</v>
          </cell>
        </row>
        <row r="1979">
          <cell r="D1979">
            <v>0</v>
          </cell>
        </row>
        <row r="1980">
          <cell r="D1980">
            <v>0</v>
          </cell>
        </row>
        <row r="1981">
          <cell r="D1981">
            <v>0</v>
          </cell>
        </row>
        <row r="1982">
          <cell r="D1982">
            <v>0</v>
          </cell>
        </row>
        <row r="1983">
          <cell r="D1983">
            <v>0</v>
          </cell>
        </row>
        <row r="1984">
          <cell r="D1984">
            <v>0</v>
          </cell>
        </row>
        <row r="1985">
          <cell r="D1985">
            <v>0</v>
          </cell>
        </row>
        <row r="1986">
          <cell r="D1986">
            <v>0</v>
          </cell>
        </row>
        <row r="1987">
          <cell r="D1987">
            <v>0</v>
          </cell>
        </row>
        <row r="1988">
          <cell r="D1988">
            <v>0</v>
          </cell>
        </row>
        <row r="1989">
          <cell r="D1989">
            <v>0</v>
          </cell>
        </row>
        <row r="1990">
          <cell r="D1990">
            <v>0</v>
          </cell>
        </row>
        <row r="1991">
          <cell r="D1991">
            <v>0</v>
          </cell>
        </row>
        <row r="1992">
          <cell r="D1992">
            <v>0</v>
          </cell>
        </row>
        <row r="1993">
          <cell r="D1993">
            <v>0</v>
          </cell>
        </row>
        <row r="1994">
          <cell r="D1994">
            <v>0</v>
          </cell>
        </row>
        <row r="1995">
          <cell r="D1995">
            <v>0</v>
          </cell>
        </row>
        <row r="1996">
          <cell r="D1996">
            <v>0</v>
          </cell>
        </row>
        <row r="1997">
          <cell r="D1997">
            <v>0</v>
          </cell>
        </row>
        <row r="1998">
          <cell r="D1998">
            <v>0</v>
          </cell>
        </row>
        <row r="1999">
          <cell r="D1999">
            <v>0</v>
          </cell>
        </row>
        <row r="2000">
          <cell r="D2000">
            <v>0</v>
          </cell>
        </row>
        <row r="2001">
          <cell r="D2001">
            <v>0</v>
          </cell>
        </row>
        <row r="2002">
          <cell r="D2002">
            <v>0</v>
          </cell>
        </row>
        <row r="2003">
          <cell r="D2003">
            <v>0</v>
          </cell>
        </row>
        <row r="2004">
          <cell r="D2004">
            <v>0</v>
          </cell>
        </row>
        <row r="2005">
          <cell r="D2005">
            <v>0</v>
          </cell>
        </row>
        <row r="2006">
          <cell r="D2006">
            <v>0</v>
          </cell>
        </row>
        <row r="2007">
          <cell r="D2007">
            <v>0</v>
          </cell>
        </row>
        <row r="2008">
          <cell r="D2008">
            <v>0</v>
          </cell>
        </row>
        <row r="2009">
          <cell r="D2009">
            <v>0</v>
          </cell>
        </row>
        <row r="2010">
          <cell r="D2010">
            <v>0</v>
          </cell>
        </row>
        <row r="2011">
          <cell r="D2011">
            <v>0</v>
          </cell>
        </row>
        <row r="2012">
          <cell r="D2012">
            <v>0</v>
          </cell>
        </row>
        <row r="2013">
          <cell r="D2013">
            <v>0</v>
          </cell>
        </row>
        <row r="2014">
          <cell r="D2014">
            <v>0</v>
          </cell>
        </row>
        <row r="2015">
          <cell r="D2015">
            <v>0</v>
          </cell>
        </row>
        <row r="2016">
          <cell r="D2016">
            <v>0</v>
          </cell>
        </row>
        <row r="2017">
          <cell r="D2017">
            <v>0</v>
          </cell>
        </row>
        <row r="2018">
          <cell r="D2018">
            <v>0</v>
          </cell>
        </row>
        <row r="2019">
          <cell r="D2019">
            <v>0</v>
          </cell>
        </row>
        <row r="2020">
          <cell r="D2020">
            <v>0</v>
          </cell>
        </row>
        <row r="2021">
          <cell r="D2021">
            <v>0</v>
          </cell>
        </row>
        <row r="2022">
          <cell r="D2022">
            <v>0</v>
          </cell>
        </row>
        <row r="2023">
          <cell r="D2023">
            <v>0</v>
          </cell>
        </row>
        <row r="2024">
          <cell r="D2024">
            <v>0</v>
          </cell>
        </row>
        <row r="2025">
          <cell r="D2025">
            <v>0</v>
          </cell>
        </row>
        <row r="2026">
          <cell r="D2026">
            <v>0</v>
          </cell>
        </row>
        <row r="2027">
          <cell r="D2027">
            <v>0</v>
          </cell>
        </row>
        <row r="2028">
          <cell r="D2028">
            <v>0</v>
          </cell>
        </row>
        <row r="2029">
          <cell r="D2029">
            <v>0</v>
          </cell>
        </row>
        <row r="2030">
          <cell r="D2030">
            <v>0</v>
          </cell>
        </row>
        <row r="2031">
          <cell r="D2031">
            <v>0</v>
          </cell>
        </row>
        <row r="2032">
          <cell r="D2032">
            <v>0</v>
          </cell>
        </row>
        <row r="2033">
          <cell r="D2033">
            <v>0</v>
          </cell>
        </row>
        <row r="2034">
          <cell r="D2034">
            <v>0</v>
          </cell>
        </row>
        <row r="2035">
          <cell r="D2035">
            <v>0</v>
          </cell>
        </row>
        <row r="2036">
          <cell r="D2036">
            <v>0</v>
          </cell>
        </row>
        <row r="2037">
          <cell r="D2037">
            <v>0</v>
          </cell>
        </row>
        <row r="2038">
          <cell r="D2038">
            <v>0</v>
          </cell>
        </row>
        <row r="2039">
          <cell r="D2039">
            <v>0</v>
          </cell>
        </row>
        <row r="2040">
          <cell r="D2040">
            <v>0</v>
          </cell>
        </row>
        <row r="2041">
          <cell r="D2041">
            <v>0</v>
          </cell>
        </row>
        <row r="2042">
          <cell r="D2042">
            <v>0</v>
          </cell>
        </row>
        <row r="2043">
          <cell r="D2043">
            <v>0</v>
          </cell>
        </row>
        <row r="2044">
          <cell r="D2044">
            <v>0</v>
          </cell>
        </row>
        <row r="2045">
          <cell r="D2045">
            <v>0</v>
          </cell>
        </row>
        <row r="2046">
          <cell r="D2046">
            <v>0</v>
          </cell>
        </row>
        <row r="2047">
          <cell r="D2047">
            <v>0</v>
          </cell>
        </row>
        <row r="2048">
          <cell r="D2048">
            <v>0</v>
          </cell>
        </row>
        <row r="2049">
          <cell r="D2049">
            <v>0</v>
          </cell>
        </row>
        <row r="2050">
          <cell r="D2050">
            <v>0</v>
          </cell>
        </row>
        <row r="2051">
          <cell r="D2051">
            <v>0</v>
          </cell>
        </row>
        <row r="2052">
          <cell r="D2052">
            <v>0</v>
          </cell>
        </row>
        <row r="2053">
          <cell r="D2053">
            <v>0</v>
          </cell>
        </row>
        <row r="2054">
          <cell r="D2054">
            <v>0</v>
          </cell>
        </row>
        <row r="2055">
          <cell r="D2055">
            <v>0</v>
          </cell>
        </row>
        <row r="2056">
          <cell r="D2056">
            <v>0</v>
          </cell>
        </row>
        <row r="2057">
          <cell r="D2057">
            <v>0</v>
          </cell>
        </row>
        <row r="2058">
          <cell r="D2058">
            <v>0</v>
          </cell>
        </row>
        <row r="2059">
          <cell r="D2059">
            <v>0</v>
          </cell>
        </row>
        <row r="2060">
          <cell r="D2060">
            <v>0</v>
          </cell>
        </row>
        <row r="2061">
          <cell r="D2061">
            <v>0</v>
          </cell>
        </row>
        <row r="2062">
          <cell r="D2062">
            <v>0</v>
          </cell>
        </row>
        <row r="2063">
          <cell r="D2063">
            <v>0</v>
          </cell>
        </row>
        <row r="2064">
          <cell r="D2064">
            <v>0</v>
          </cell>
        </row>
        <row r="2065">
          <cell r="D2065">
            <v>0</v>
          </cell>
        </row>
        <row r="2066">
          <cell r="D2066">
            <v>0</v>
          </cell>
        </row>
        <row r="2067">
          <cell r="D2067">
            <v>0</v>
          </cell>
        </row>
        <row r="2068">
          <cell r="D2068">
            <v>0</v>
          </cell>
        </row>
        <row r="2069">
          <cell r="D2069">
            <v>0</v>
          </cell>
        </row>
        <row r="2070">
          <cell r="D2070">
            <v>0</v>
          </cell>
        </row>
        <row r="2071">
          <cell r="D2071">
            <v>0</v>
          </cell>
        </row>
        <row r="2072">
          <cell r="D2072">
            <v>0</v>
          </cell>
        </row>
        <row r="2073">
          <cell r="D2073">
            <v>0</v>
          </cell>
        </row>
        <row r="2074">
          <cell r="D2074">
            <v>0</v>
          </cell>
        </row>
        <row r="2075">
          <cell r="D2075">
            <v>0</v>
          </cell>
        </row>
        <row r="2076">
          <cell r="D2076">
            <v>0</v>
          </cell>
        </row>
        <row r="2077">
          <cell r="D2077">
            <v>0</v>
          </cell>
        </row>
        <row r="2078">
          <cell r="D2078">
            <v>0</v>
          </cell>
        </row>
        <row r="2079">
          <cell r="D2079">
            <v>0</v>
          </cell>
        </row>
        <row r="2080">
          <cell r="D2080">
            <v>0</v>
          </cell>
        </row>
        <row r="2081">
          <cell r="D2081">
            <v>0</v>
          </cell>
        </row>
        <row r="2082">
          <cell r="D2082">
            <v>0</v>
          </cell>
        </row>
        <row r="2083">
          <cell r="D2083">
            <v>0</v>
          </cell>
        </row>
        <row r="2084">
          <cell r="D2084">
            <v>0</v>
          </cell>
        </row>
        <row r="2085">
          <cell r="D2085">
            <v>0</v>
          </cell>
        </row>
        <row r="2086">
          <cell r="D2086">
            <v>0</v>
          </cell>
        </row>
        <row r="2087">
          <cell r="D2087">
            <v>0</v>
          </cell>
        </row>
        <row r="2088">
          <cell r="D2088">
            <v>0</v>
          </cell>
        </row>
        <row r="2089">
          <cell r="D2089">
            <v>0</v>
          </cell>
        </row>
        <row r="2090">
          <cell r="D2090">
            <v>0</v>
          </cell>
        </row>
        <row r="2091">
          <cell r="D2091">
            <v>0</v>
          </cell>
        </row>
        <row r="2092">
          <cell r="D2092">
            <v>0</v>
          </cell>
        </row>
        <row r="2093">
          <cell r="D2093">
            <v>0</v>
          </cell>
        </row>
        <row r="2094">
          <cell r="D2094">
            <v>0</v>
          </cell>
        </row>
        <row r="2095">
          <cell r="D2095">
            <v>0</v>
          </cell>
        </row>
        <row r="2096">
          <cell r="D2096">
            <v>0</v>
          </cell>
        </row>
        <row r="2097">
          <cell r="D2097">
            <v>0</v>
          </cell>
        </row>
        <row r="2098">
          <cell r="D2098">
            <v>0</v>
          </cell>
        </row>
        <row r="2099">
          <cell r="D2099">
            <v>0</v>
          </cell>
        </row>
        <row r="2100">
          <cell r="D2100">
            <v>0</v>
          </cell>
        </row>
        <row r="2101">
          <cell r="D2101">
            <v>0</v>
          </cell>
        </row>
        <row r="2102">
          <cell r="D2102">
            <v>0</v>
          </cell>
        </row>
        <row r="2103">
          <cell r="D2103">
            <v>0</v>
          </cell>
        </row>
        <row r="2104">
          <cell r="D2104">
            <v>0</v>
          </cell>
        </row>
        <row r="2105">
          <cell r="D2105">
            <v>0</v>
          </cell>
        </row>
        <row r="2106">
          <cell r="D2106">
            <v>0</v>
          </cell>
        </row>
        <row r="2107">
          <cell r="D2107">
            <v>0</v>
          </cell>
        </row>
        <row r="2108">
          <cell r="D2108">
            <v>0</v>
          </cell>
        </row>
        <row r="2109">
          <cell r="D2109">
            <v>0</v>
          </cell>
        </row>
        <row r="2110">
          <cell r="D2110">
            <v>0</v>
          </cell>
        </row>
        <row r="2111">
          <cell r="D2111">
            <v>0</v>
          </cell>
        </row>
        <row r="2112">
          <cell r="D2112">
            <v>0</v>
          </cell>
        </row>
        <row r="2113">
          <cell r="D2113">
            <v>0</v>
          </cell>
        </row>
        <row r="2114">
          <cell r="D2114">
            <v>0</v>
          </cell>
        </row>
        <row r="2115">
          <cell r="D2115">
            <v>0</v>
          </cell>
        </row>
        <row r="2116">
          <cell r="D2116">
            <v>0</v>
          </cell>
        </row>
        <row r="2117">
          <cell r="D2117">
            <v>0</v>
          </cell>
        </row>
        <row r="2118">
          <cell r="D2118">
            <v>0</v>
          </cell>
        </row>
        <row r="2119">
          <cell r="D2119">
            <v>0</v>
          </cell>
        </row>
        <row r="2120">
          <cell r="D2120">
            <v>0</v>
          </cell>
        </row>
        <row r="2121">
          <cell r="D2121">
            <v>0</v>
          </cell>
        </row>
        <row r="2122">
          <cell r="D2122">
            <v>0</v>
          </cell>
        </row>
        <row r="2123">
          <cell r="D2123">
            <v>0</v>
          </cell>
        </row>
        <row r="2124">
          <cell r="D2124">
            <v>0</v>
          </cell>
        </row>
        <row r="2125">
          <cell r="D2125">
            <v>0</v>
          </cell>
        </row>
        <row r="2126">
          <cell r="D2126">
            <v>0</v>
          </cell>
        </row>
        <row r="2127">
          <cell r="D2127">
            <v>0</v>
          </cell>
        </row>
        <row r="2128">
          <cell r="D2128">
            <v>0</v>
          </cell>
        </row>
        <row r="2129">
          <cell r="D2129">
            <v>0</v>
          </cell>
        </row>
        <row r="2130">
          <cell r="D2130">
            <v>0</v>
          </cell>
        </row>
        <row r="2131">
          <cell r="D2131">
            <v>0</v>
          </cell>
        </row>
        <row r="2132">
          <cell r="D2132">
            <v>0</v>
          </cell>
        </row>
        <row r="2133">
          <cell r="D2133">
            <v>0</v>
          </cell>
        </row>
        <row r="2134">
          <cell r="D2134">
            <v>0</v>
          </cell>
        </row>
        <row r="2135">
          <cell r="D2135">
            <v>0</v>
          </cell>
        </row>
        <row r="2136">
          <cell r="D2136">
            <v>0</v>
          </cell>
        </row>
        <row r="2137">
          <cell r="D2137">
            <v>0</v>
          </cell>
        </row>
        <row r="2138">
          <cell r="D2138">
            <v>0</v>
          </cell>
        </row>
        <row r="2139">
          <cell r="D2139">
            <v>0</v>
          </cell>
        </row>
        <row r="2140">
          <cell r="D2140">
            <v>0</v>
          </cell>
        </row>
        <row r="2141">
          <cell r="D2141">
            <v>0</v>
          </cell>
        </row>
        <row r="2142">
          <cell r="D2142">
            <v>0</v>
          </cell>
        </row>
        <row r="2143">
          <cell r="D2143">
            <v>0</v>
          </cell>
        </row>
        <row r="2144">
          <cell r="D2144">
            <v>0</v>
          </cell>
        </row>
        <row r="2145">
          <cell r="D2145">
            <v>0</v>
          </cell>
        </row>
        <row r="2146">
          <cell r="D2146">
            <v>0</v>
          </cell>
        </row>
        <row r="2147">
          <cell r="D2147">
            <v>0</v>
          </cell>
        </row>
        <row r="2148">
          <cell r="D2148">
            <v>0</v>
          </cell>
        </row>
        <row r="2149">
          <cell r="D2149">
            <v>0</v>
          </cell>
        </row>
        <row r="2150">
          <cell r="D2150">
            <v>0</v>
          </cell>
        </row>
        <row r="2151">
          <cell r="D2151">
            <v>0</v>
          </cell>
        </row>
        <row r="2152">
          <cell r="D2152">
            <v>0</v>
          </cell>
        </row>
        <row r="2153">
          <cell r="D2153">
            <v>0</v>
          </cell>
        </row>
        <row r="2154">
          <cell r="D2154">
            <v>0</v>
          </cell>
        </row>
        <row r="2155">
          <cell r="D2155">
            <v>0</v>
          </cell>
        </row>
        <row r="2156">
          <cell r="D2156">
            <v>0</v>
          </cell>
        </row>
        <row r="2157">
          <cell r="D2157">
            <v>0</v>
          </cell>
        </row>
        <row r="2158">
          <cell r="D2158">
            <v>0</v>
          </cell>
        </row>
        <row r="2159">
          <cell r="D2159">
            <v>0</v>
          </cell>
        </row>
        <row r="2160">
          <cell r="D2160">
            <v>0</v>
          </cell>
        </row>
        <row r="2161">
          <cell r="D2161">
            <v>0</v>
          </cell>
        </row>
        <row r="2162">
          <cell r="D2162">
            <v>0</v>
          </cell>
        </row>
        <row r="2163">
          <cell r="D2163">
            <v>0</v>
          </cell>
        </row>
        <row r="2164">
          <cell r="D2164">
            <v>0</v>
          </cell>
        </row>
        <row r="2165">
          <cell r="D2165">
            <v>0</v>
          </cell>
        </row>
        <row r="2166">
          <cell r="D2166">
            <v>0</v>
          </cell>
        </row>
        <row r="2167">
          <cell r="D2167">
            <v>0</v>
          </cell>
        </row>
        <row r="2168">
          <cell r="D2168">
            <v>0</v>
          </cell>
        </row>
        <row r="2169">
          <cell r="D2169">
            <v>0</v>
          </cell>
        </row>
        <row r="2170">
          <cell r="D2170">
            <v>0</v>
          </cell>
        </row>
        <row r="2171">
          <cell r="D2171">
            <v>0</v>
          </cell>
        </row>
        <row r="2172">
          <cell r="D2172">
            <v>0</v>
          </cell>
        </row>
        <row r="2173">
          <cell r="D2173">
            <v>0</v>
          </cell>
        </row>
        <row r="2174">
          <cell r="D2174">
            <v>0</v>
          </cell>
        </row>
        <row r="2175">
          <cell r="D2175">
            <v>0</v>
          </cell>
        </row>
        <row r="2176">
          <cell r="D2176">
            <v>0</v>
          </cell>
        </row>
        <row r="2177">
          <cell r="D2177">
            <v>0</v>
          </cell>
        </row>
        <row r="2178">
          <cell r="D2178">
            <v>0</v>
          </cell>
        </row>
        <row r="2179">
          <cell r="D2179">
            <v>0</v>
          </cell>
        </row>
        <row r="2180">
          <cell r="D2180">
            <v>0</v>
          </cell>
        </row>
        <row r="2181">
          <cell r="D2181">
            <v>0</v>
          </cell>
        </row>
        <row r="2182">
          <cell r="D2182">
            <v>0</v>
          </cell>
        </row>
        <row r="2183">
          <cell r="D2183">
            <v>0</v>
          </cell>
        </row>
        <row r="2184">
          <cell r="D2184">
            <v>0</v>
          </cell>
        </row>
        <row r="2185">
          <cell r="D2185">
            <v>0</v>
          </cell>
        </row>
        <row r="2186">
          <cell r="D2186">
            <v>0</v>
          </cell>
        </row>
        <row r="2187">
          <cell r="D2187">
            <v>0</v>
          </cell>
        </row>
        <row r="2188">
          <cell r="D2188">
            <v>0</v>
          </cell>
        </row>
        <row r="2189">
          <cell r="D2189">
            <v>0</v>
          </cell>
        </row>
        <row r="2190">
          <cell r="D2190">
            <v>0</v>
          </cell>
        </row>
        <row r="2191">
          <cell r="D2191">
            <v>0</v>
          </cell>
        </row>
        <row r="2192">
          <cell r="D2192">
            <v>0</v>
          </cell>
        </row>
        <row r="2193">
          <cell r="D2193">
            <v>0</v>
          </cell>
        </row>
        <row r="2194">
          <cell r="D2194">
            <v>0</v>
          </cell>
        </row>
        <row r="2195">
          <cell r="D2195">
            <v>0</v>
          </cell>
        </row>
        <row r="2196">
          <cell r="D2196">
            <v>0</v>
          </cell>
        </row>
        <row r="2197">
          <cell r="D2197">
            <v>0</v>
          </cell>
        </row>
        <row r="2198">
          <cell r="D2198">
            <v>0</v>
          </cell>
        </row>
        <row r="2199">
          <cell r="D2199">
            <v>0</v>
          </cell>
        </row>
        <row r="2200">
          <cell r="D2200">
            <v>0</v>
          </cell>
        </row>
        <row r="2201">
          <cell r="D2201">
            <v>0</v>
          </cell>
        </row>
        <row r="2202">
          <cell r="D2202">
            <v>0</v>
          </cell>
        </row>
        <row r="2203">
          <cell r="D2203">
            <v>0</v>
          </cell>
        </row>
        <row r="2204">
          <cell r="D2204">
            <v>0</v>
          </cell>
        </row>
        <row r="2205">
          <cell r="D2205">
            <v>0</v>
          </cell>
        </row>
        <row r="2206">
          <cell r="D2206">
            <v>0</v>
          </cell>
        </row>
        <row r="2207">
          <cell r="D2207">
            <v>0</v>
          </cell>
        </row>
        <row r="2208">
          <cell r="D2208">
            <v>0</v>
          </cell>
        </row>
        <row r="2209">
          <cell r="D2209">
            <v>0</v>
          </cell>
        </row>
        <row r="2210">
          <cell r="D2210">
            <v>0</v>
          </cell>
        </row>
        <row r="2211">
          <cell r="D2211">
            <v>0</v>
          </cell>
        </row>
        <row r="2212">
          <cell r="D2212">
            <v>0</v>
          </cell>
        </row>
        <row r="2213">
          <cell r="D2213">
            <v>0</v>
          </cell>
        </row>
        <row r="2214">
          <cell r="D2214">
            <v>0</v>
          </cell>
        </row>
        <row r="2215">
          <cell r="D2215">
            <v>0</v>
          </cell>
        </row>
        <row r="2216">
          <cell r="D2216">
            <v>0</v>
          </cell>
        </row>
        <row r="2217">
          <cell r="D2217">
            <v>0</v>
          </cell>
        </row>
        <row r="2218">
          <cell r="D2218">
            <v>0</v>
          </cell>
        </row>
        <row r="2219">
          <cell r="D2219">
            <v>0</v>
          </cell>
        </row>
        <row r="2220">
          <cell r="D2220">
            <v>0</v>
          </cell>
        </row>
        <row r="2221">
          <cell r="D2221">
            <v>0</v>
          </cell>
        </row>
        <row r="2222">
          <cell r="D2222">
            <v>0</v>
          </cell>
        </row>
        <row r="2223">
          <cell r="D2223">
            <v>0</v>
          </cell>
        </row>
        <row r="2224">
          <cell r="D2224">
            <v>0</v>
          </cell>
        </row>
        <row r="2225">
          <cell r="D2225">
            <v>0</v>
          </cell>
        </row>
        <row r="2226">
          <cell r="D2226">
            <v>0</v>
          </cell>
        </row>
        <row r="2227">
          <cell r="D2227">
            <v>0</v>
          </cell>
        </row>
        <row r="2228">
          <cell r="D2228">
            <v>0</v>
          </cell>
        </row>
        <row r="2229">
          <cell r="D2229">
            <v>0</v>
          </cell>
        </row>
        <row r="2230">
          <cell r="D2230">
            <v>0</v>
          </cell>
        </row>
        <row r="2231">
          <cell r="D2231">
            <v>0</v>
          </cell>
        </row>
        <row r="2232">
          <cell r="D2232">
            <v>0</v>
          </cell>
        </row>
        <row r="2233">
          <cell r="D2233">
            <v>0</v>
          </cell>
        </row>
        <row r="2234">
          <cell r="D2234">
            <v>0</v>
          </cell>
        </row>
        <row r="2235">
          <cell r="D2235">
            <v>0</v>
          </cell>
        </row>
        <row r="2236">
          <cell r="D2236">
            <v>0</v>
          </cell>
        </row>
        <row r="2237">
          <cell r="D2237">
            <v>0</v>
          </cell>
        </row>
        <row r="2238">
          <cell r="D2238">
            <v>0</v>
          </cell>
        </row>
        <row r="2239">
          <cell r="D2239">
            <v>0</v>
          </cell>
        </row>
        <row r="2240">
          <cell r="D2240">
            <v>0</v>
          </cell>
        </row>
        <row r="2241">
          <cell r="D2241">
            <v>0</v>
          </cell>
        </row>
        <row r="2242">
          <cell r="D2242">
            <v>0</v>
          </cell>
        </row>
        <row r="2243">
          <cell r="D2243">
            <v>0</v>
          </cell>
        </row>
        <row r="2244">
          <cell r="D2244">
            <v>0</v>
          </cell>
        </row>
        <row r="2245">
          <cell r="D2245">
            <v>0</v>
          </cell>
        </row>
        <row r="2246">
          <cell r="D2246">
            <v>0</v>
          </cell>
        </row>
        <row r="2247">
          <cell r="D2247">
            <v>0</v>
          </cell>
        </row>
        <row r="2248">
          <cell r="D2248">
            <v>0</v>
          </cell>
        </row>
        <row r="2249">
          <cell r="D2249">
            <v>0</v>
          </cell>
        </row>
        <row r="2250">
          <cell r="D2250">
            <v>0</v>
          </cell>
        </row>
        <row r="2251">
          <cell r="D2251">
            <v>0</v>
          </cell>
        </row>
        <row r="2252">
          <cell r="D2252">
            <v>0</v>
          </cell>
        </row>
        <row r="2253">
          <cell r="D2253">
            <v>0</v>
          </cell>
        </row>
        <row r="2254">
          <cell r="D2254">
            <v>0</v>
          </cell>
        </row>
        <row r="2255">
          <cell r="D2255">
            <v>0</v>
          </cell>
        </row>
        <row r="2256">
          <cell r="D2256">
            <v>0</v>
          </cell>
        </row>
        <row r="2257">
          <cell r="D2257">
            <v>0</v>
          </cell>
        </row>
        <row r="2258">
          <cell r="D2258">
            <v>0</v>
          </cell>
        </row>
        <row r="2259">
          <cell r="D2259">
            <v>0</v>
          </cell>
        </row>
        <row r="2260">
          <cell r="D2260">
            <v>0</v>
          </cell>
        </row>
        <row r="2261">
          <cell r="D2261">
            <v>0</v>
          </cell>
        </row>
        <row r="2262">
          <cell r="D2262">
            <v>0</v>
          </cell>
        </row>
        <row r="2263">
          <cell r="D2263">
            <v>0</v>
          </cell>
        </row>
        <row r="2264">
          <cell r="D2264">
            <v>0</v>
          </cell>
        </row>
        <row r="2265">
          <cell r="D2265">
            <v>0</v>
          </cell>
        </row>
        <row r="2266">
          <cell r="D2266">
            <v>0</v>
          </cell>
        </row>
        <row r="2267">
          <cell r="D2267">
            <v>0</v>
          </cell>
        </row>
        <row r="2268">
          <cell r="D2268">
            <v>0</v>
          </cell>
        </row>
        <row r="2269">
          <cell r="D2269">
            <v>0</v>
          </cell>
        </row>
        <row r="2270">
          <cell r="D2270">
            <v>0</v>
          </cell>
        </row>
        <row r="2271">
          <cell r="D2271">
            <v>0</v>
          </cell>
        </row>
        <row r="2272">
          <cell r="D2272">
            <v>0</v>
          </cell>
        </row>
        <row r="2273">
          <cell r="D2273">
            <v>0</v>
          </cell>
        </row>
        <row r="2274">
          <cell r="D2274">
            <v>0</v>
          </cell>
        </row>
        <row r="2275">
          <cell r="D2275">
            <v>0</v>
          </cell>
        </row>
        <row r="2276">
          <cell r="D2276">
            <v>0</v>
          </cell>
        </row>
        <row r="2277">
          <cell r="D2277">
            <v>0</v>
          </cell>
        </row>
        <row r="2278">
          <cell r="D2278">
            <v>0</v>
          </cell>
        </row>
        <row r="2279">
          <cell r="D2279">
            <v>0</v>
          </cell>
        </row>
        <row r="2280">
          <cell r="D2280">
            <v>0</v>
          </cell>
        </row>
        <row r="2281">
          <cell r="D2281">
            <v>0</v>
          </cell>
        </row>
        <row r="2282">
          <cell r="D2282">
            <v>0</v>
          </cell>
        </row>
        <row r="2283">
          <cell r="D2283">
            <v>0</v>
          </cell>
        </row>
        <row r="2284">
          <cell r="D2284">
            <v>0</v>
          </cell>
        </row>
        <row r="2285">
          <cell r="D2285">
            <v>0</v>
          </cell>
        </row>
        <row r="2286">
          <cell r="D2286">
            <v>0</v>
          </cell>
        </row>
        <row r="2287">
          <cell r="D2287">
            <v>0</v>
          </cell>
        </row>
        <row r="2288">
          <cell r="D2288">
            <v>0</v>
          </cell>
        </row>
        <row r="2289">
          <cell r="D2289">
            <v>0</v>
          </cell>
        </row>
        <row r="2290">
          <cell r="D2290">
            <v>0</v>
          </cell>
        </row>
        <row r="2291">
          <cell r="D2291">
            <v>0</v>
          </cell>
        </row>
        <row r="2292">
          <cell r="D2292">
            <v>0</v>
          </cell>
        </row>
        <row r="2293">
          <cell r="D2293">
            <v>0</v>
          </cell>
        </row>
        <row r="2294">
          <cell r="D2294">
            <v>0</v>
          </cell>
        </row>
        <row r="2295">
          <cell r="D2295">
            <v>0</v>
          </cell>
        </row>
        <row r="2296">
          <cell r="D2296">
            <v>0</v>
          </cell>
        </row>
        <row r="2297">
          <cell r="D2297">
            <v>0</v>
          </cell>
        </row>
        <row r="2298">
          <cell r="D2298">
            <v>0</v>
          </cell>
        </row>
        <row r="2299">
          <cell r="D2299">
            <v>0</v>
          </cell>
        </row>
        <row r="2300">
          <cell r="D2300">
            <v>0</v>
          </cell>
        </row>
        <row r="2301">
          <cell r="D2301">
            <v>0</v>
          </cell>
        </row>
        <row r="2302">
          <cell r="D2302">
            <v>0</v>
          </cell>
        </row>
        <row r="2303">
          <cell r="D2303">
            <v>0</v>
          </cell>
        </row>
        <row r="2304">
          <cell r="D2304">
            <v>0</v>
          </cell>
        </row>
        <row r="2305">
          <cell r="D2305">
            <v>0</v>
          </cell>
        </row>
        <row r="2306">
          <cell r="D2306">
            <v>0</v>
          </cell>
        </row>
        <row r="2307">
          <cell r="D2307">
            <v>0</v>
          </cell>
        </row>
        <row r="2308">
          <cell r="D2308">
            <v>0</v>
          </cell>
        </row>
        <row r="2309">
          <cell r="D2309">
            <v>0</v>
          </cell>
        </row>
        <row r="2310">
          <cell r="D2310">
            <v>0</v>
          </cell>
        </row>
        <row r="2311">
          <cell r="D2311">
            <v>0</v>
          </cell>
        </row>
        <row r="2312">
          <cell r="D2312">
            <v>0</v>
          </cell>
        </row>
        <row r="2313">
          <cell r="D2313">
            <v>0</v>
          </cell>
        </row>
        <row r="2314">
          <cell r="D2314">
            <v>0</v>
          </cell>
        </row>
        <row r="2315">
          <cell r="D2315">
            <v>0</v>
          </cell>
        </row>
        <row r="2316">
          <cell r="D2316">
            <v>0</v>
          </cell>
        </row>
        <row r="2317">
          <cell r="D2317">
            <v>0</v>
          </cell>
        </row>
        <row r="2318">
          <cell r="D2318">
            <v>0</v>
          </cell>
        </row>
        <row r="2319">
          <cell r="D2319">
            <v>0</v>
          </cell>
        </row>
        <row r="2320">
          <cell r="D2320">
            <v>0</v>
          </cell>
        </row>
        <row r="2321">
          <cell r="D2321">
            <v>0</v>
          </cell>
        </row>
        <row r="2322">
          <cell r="D2322">
            <v>0</v>
          </cell>
        </row>
        <row r="2323">
          <cell r="D2323">
            <v>0</v>
          </cell>
        </row>
        <row r="2324">
          <cell r="D2324">
            <v>0</v>
          </cell>
        </row>
        <row r="2325">
          <cell r="D2325">
            <v>0</v>
          </cell>
        </row>
        <row r="2326">
          <cell r="D2326">
            <v>0</v>
          </cell>
        </row>
        <row r="2327">
          <cell r="D2327">
            <v>0</v>
          </cell>
        </row>
        <row r="2328">
          <cell r="D2328">
            <v>0</v>
          </cell>
        </row>
        <row r="2329">
          <cell r="D2329">
            <v>0</v>
          </cell>
        </row>
        <row r="2330">
          <cell r="D2330">
            <v>0</v>
          </cell>
        </row>
        <row r="2331">
          <cell r="D2331">
            <v>0</v>
          </cell>
        </row>
        <row r="2332">
          <cell r="D2332">
            <v>0</v>
          </cell>
        </row>
        <row r="2333">
          <cell r="D2333">
            <v>0</v>
          </cell>
        </row>
        <row r="2334">
          <cell r="D2334">
            <v>0</v>
          </cell>
        </row>
        <row r="2335">
          <cell r="D2335">
            <v>0</v>
          </cell>
        </row>
        <row r="2336">
          <cell r="D2336">
            <v>0</v>
          </cell>
        </row>
        <row r="2337">
          <cell r="D2337">
            <v>0</v>
          </cell>
        </row>
        <row r="2338">
          <cell r="D2338">
            <v>0</v>
          </cell>
        </row>
        <row r="2339">
          <cell r="D2339">
            <v>0</v>
          </cell>
        </row>
        <row r="2340">
          <cell r="D2340">
            <v>0</v>
          </cell>
        </row>
        <row r="2341">
          <cell r="D2341">
            <v>0</v>
          </cell>
        </row>
        <row r="2342">
          <cell r="D2342">
            <v>0</v>
          </cell>
        </row>
        <row r="2343">
          <cell r="D2343">
            <v>0</v>
          </cell>
        </row>
        <row r="2344">
          <cell r="D2344">
            <v>0</v>
          </cell>
        </row>
        <row r="2345">
          <cell r="D2345">
            <v>0</v>
          </cell>
        </row>
        <row r="2346">
          <cell r="D2346">
            <v>0</v>
          </cell>
        </row>
        <row r="2347">
          <cell r="D2347">
            <v>0</v>
          </cell>
        </row>
        <row r="2348">
          <cell r="D2348">
            <v>0</v>
          </cell>
        </row>
        <row r="2349">
          <cell r="D2349">
            <v>0</v>
          </cell>
        </row>
        <row r="2350">
          <cell r="D2350">
            <v>0</v>
          </cell>
        </row>
        <row r="2351">
          <cell r="D2351">
            <v>0</v>
          </cell>
        </row>
        <row r="2352">
          <cell r="D2352">
            <v>0</v>
          </cell>
        </row>
        <row r="2353">
          <cell r="D2353">
            <v>0</v>
          </cell>
        </row>
        <row r="2354">
          <cell r="D2354">
            <v>0</v>
          </cell>
        </row>
        <row r="2355">
          <cell r="D2355">
            <v>0</v>
          </cell>
        </row>
        <row r="2356">
          <cell r="D2356">
            <v>0</v>
          </cell>
        </row>
        <row r="2357">
          <cell r="D2357">
            <v>0</v>
          </cell>
        </row>
        <row r="2358">
          <cell r="D2358">
            <v>0</v>
          </cell>
        </row>
        <row r="2359">
          <cell r="D2359">
            <v>0</v>
          </cell>
        </row>
        <row r="2360">
          <cell r="D2360">
            <v>0</v>
          </cell>
        </row>
        <row r="2361">
          <cell r="D2361">
            <v>0</v>
          </cell>
        </row>
        <row r="2362">
          <cell r="D2362">
            <v>0</v>
          </cell>
        </row>
        <row r="2363">
          <cell r="D2363">
            <v>0</v>
          </cell>
        </row>
        <row r="2364">
          <cell r="D2364">
            <v>0</v>
          </cell>
        </row>
        <row r="2365">
          <cell r="D2365">
            <v>0</v>
          </cell>
        </row>
        <row r="2366">
          <cell r="D2366">
            <v>0</v>
          </cell>
        </row>
        <row r="2367">
          <cell r="D2367">
            <v>0</v>
          </cell>
        </row>
        <row r="2368">
          <cell r="D2368">
            <v>0</v>
          </cell>
        </row>
        <row r="2369">
          <cell r="D2369">
            <v>0</v>
          </cell>
        </row>
        <row r="2370">
          <cell r="D2370">
            <v>0</v>
          </cell>
        </row>
        <row r="2371">
          <cell r="D2371">
            <v>0</v>
          </cell>
        </row>
        <row r="2372">
          <cell r="D2372">
            <v>0</v>
          </cell>
        </row>
        <row r="2373">
          <cell r="D2373">
            <v>0</v>
          </cell>
        </row>
        <row r="2374">
          <cell r="D2374">
            <v>0</v>
          </cell>
        </row>
        <row r="2375">
          <cell r="D2375">
            <v>0</v>
          </cell>
        </row>
        <row r="2376">
          <cell r="D2376">
            <v>0</v>
          </cell>
        </row>
        <row r="2377">
          <cell r="D2377">
            <v>0</v>
          </cell>
        </row>
        <row r="2378">
          <cell r="D2378">
            <v>0</v>
          </cell>
        </row>
        <row r="2379">
          <cell r="D2379">
            <v>0</v>
          </cell>
        </row>
        <row r="2380">
          <cell r="D2380">
            <v>0</v>
          </cell>
        </row>
        <row r="2381">
          <cell r="D2381">
            <v>0</v>
          </cell>
        </row>
        <row r="2382">
          <cell r="D2382">
            <v>0</v>
          </cell>
        </row>
        <row r="2383">
          <cell r="D2383">
            <v>0</v>
          </cell>
        </row>
        <row r="2384">
          <cell r="D2384">
            <v>0</v>
          </cell>
        </row>
        <row r="2385">
          <cell r="D2385">
            <v>0</v>
          </cell>
        </row>
        <row r="2386">
          <cell r="D2386">
            <v>0</v>
          </cell>
        </row>
        <row r="2387">
          <cell r="D2387">
            <v>0</v>
          </cell>
        </row>
        <row r="2388">
          <cell r="D2388">
            <v>0</v>
          </cell>
        </row>
        <row r="2389">
          <cell r="D2389">
            <v>0</v>
          </cell>
        </row>
        <row r="2390">
          <cell r="D2390">
            <v>0</v>
          </cell>
        </row>
        <row r="2391">
          <cell r="D2391">
            <v>0</v>
          </cell>
        </row>
        <row r="2392">
          <cell r="D2392">
            <v>0</v>
          </cell>
        </row>
        <row r="2393">
          <cell r="D2393">
            <v>0</v>
          </cell>
        </row>
        <row r="2394">
          <cell r="D2394">
            <v>0</v>
          </cell>
        </row>
        <row r="2395">
          <cell r="D2395">
            <v>0</v>
          </cell>
        </row>
        <row r="2396">
          <cell r="D2396">
            <v>0</v>
          </cell>
        </row>
        <row r="2397">
          <cell r="D2397">
            <v>0</v>
          </cell>
        </row>
        <row r="2398">
          <cell r="D2398">
            <v>0</v>
          </cell>
        </row>
        <row r="2399">
          <cell r="D2399">
            <v>0</v>
          </cell>
        </row>
        <row r="2400">
          <cell r="D2400">
            <v>0</v>
          </cell>
        </row>
        <row r="2401">
          <cell r="D2401">
            <v>0</v>
          </cell>
        </row>
        <row r="2402">
          <cell r="D2402">
            <v>0</v>
          </cell>
        </row>
        <row r="2403">
          <cell r="D2403">
            <v>0</v>
          </cell>
        </row>
        <row r="2404">
          <cell r="D2404">
            <v>0</v>
          </cell>
        </row>
        <row r="2405">
          <cell r="D2405">
            <v>0</v>
          </cell>
        </row>
        <row r="2406">
          <cell r="D2406">
            <v>0</v>
          </cell>
        </row>
        <row r="2407">
          <cell r="D2407">
            <v>0</v>
          </cell>
        </row>
        <row r="2408">
          <cell r="D2408">
            <v>0</v>
          </cell>
        </row>
        <row r="2409">
          <cell r="D2409">
            <v>0</v>
          </cell>
        </row>
        <row r="2410">
          <cell r="D2410">
            <v>0</v>
          </cell>
        </row>
        <row r="2411">
          <cell r="D2411">
            <v>0</v>
          </cell>
        </row>
        <row r="2412">
          <cell r="D2412">
            <v>0</v>
          </cell>
        </row>
        <row r="2413">
          <cell r="D2413">
            <v>0</v>
          </cell>
        </row>
        <row r="2414">
          <cell r="D2414">
            <v>0</v>
          </cell>
        </row>
        <row r="2415">
          <cell r="D2415">
            <v>0</v>
          </cell>
        </row>
        <row r="2416">
          <cell r="D2416">
            <v>0</v>
          </cell>
        </row>
        <row r="2417">
          <cell r="D2417">
            <v>0</v>
          </cell>
        </row>
        <row r="2418">
          <cell r="D2418">
            <v>0</v>
          </cell>
        </row>
        <row r="2419">
          <cell r="D2419">
            <v>0</v>
          </cell>
        </row>
        <row r="2420">
          <cell r="D2420">
            <v>0</v>
          </cell>
        </row>
        <row r="2421">
          <cell r="D2421">
            <v>0</v>
          </cell>
        </row>
        <row r="2422">
          <cell r="D2422">
            <v>0</v>
          </cell>
        </row>
        <row r="2423">
          <cell r="D2423">
            <v>0</v>
          </cell>
        </row>
        <row r="2424">
          <cell r="D2424">
            <v>0</v>
          </cell>
        </row>
        <row r="2425">
          <cell r="D2425">
            <v>0</v>
          </cell>
        </row>
        <row r="2426">
          <cell r="D2426">
            <v>0</v>
          </cell>
        </row>
        <row r="2427">
          <cell r="D2427">
            <v>0</v>
          </cell>
        </row>
        <row r="2428">
          <cell r="D2428">
            <v>0</v>
          </cell>
        </row>
        <row r="2429">
          <cell r="D2429">
            <v>0</v>
          </cell>
        </row>
        <row r="2430">
          <cell r="D2430">
            <v>0</v>
          </cell>
        </row>
        <row r="2431">
          <cell r="D2431">
            <v>0</v>
          </cell>
        </row>
        <row r="2432">
          <cell r="D2432">
            <v>0</v>
          </cell>
        </row>
        <row r="2433">
          <cell r="D2433">
            <v>0</v>
          </cell>
        </row>
        <row r="2434">
          <cell r="D2434">
            <v>0</v>
          </cell>
        </row>
        <row r="2435">
          <cell r="D2435">
            <v>0</v>
          </cell>
        </row>
        <row r="2436">
          <cell r="D2436">
            <v>0</v>
          </cell>
        </row>
        <row r="2437">
          <cell r="D2437">
            <v>0</v>
          </cell>
        </row>
        <row r="2438">
          <cell r="D2438">
            <v>0</v>
          </cell>
        </row>
        <row r="2439">
          <cell r="D2439">
            <v>0</v>
          </cell>
        </row>
        <row r="2440">
          <cell r="D2440">
            <v>0</v>
          </cell>
        </row>
        <row r="2441">
          <cell r="D2441">
            <v>0</v>
          </cell>
        </row>
        <row r="2442">
          <cell r="D2442">
            <v>0</v>
          </cell>
        </row>
        <row r="2443">
          <cell r="D2443">
            <v>0</v>
          </cell>
        </row>
        <row r="2444">
          <cell r="D2444">
            <v>0</v>
          </cell>
        </row>
        <row r="2445">
          <cell r="D2445">
            <v>0</v>
          </cell>
        </row>
        <row r="2446">
          <cell r="D2446">
            <v>0</v>
          </cell>
        </row>
        <row r="2447">
          <cell r="D2447">
            <v>0</v>
          </cell>
        </row>
        <row r="2448">
          <cell r="D2448">
            <v>0</v>
          </cell>
        </row>
        <row r="2449">
          <cell r="D2449">
            <v>0</v>
          </cell>
        </row>
        <row r="2450">
          <cell r="D2450">
            <v>0</v>
          </cell>
        </row>
        <row r="2451">
          <cell r="D2451">
            <v>0</v>
          </cell>
        </row>
        <row r="2452">
          <cell r="D2452">
            <v>0</v>
          </cell>
        </row>
        <row r="2453">
          <cell r="D2453">
            <v>0</v>
          </cell>
        </row>
        <row r="2454">
          <cell r="D2454">
            <v>0</v>
          </cell>
        </row>
        <row r="2455">
          <cell r="D2455">
            <v>0</v>
          </cell>
        </row>
        <row r="2456">
          <cell r="D2456">
            <v>0</v>
          </cell>
        </row>
        <row r="2457">
          <cell r="D2457">
            <v>0</v>
          </cell>
        </row>
        <row r="2458">
          <cell r="D2458">
            <v>0</v>
          </cell>
        </row>
        <row r="2459">
          <cell r="D2459">
            <v>0</v>
          </cell>
        </row>
        <row r="2460">
          <cell r="D2460">
            <v>0</v>
          </cell>
        </row>
        <row r="2461">
          <cell r="D2461">
            <v>0</v>
          </cell>
        </row>
        <row r="2462">
          <cell r="D2462">
            <v>0</v>
          </cell>
        </row>
        <row r="2463">
          <cell r="D2463">
            <v>0</v>
          </cell>
        </row>
        <row r="2464">
          <cell r="D2464">
            <v>0</v>
          </cell>
        </row>
        <row r="2465">
          <cell r="D2465">
            <v>0</v>
          </cell>
        </row>
        <row r="2466">
          <cell r="D2466">
            <v>0</v>
          </cell>
        </row>
        <row r="2467">
          <cell r="D2467">
            <v>0</v>
          </cell>
        </row>
        <row r="2468">
          <cell r="D2468">
            <v>0</v>
          </cell>
        </row>
        <row r="2469">
          <cell r="D2469">
            <v>0</v>
          </cell>
        </row>
        <row r="2470">
          <cell r="D2470">
            <v>0</v>
          </cell>
        </row>
        <row r="2471">
          <cell r="D2471">
            <v>0</v>
          </cell>
        </row>
        <row r="2472">
          <cell r="D2472">
            <v>0</v>
          </cell>
        </row>
        <row r="2473">
          <cell r="D2473">
            <v>0</v>
          </cell>
        </row>
        <row r="2474">
          <cell r="D2474">
            <v>0</v>
          </cell>
        </row>
        <row r="2475">
          <cell r="D2475">
            <v>0</v>
          </cell>
        </row>
        <row r="2476">
          <cell r="D2476">
            <v>0</v>
          </cell>
        </row>
        <row r="2477">
          <cell r="D2477">
            <v>0</v>
          </cell>
        </row>
        <row r="2478">
          <cell r="D2478">
            <v>0</v>
          </cell>
        </row>
        <row r="2479">
          <cell r="D2479">
            <v>0</v>
          </cell>
        </row>
        <row r="2480">
          <cell r="D2480">
            <v>0</v>
          </cell>
        </row>
        <row r="2481">
          <cell r="D2481">
            <v>0</v>
          </cell>
        </row>
        <row r="2482">
          <cell r="D2482">
            <v>0</v>
          </cell>
        </row>
        <row r="2483">
          <cell r="D2483">
            <v>0</v>
          </cell>
        </row>
        <row r="2484">
          <cell r="D2484">
            <v>0</v>
          </cell>
        </row>
        <row r="2485">
          <cell r="D2485">
            <v>0</v>
          </cell>
        </row>
        <row r="2486">
          <cell r="D2486">
            <v>0</v>
          </cell>
        </row>
        <row r="2487">
          <cell r="D2487">
            <v>0</v>
          </cell>
        </row>
        <row r="2488">
          <cell r="D2488">
            <v>0</v>
          </cell>
        </row>
        <row r="2489">
          <cell r="D2489">
            <v>0</v>
          </cell>
        </row>
        <row r="2490">
          <cell r="D2490">
            <v>0</v>
          </cell>
        </row>
        <row r="2491">
          <cell r="D2491">
            <v>0</v>
          </cell>
        </row>
        <row r="2492">
          <cell r="D2492">
            <v>0</v>
          </cell>
        </row>
        <row r="2493">
          <cell r="D2493">
            <v>0</v>
          </cell>
        </row>
        <row r="2494">
          <cell r="D2494">
            <v>0</v>
          </cell>
        </row>
        <row r="2495">
          <cell r="D2495">
            <v>0</v>
          </cell>
        </row>
        <row r="2496">
          <cell r="D2496">
            <v>0</v>
          </cell>
        </row>
        <row r="2497">
          <cell r="D2497">
            <v>0</v>
          </cell>
        </row>
        <row r="2498">
          <cell r="D2498">
            <v>0</v>
          </cell>
        </row>
        <row r="2499">
          <cell r="D2499">
            <v>0</v>
          </cell>
        </row>
        <row r="2500">
          <cell r="D2500">
            <v>0</v>
          </cell>
        </row>
        <row r="2501">
          <cell r="D2501">
            <v>0</v>
          </cell>
        </row>
        <row r="2502">
          <cell r="D2502">
            <v>0</v>
          </cell>
        </row>
        <row r="2503">
          <cell r="D2503">
            <v>0</v>
          </cell>
        </row>
        <row r="2504">
          <cell r="D2504">
            <v>0</v>
          </cell>
        </row>
        <row r="2505">
          <cell r="D2505">
            <v>0</v>
          </cell>
        </row>
        <row r="2506">
          <cell r="D2506">
            <v>0</v>
          </cell>
        </row>
        <row r="2507">
          <cell r="D2507">
            <v>0</v>
          </cell>
        </row>
        <row r="2508">
          <cell r="D2508">
            <v>0</v>
          </cell>
        </row>
        <row r="2509">
          <cell r="D2509">
            <v>0</v>
          </cell>
        </row>
        <row r="2510">
          <cell r="D2510">
            <v>0</v>
          </cell>
        </row>
        <row r="2511">
          <cell r="D2511">
            <v>0</v>
          </cell>
        </row>
        <row r="2512">
          <cell r="D2512">
            <v>0</v>
          </cell>
        </row>
        <row r="2513">
          <cell r="D2513">
            <v>0</v>
          </cell>
        </row>
        <row r="2514">
          <cell r="D2514">
            <v>0</v>
          </cell>
        </row>
        <row r="2515">
          <cell r="D2515">
            <v>0</v>
          </cell>
        </row>
        <row r="2516">
          <cell r="D2516">
            <v>0</v>
          </cell>
        </row>
        <row r="2517">
          <cell r="D2517">
            <v>0</v>
          </cell>
        </row>
        <row r="2518">
          <cell r="D2518">
            <v>0</v>
          </cell>
        </row>
        <row r="2519">
          <cell r="D2519">
            <v>0</v>
          </cell>
        </row>
        <row r="2520">
          <cell r="D2520">
            <v>0</v>
          </cell>
        </row>
        <row r="2521">
          <cell r="D2521">
            <v>0</v>
          </cell>
        </row>
        <row r="2522">
          <cell r="D2522">
            <v>0</v>
          </cell>
        </row>
        <row r="2523">
          <cell r="D2523">
            <v>0</v>
          </cell>
        </row>
        <row r="2524">
          <cell r="D2524">
            <v>0</v>
          </cell>
        </row>
        <row r="2525">
          <cell r="D2525">
            <v>0</v>
          </cell>
        </row>
        <row r="2526">
          <cell r="D2526">
            <v>0</v>
          </cell>
        </row>
        <row r="2527">
          <cell r="D2527" t="e">
            <v>#N/A</v>
          </cell>
        </row>
        <row r="2528">
          <cell r="D2528" t="e">
            <v>#N/A</v>
          </cell>
        </row>
        <row r="2529">
          <cell r="D2529" t="e">
            <v>#N/A</v>
          </cell>
        </row>
        <row r="2530">
          <cell r="D2530" t="e">
            <v>#N/A</v>
          </cell>
        </row>
        <row r="2531">
          <cell r="D2531" t="e">
            <v>#N/A</v>
          </cell>
        </row>
        <row r="2532">
          <cell r="D2532" t="e">
            <v>#N/A</v>
          </cell>
        </row>
        <row r="2533">
          <cell r="D2533" t="e">
            <v>#N/A</v>
          </cell>
        </row>
        <row r="2534">
          <cell r="D2534" t="e">
            <v>#N/A</v>
          </cell>
        </row>
        <row r="2535">
          <cell r="D2535">
            <v>0</v>
          </cell>
        </row>
        <row r="2536">
          <cell r="D2536">
            <v>0</v>
          </cell>
        </row>
        <row r="2537">
          <cell r="D2537">
            <v>0</v>
          </cell>
        </row>
        <row r="2538">
          <cell r="D2538">
            <v>0</v>
          </cell>
        </row>
        <row r="2539">
          <cell r="D2539">
            <v>0</v>
          </cell>
        </row>
        <row r="2540">
          <cell r="D2540">
            <v>0</v>
          </cell>
        </row>
        <row r="2541">
          <cell r="D2541">
            <v>0</v>
          </cell>
        </row>
        <row r="2542">
          <cell r="D2542">
            <v>0</v>
          </cell>
        </row>
        <row r="2543">
          <cell r="D2543">
            <v>0</v>
          </cell>
        </row>
        <row r="2544">
          <cell r="D2544">
            <v>0</v>
          </cell>
        </row>
        <row r="2545">
          <cell r="D2545">
            <v>0</v>
          </cell>
        </row>
        <row r="2546">
          <cell r="D2546">
            <v>0</v>
          </cell>
        </row>
        <row r="2547">
          <cell r="D2547">
            <v>0</v>
          </cell>
        </row>
        <row r="2548">
          <cell r="D2548">
            <v>0</v>
          </cell>
        </row>
        <row r="2549">
          <cell r="D2549">
            <v>0</v>
          </cell>
        </row>
        <row r="2550">
          <cell r="D2550">
            <v>0</v>
          </cell>
        </row>
        <row r="2551">
          <cell r="D2551">
            <v>0</v>
          </cell>
        </row>
        <row r="2552">
          <cell r="D2552">
            <v>0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derwriting Summary"/>
      <sheetName val="Promote"/>
      <sheetName val="Promote Summary"/>
      <sheetName val="Promote Schedule"/>
      <sheetName val="Box Tenants"/>
      <sheetName val="Other Tenants"/>
      <sheetName val="Assumptions"/>
      <sheetName val="ARGUS"/>
      <sheetName val="Mall Assumption Sheet"/>
      <sheetName val="Market Rents"/>
      <sheetName val="Mall Detailed CF"/>
      <sheetName val="Mall Ptnr Str"/>
      <sheetName val="Mall Indicator Sheet"/>
      <sheetName val="Mall SF Leasing"/>
      <sheetName val="Loan Calc"/>
      <sheetName val="Laurel IRR 09-12-05 Somera Base"/>
      <sheetName val="INPUTS"/>
      <sheetName val="06Budgets"/>
      <sheetName val="PAYRO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w01!"/>
      <sheetName val="income statement"/>
      <sheetName val="M1"/>
      <sheetName val="A&amp;A"/>
      <sheetName val="Management Fees"/>
      <sheetName val="Partner Allocation"/>
      <sheetName val="C2 Tax Alloc FINAL"/>
      <sheetName val="Partner Sch. Link"/>
      <sheetName val="Model"/>
      <sheetName val="Master Allocation"/>
      <sheetName val="ACOF III GC INITIAL"/>
      <sheetName val="Sept 2008"/>
      <sheetName val="Moodys"/>
      <sheetName val="Expenses"/>
      <sheetName val="InvestorSum"/>
      <sheetName val="Action Refs"/>
      <sheetName val="FY 1999 BUDGET"/>
      <sheetName val="31w01!.XLS"/>
      <sheetName val="WIRE SHEET"/>
      <sheetName val="Add'l Closing"/>
      <sheetName val="Source &amp; Uses Schedule"/>
      <sheetName val="Assumptions"/>
    </sheetNames>
    <definedNames>
      <definedName name="ActivateContro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tna-Review Checklist"/>
      <sheetName val="Aetna-Submitted to Client"/>
      <sheetName val="Aetna-Review Items"/>
      <sheetName val="journal(both) "/>
      <sheetName val="journal(accrual)"/>
      <sheetName val="journal(land) "/>
      <sheetName val="journal(cash)"/>
      <sheetName val="Accruals"/>
      <sheetName val="Annot Inc Stmt"/>
      <sheetName val="CRJ"/>
      <sheetName val="Delinq"/>
      <sheetName val="Mgt Fee"/>
      <sheetName val="RENEWAL "/>
      <sheetName val="PROSP. TENANT "/>
      <sheetName val="MSTL Recon."/>
      <sheetName val="tenreimb-CASH"/>
      <sheetName val="tenreimb-ACCRUAL"/>
      <sheetName val="LC Schedule"/>
      <sheetName val="Allow Notes"/>
      <sheetName val="dep bank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nets"/>
      <sheetName val="Expense Summary"/>
      <sheetName val="Timeline"/>
      <sheetName val="Configurations"/>
      <sheetName val="Move-Ins"/>
      <sheetName val="Staffing"/>
      <sheetName val="Staffing Calcs"/>
      <sheetName val="Marketing"/>
      <sheetName val="Marketing Detail"/>
      <sheetName val="Fact Sheet"/>
      <sheetName val="Exp_Assump"/>
      <sheetName val="Rev_Assump"/>
      <sheetName val="Pop_Flow"/>
      <sheetName val="Cap Ex"/>
      <sheetName val="Monthly Exp_Calc"/>
      <sheetName val="Annual Exp_Calc"/>
      <sheetName val="Monthly Rev_Calc"/>
      <sheetName val="Annual Rev_Calc"/>
      <sheetName val="Annual FTE's"/>
      <sheetName val="Monthly Financial Summary"/>
      <sheetName val="Annual Financial Summary"/>
      <sheetName val="Annual Financial Summary - Det."/>
      <sheetName val="Annual Financial Summary - Wage"/>
      <sheetName val="GAAP Financials"/>
      <sheetName val="Data Tab"/>
      <sheetName val="BFL"/>
      <sheetName val="Yardi Upload"/>
      <sheetName val="Yardi Upload Instructions"/>
      <sheetName val="Dev_Cost Assump"/>
      <sheetName val="Dev_Con Spend"/>
      <sheetName val="Development Costs Summary"/>
      <sheetName val="Monthly Cash Flows"/>
      <sheetName val="Annual Cash Flow"/>
      <sheetName val="Debt Analysis"/>
      <sheetName val="Term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U_PER"/>
      <sheetName val="All Facilities"/>
      <sheetName val="Validation"/>
      <sheetName val="FEBE_Data"/>
      <sheetName val="column"/>
      <sheetName val="Relocation_Data"/>
      <sheetName val="PGN - Jul"/>
      <sheetName val="BO query Jan04 to 26 Sept07"/>
      <sheetName val="Assumptions"/>
      <sheetName val="data sheet febe- area defined"/>
      <sheetName val="eb seb_data"/>
      <sheetName val="Apr-00"/>
      <sheetName val="GL"/>
      <sheetName val="Variables"/>
      <sheetName val="CurrentyrsJEs"/>
      <sheetName val="Var., Debt &amp; Tax Rates"/>
      <sheetName val="CDR"/>
      <sheetName val="PrioryrsJEs"/>
      <sheetName val="GLmiss"/>
      <sheetName val="Glmatch Scott"/>
      <sheetName val="Dropdown List"/>
      <sheetName val="Corp Use"/>
      <sheetName val="Parameters"/>
      <sheetName val="Van Vista"/>
      <sheetName val="Waterfall Breakout"/>
      <sheetName val="admin"/>
      <sheetName val="bene"/>
      <sheetName val="germ"/>
      <sheetName val="ireland"/>
      <sheetName val="Nordic"/>
      <sheetName val="spain"/>
      <sheetName val="tankers"/>
      <sheetName val="trailers"/>
      <sheetName val="uktrail"/>
      <sheetName val="PopCache"/>
      <sheetName val="Reserves"/>
      <sheetName val="March07 PMS"/>
      <sheetName val="Jul"/>
      <sheetName val="All_Facilities"/>
      <sheetName val="BDT"/>
      <sheetName val="Summary"/>
      <sheetName val="LICAVAIL OCCUP(Cap)"/>
      <sheetName val="Detail"/>
    </sheetNames>
    <sheetDataSet>
      <sheetData sheetId="0" refreshError="1"/>
      <sheetData sheetId="1" refreshError="1">
        <row r="15">
          <cell r="B15">
            <v>10102</v>
          </cell>
          <cell r="C15" t="str">
            <v>10102</v>
          </cell>
          <cell r="D15" t="str">
            <v>THE CEDARS</v>
          </cell>
          <cell r="E15" t="str">
            <v xml:space="preserve"> </v>
          </cell>
          <cell r="F15">
            <v>61</v>
          </cell>
        </row>
        <row r="16">
          <cell r="B16">
            <v>10220</v>
          </cell>
          <cell r="C16" t="str">
            <v>10220</v>
          </cell>
          <cell r="D16" t="str">
            <v>COLTER RET - GLENDALE</v>
          </cell>
          <cell r="E16" t="str">
            <v xml:space="preserve"> </v>
          </cell>
          <cell r="F16">
            <v>103</v>
          </cell>
        </row>
        <row r="17">
          <cell r="B17">
            <v>10476</v>
          </cell>
          <cell r="C17" t="str">
            <v>10476</v>
          </cell>
          <cell r="D17" t="str">
            <v>NEWPORT VILLA</v>
          </cell>
          <cell r="E17" t="str">
            <v xml:space="preserve"> </v>
          </cell>
          <cell r="F17">
            <v>90</v>
          </cell>
        </row>
        <row r="18">
          <cell r="B18">
            <v>10497</v>
          </cell>
          <cell r="C18" t="str">
            <v>10497</v>
          </cell>
          <cell r="D18" t="str">
            <v>SKY PARK GARDENS ASSITED LIVNG</v>
          </cell>
          <cell r="E18" t="str">
            <v xml:space="preserve"> </v>
          </cell>
          <cell r="F18">
            <v>144</v>
          </cell>
        </row>
        <row r="19">
          <cell r="B19">
            <v>10698</v>
          </cell>
          <cell r="C19" t="str">
            <v>10698</v>
          </cell>
          <cell r="D19" t="str">
            <v>WESTLAKE - GARDEN SQUARE</v>
          </cell>
          <cell r="E19" t="str">
            <v xml:space="preserve"> </v>
          </cell>
          <cell r="F19">
            <v>48</v>
          </cell>
        </row>
        <row r="20">
          <cell r="B20">
            <v>10702</v>
          </cell>
          <cell r="C20" t="str">
            <v>10702</v>
          </cell>
          <cell r="D20" t="str">
            <v>APPLEWOOD LIVING CENTER</v>
          </cell>
          <cell r="E20" t="str">
            <v xml:space="preserve"> </v>
          </cell>
          <cell r="F20">
            <v>12</v>
          </cell>
        </row>
        <row r="21">
          <cell r="B21">
            <v>10703</v>
          </cell>
          <cell r="C21" t="str">
            <v>10703</v>
          </cell>
          <cell r="D21" t="str">
            <v>FT COLLINS HEALTH CARE</v>
          </cell>
          <cell r="E21" t="str">
            <v xml:space="preserve"> </v>
          </cell>
          <cell r="F21">
            <v>20</v>
          </cell>
        </row>
        <row r="22">
          <cell r="B22">
            <v>10704</v>
          </cell>
          <cell r="C22" t="str">
            <v>10704</v>
          </cell>
          <cell r="D22" t="str">
            <v>SPRING CREEK HEALTH CA</v>
          </cell>
          <cell r="E22" t="str">
            <v xml:space="preserve"> </v>
          </cell>
          <cell r="F22">
            <v>65</v>
          </cell>
        </row>
        <row r="23">
          <cell r="B23">
            <v>10722</v>
          </cell>
          <cell r="C23" t="str">
            <v>10722</v>
          </cell>
          <cell r="D23" t="str">
            <v>SUNSET MANOR</v>
          </cell>
          <cell r="E23" t="str">
            <v xml:space="preserve"> </v>
          </cell>
          <cell r="F23">
            <v>42</v>
          </cell>
        </row>
        <row r="24">
          <cell r="B24">
            <v>10724</v>
          </cell>
          <cell r="C24" t="str">
            <v>10724</v>
          </cell>
          <cell r="D24" t="str">
            <v>GREELEY - GARDEN SQUAR</v>
          </cell>
          <cell r="E24" t="str">
            <v xml:space="preserve"> </v>
          </cell>
          <cell r="F24">
            <v>34</v>
          </cell>
        </row>
        <row r="25">
          <cell r="B25">
            <v>12645</v>
          </cell>
          <cell r="C25" t="str">
            <v>12645</v>
          </cell>
          <cell r="D25" t="str">
            <v>CHARLOTTE APTS</v>
          </cell>
          <cell r="E25" t="str">
            <v xml:space="preserve"> </v>
          </cell>
          <cell r="F25">
            <v>77</v>
          </cell>
        </row>
        <row r="26">
          <cell r="B26">
            <v>12862</v>
          </cell>
          <cell r="C26" t="str">
            <v>12862</v>
          </cell>
          <cell r="D26" t="str">
            <v>CRETE - GARDEN SQUARE</v>
          </cell>
          <cell r="E26" t="str">
            <v xml:space="preserve"> </v>
          </cell>
          <cell r="F26">
            <v>43</v>
          </cell>
        </row>
        <row r="27">
          <cell r="B27">
            <v>14037</v>
          </cell>
          <cell r="C27" t="str">
            <v>14037</v>
          </cell>
          <cell r="D27" t="str">
            <v>THE HILLS APARTMENTS</v>
          </cell>
          <cell r="E27" t="str">
            <v xml:space="preserve"> </v>
          </cell>
          <cell r="F27">
            <v>68</v>
          </cell>
        </row>
        <row r="28">
          <cell r="B28">
            <v>14240</v>
          </cell>
          <cell r="C28" t="str">
            <v>14240</v>
          </cell>
          <cell r="D28" t="str">
            <v>LAWRENCEVILLE</v>
          </cell>
          <cell r="E28" t="str">
            <v xml:space="preserve"> </v>
          </cell>
          <cell r="F28">
            <v>13</v>
          </cell>
        </row>
        <row r="29">
          <cell r="B29">
            <v>14242</v>
          </cell>
          <cell r="C29" t="str">
            <v>14242</v>
          </cell>
          <cell r="D29" t="str">
            <v>WEBER CITY</v>
          </cell>
          <cell r="E29" t="str">
            <v xml:space="preserve"> </v>
          </cell>
          <cell r="F29">
            <v>16</v>
          </cell>
        </row>
        <row r="30">
          <cell r="B30">
            <v>14660</v>
          </cell>
          <cell r="C30" t="str">
            <v>14660</v>
          </cell>
          <cell r="D30" t="str">
            <v>SHERIDAN MANOR</v>
          </cell>
          <cell r="E30" t="str">
            <v xml:space="preserve"> </v>
          </cell>
          <cell r="F30">
            <v>14</v>
          </cell>
        </row>
        <row r="31">
          <cell r="B31">
            <v>14665</v>
          </cell>
          <cell r="C31" t="str">
            <v>14665</v>
          </cell>
          <cell r="D31" t="str">
            <v>CASPER - GARDEN SQUARE</v>
          </cell>
          <cell r="E31" t="str">
            <v xml:space="preserve"> </v>
          </cell>
          <cell r="F31">
            <v>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Valuation Matrix"/>
      <sheetName val="OCCUPANCY"/>
      <sheetName val="ScenarioMGR"/>
      <sheetName val="BU_PER"/>
      <sheetName val="04_02_DBF_VLM Template"/>
      <sheetName val="Global 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 Assptns"/>
      <sheetName val="DCB - Lender"/>
      <sheetName val="DCB - Schedule"/>
      <sheetName val="Dev Waterfall"/>
      <sheetName val="Dev Returns"/>
      <sheetName val="Dev Report"/>
      <sheetName val="CF Assptns"/>
      <sheetName val="IS"/>
      <sheetName val="Sensitivity"/>
      <sheetName val="Acq Dev Pro Forma"/>
      <sheetName val="Aq Assptns"/>
      <sheetName val="Acq DCB-Lender"/>
      <sheetName val="Variables"/>
      <sheetName val="Acq Waterfall"/>
      <sheetName val="Acq Returns"/>
      <sheetName val="Acq Report"/>
      <sheetName val="Investors Summ"/>
      <sheetName val="Mis. Calcs"/>
    </sheetNames>
    <sheetDataSet>
      <sheetData sheetId="0">
        <row r="6">
          <cell r="E6">
            <v>40725</v>
          </cell>
        </row>
        <row r="11">
          <cell r="J11">
            <v>2781096.6300544776</v>
          </cell>
        </row>
        <row r="12">
          <cell r="I12">
            <v>1</v>
          </cell>
          <cell r="J12">
            <v>2781096.6300544776</v>
          </cell>
        </row>
        <row r="13">
          <cell r="E13">
            <v>0.1</v>
          </cell>
          <cell r="I13">
            <v>0</v>
          </cell>
          <cell r="J13">
            <v>0</v>
          </cell>
        </row>
        <row r="14">
          <cell r="E14" t="str">
            <v>Yes</v>
          </cell>
        </row>
        <row r="15">
          <cell r="E15">
            <v>0.5</v>
          </cell>
          <cell r="J15">
            <v>6.5000000000000002E-2</v>
          </cell>
        </row>
        <row r="16">
          <cell r="E16">
            <v>0.5</v>
          </cell>
        </row>
        <row r="18">
          <cell r="J18">
            <v>8343289.8901634328</v>
          </cell>
        </row>
        <row r="19">
          <cell r="J19">
            <v>41061</v>
          </cell>
        </row>
        <row r="20">
          <cell r="J20">
            <v>12</v>
          </cell>
        </row>
        <row r="21">
          <cell r="J21">
            <v>7.0000000298023224E-2</v>
          </cell>
        </row>
        <row r="22">
          <cell r="J22">
            <v>12</v>
          </cell>
        </row>
        <row r="23">
          <cell r="E23">
            <v>0.109</v>
          </cell>
          <cell r="J23">
            <v>300</v>
          </cell>
        </row>
        <row r="24">
          <cell r="D24">
            <v>0.6</v>
          </cell>
        </row>
        <row r="25">
          <cell r="D25">
            <v>0.4</v>
          </cell>
        </row>
        <row r="27">
          <cell r="E27">
            <v>0.20499999999999999</v>
          </cell>
        </row>
        <row r="28">
          <cell r="D28">
            <v>0.6</v>
          </cell>
        </row>
        <row r="29">
          <cell r="D29">
            <v>0.4</v>
          </cell>
        </row>
        <row r="31">
          <cell r="E31">
            <v>0.252149859857287</v>
          </cell>
        </row>
        <row r="32">
          <cell r="D32">
            <v>0.6</v>
          </cell>
        </row>
        <row r="33">
          <cell r="D33">
            <v>0.4</v>
          </cell>
        </row>
        <row r="37">
          <cell r="E37">
            <v>42217</v>
          </cell>
        </row>
        <row r="42">
          <cell r="E42">
            <v>46373924.938460372</v>
          </cell>
        </row>
        <row r="45">
          <cell r="E45">
            <v>61110</v>
          </cell>
        </row>
      </sheetData>
      <sheetData sheetId="1" refreshError="1"/>
      <sheetData sheetId="2">
        <row r="121">
          <cell r="E121">
            <v>11124386.52021791</v>
          </cell>
        </row>
      </sheetData>
      <sheetData sheetId="3" refreshError="1"/>
      <sheetData sheetId="4" refreshError="1"/>
      <sheetData sheetId="5" refreshError="1"/>
      <sheetData sheetId="6">
        <row r="5">
          <cell r="E5" t="str">
            <v>Acquisition</v>
          </cell>
        </row>
        <row r="9">
          <cell r="E9">
            <v>40787</v>
          </cell>
          <cell r="L9">
            <v>0.01</v>
          </cell>
        </row>
        <row r="11">
          <cell r="E11">
            <v>0.01</v>
          </cell>
          <cell r="L11">
            <v>0</v>
          </cell>
        </row>
        <row r="12">
          <cell r="L12">
            <v>40787</v>
          </cell>
        </row>
        <row r="13">
          <cell r="E13" t="str">
            <v>AL - Studio</v>
          </cell>
        </row>
        <row r="14">
          <cell r="E14">
            <v>40787</v>
          </cell>
        </row>
        <row r="15">
          <cell r="L15">
            <v>1701000</v>
          </cell>
        </row>
        <row r="16">
          <cell r="E16">
            <v>0.85</v>
          </cell>
          <cell r="L16">
            <v>1701000</v>
          </cell>
        </row>
        <row r="17">
          <cell r="E17">
            <v>0.85</v>
          </cell>
          <cell r="L17">
            <v>0</v>
          </cell>
        </row>
        <row r="18">
          <cell r="E18">
            <v>0</v>
          </cell>
          <cell r="L18">
            <v>0</v>
          </cell>
        </row>
        <row r="19">
          <cell r="E19">
            <v>786</v>
          </cell>
        </row>
        <row r="20">
          <cell r="E20">
            <v>3175</v>
          </cell>
          <cell r="L20">
            <v>0</v>
          </cell>
        </row>
        <row r="22">
          <cell r="E22" t="str">
            <v>AL - 1 Bedroom</v>
          </cell>
        </row>
        <row r="23">
          <cell r="L23">
            <v>0</v>
          </cell>
        </row>
        <row r="24">
          <cell r="L24">
            <v>0</v>
          </cell>
        </row>
        <row r="25">
          <cell r="E25">
            <v>0.15</v>
          </cell>
          <cell r="L25">
            <v>0</v>
          </cell>
        </row>
        <row r="26">
          <cell r="E26">
            <v>0.95</v>
          </cell>
          <cell r="L26">
            <v>0</v>
          </cell>
        </row>
        <row r="27">
          <cell r="E27">
            <v>18</v>
          </cell>
        </row>
        <row r="28">
          <cell r="E28">
            <v>0</v>
          </cell>
        </row>
        <row r="29">
          <cell r="E29">
            <v>3700</v>
          </cell>
          <cell r="L29">
            <v>0</v>
          </cell>
        </row>
        <row r="30">
          <cell r="L30">
            <v>0</v>
          </cell>
        </row>
        <row r="31">
          <cell r="E31" t="str">
            <v>AL - 2 Bedroom</v>
          </cell>
          <cell r="L31">
            <v>0</v>
          </cell>
        </row>
        <row r="32">
          <cell r="L32">
            <v>0</v>
          </cell>
        </row>
        <row r="34">
          <cell r="E34">
            <v>0.15</v>
          </cell>
        </row>
        <row r="35">
          <cell r="E35">
            <v>0.95</v>
          </cell>
          <cell r="L35">
            <v>0</v>
          </cell>
        </row>
        <row r="36">
          <cell r="E36">
            <v>18</v>
          </cell>
          <cell r="L36">
            <v>0</v>
          </cell>
        </row>
        <row r="37">
          <cell r="E37">
            <v>0</v>
          </cell>
          <cell r="L37">
            <v>0</v>
          </cell>
        </row>
        <row r="38">
          <cell r="E38">
            <v>5200</v>
          </cell>
          <cell r="L38">
            <v>0</v>
          </cell>
        </row>
        <row r="40">
          <cell r="E40" t="str">
            <v>AL - Large 2 Bedroom</v>
          </cell>
        </row>
        <row r="41">
          <cell r="L41">
            <v>0</v>
          </cell>
        </row>
        <row r="42">
          <cell r="L42">
            <v>0</v>
          </cell>
        </row>
        <row r="43">
          <cell r="E43">
            <v>0.15</v>
          </cell>
          <cell r="L43">
            <v>0</v>
          </cell>
        </row>
        <row r="44">
          <cell r="E44">
            <v>0.95</v>
          </cell>
          <cell r="L44">
            <v>0</v>
          </cell>
        </row>
        <row r="45">
          <cell r="E45">
            <v>18</v>
          </cell>
        </row>
        <row r="46">
          <cell r="E46">
            <v>0</v>
          </cell>
        </row>
        <row r="47">
          <cell r="E47">
            <v>3095</v>
          </cell>
          <cell r="L47">
            <v>0</v>
          </cell>
        </row>
        <row r="48">
          <cell r="L48">
            <v>0</v>
          </cell>
        </row>
        <row r="49">
          <cell r="E49" t="str">
            <v>Assisted Living-Luxury Suites</v>
          </cell>
          <cell r="L49">
            <v>0</v>
          </cell>
        </row>
        <row r="50">
          <cell r="L50">
            <v>0</v>
          </cell>
        </row>
        <row r="52">
          <cell r="E52">
            <v>0.15</v>
          </cell>
        </row>
        <row r="53">
          <cell r="E53">
            <v>0.95</v>
          </cell>
          <cell r="L53">
            <v>0</v>
          </cell>
        </row>
        <row r="54">
          <cell r="E54">
            <v>18</v>
          </cell>
          <cell r="L54">
            <v>0</v>
          </cell>
        </row>
        <row r="55">
          <cell r="E55">
            <v>0</v>
          </cell>
          <cell r="L55">
            <v>0</v>
          </cell>
        </row>
        <row r="56">
          <cell r="E56">
            <v>3500</v>
          </cell>
          <cell r="L56">
            <v>0</v>
          </cell>
        </row>
        <row r="58">
          <cell r="E58" t="str">
            <v>Memory Care - 1 Bedroom</v>
          </cell>
        </row>
        <row r="59">
          <cell r="L59">
            <v>0</v>
          </cell>
        </row>
        <row r="60">
          <cell r="L60">
            <v>0</v>
          </cell>
        </row>
        <row r="61">
          <cell r="E61">
            <v>0.15</v>
          </cell>
          <cell r="L61">
            <v>0</v>
          </cell>
        </row>
        <row r="62">
          <cell r="E62">
            <v>0.95</v>
          </cell>
          <cell r="L62">
            <v>0</v>
          </cell>
        </row>
        <row r="63">
          <cell r="E63">
            <v>18</v>
          </cell>
        </row>
        <row r="64">
          <cell r="E64">
            <v>0</v>
          </cell>
        </row>
        <row r="65">
          <cell r="E65">
            <v>3900</v>
          </cell>
          <cell r="K65">
            <v>12</v>
          </cell>
          <cell r="L65">
            <v>0</v>
          </cell>
        </row>
        <row r="66">
          <cell r="K66">
            <v>24</v>
          </cell>
          <cell r="L66">
            <v>0</v>
          </cell>
        </row>
        <row r="67">
          <cell r="E67" t="str">
            <v>Memory Care-Studio</v>
          </cell>
          <cell r="L67">
            <v>0</v>
          </cell>
        </row>
        <row r="69">
          <cell r="L69">
            <v>0.05</v>
          </cell>
        </row>
        <row r="70">
          <cell r="E70">
            <v>0.15</v>
          </cell>
          <cell r="L70" t="str">
            <v>No</v>
          </cell>
        </row>
        <row r="71">
          <cell r="E71">
            <v>0.95</v>
          </cell>
        </row>
        <row r="72">
          <cell r="E72">
            <v>18</v>
          </cell>
        </row>
        <row r="73">
          <cell r="E73">
            <v>0</v>
          </cell>
          <cell r="L73">
            <v>0</v>
          </cell>
        </row>
        <row r="74">
          <cell r="E74">
            <v>3525</v>
          </cell>
          <cell r="L74">
            <v>0</v>
          </cell>
        </row>
        <row r="75">
          <cell r="L75">
            <v>0</v>
          </cell>
        </row>
        <row r="78">
          <cell r="E78">
            <v>0</v>
          </cell>
          <cell r="K78">
            <v>12</v>
          </cell>
          <cell r="L78">
            <v>30</v>
          </cell>
        </row>
        <row r="79">
          <cell r="E79">
            <v>41760</v>
          </cell>
          <cell r="K79">
            <v>24</v>
          </cell>
          <cell r="L79">
            <v>30</v>
          </cell>
        </row>
        <row r="80">
          <cell r="E80">
            <v>0.05</v>
          </cell>
          <cell r="L80">
            <v>30</v>
          </cell>
        </row>
        <row r="82">
          <cell r="L82">
            <v>3000</v>
          </cell>
        </row>
        <row r="84">
          <cell r="E84">
            <v>0</v>
          </cell>
        </row>
        <row r="85">
          <cell r="E85">
            <v>0.3</v>
          </cell>
        </row>
        <row r="86">
          <cell r="E86">
            <v>0</v>
          </cell>
        </row>
        <row r="87">
          <cell r="E87">
            <v>0.4</v>
          </cell>
        </row>
        <row r="88">
          <cell r="E88">
            <v>0</v>
          </cell>
        </row>
        <row r="89">
          <cell r="E89">
            <v>0.3</v>
          </cell>
        </row>
        <row r="93">
          <cell r="E93">
            <v>0</v>
          </cell>
        </row>
        <row r="94">
          <cell r="E94">
            <v>0.09</v>
          </cell>
        </row>
      </sheetData>
      <sheetData sheetId="7" refreshError="1"/>
      <sheetData sheetId="8" refreshError="1"/>
      <sheetData sheetId="9" refreshError="1"/>
      <sheetData sheetId="10">
        <row r="7">
          <cell r="E7">
            <v>40787</v>
          </cell>
        </row>
        <row r="8">
          <cell r="E8">
            <v>32640736.949846469</v>
          </cell>
          <cell r="L8">
            <v>0.06</v>
          </cell>
        </row>
        <row r="9">
          <cell r="L9">
            <v>0.5</v>
          </cell>
        </row>
        <row r="10">
          <cell r="L10">
            <v>25</v>
          </cell>
        </row>
        <row r="11">
          <cell r="E11">
            <v>22848515.864892527</v>
          </cell>
        </row>
        <row r="12">
          <cell r="E12">
            <v>9792221.0849539414</v>
          </cell>
        </row>
        <row r="13">
          <cell r="E13">
            <v>9792221.0849539414</v>
          </cell>
        </row>
        <row r="14">
          <cell r="E14">
            <v>1</v>
          </cell>
        </row>
        <row r="15">
          <cell r="E15">
            <v>0</v>
          </cell>
        </row>
        <row r="16">
          <cell r="E16">
            <v>0</v>
          </cell>
        </row>
        <row r="21">
          <cell r="E21">
            <v>0.1</v>
          </cell>
        </row>
        <row r="22">
          <cell r="E22" t="str">
            <v>Yes</v>
          </cell>
        </row>
        <row r="23">
          <cell r="E23">
            <v>0.5</v>
          </cell>
        </row>
        <row r="24">
          <cell r="E24">
            <v>0.5</v>
          </cell>
        </row>
        <row r="28">
          <cell r="E28">
            <v>0.10050000000000001</v>
          </cell>
        </row>
        <row r="29">
          <cell r="D29">
            <v>0.5</v>
          </cell>
        </row>
        <row r="30">
          <cell r="D30">
            <v>0.5</v>
          </cell>
        </row>
        <row r="32">
          <cell r="E32">
            <v>0.19091958204088783</v>
          </cell>
        </row>
        <row r="33">
          <cell r="D33">
            <v>0.5</v>
          </cell>
        </row>
        <row r="34">
          <cell r="D34">
            <v>0.5</v>
          </cell>
        </row>
        <row r="36">
          <cell r="E36">
            <v>0.23719374475191812</v>
          </cell>
        </row>
        <row r="37">
          <cell r="D37">
            <v>0.5</v>
          </cell>
        </row>
        <row r="38">
          <cell r="D38">
            <v>0.5</v>
          </cell>
        </row>
        <row r="42">
          <cell r="E42">
            <v>44044</v>
          </cell>
        </row>
        <row r="47">
          <cell r="E47">
            <v>31678176.936842315</v>
          </cell>
        </row>
      </sheetData>
      <sheetData sheetId="11" refreshError="1"/>
      <sheetData sheetId="12">
        <row r="4">
          <cell r="B4" t="str">
            <v>Bell Curve</v>
          </cell>
        </row>
        <row r="16">
          <cell r="B16" t="str">
            <v>Development</v>
          </cell>
        </row>
        <row r="17">
          <cell r="B17" t="str">
            <v>Acquisition</v>
          </cell>
        </row>
        <row r="21">
          <cell r="B21" t="str">
            <v>Calculated</v>
          </cell>
        </row>
        <row r="22">
          <cell r="B22" t="str">
            <v>Manual Input</v>
          </cell>
        </row>
      </sheetData>
      <sheetData sheetId="13">
        <row r="68">
          <cell r="B68">
            <v>0.15327672289693206</v>
          </cell>
        </row>
        <row r="69">
          <cell r="B69">
            <v>0.16366554496607777</v>
          </cell>
        </row>
        <row r="70">
          <cell r="B70">
            <v>0.16366554496607777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ashFlow"/>
      <sheetName val="Pg 12 - Cash Flow &amp; Value Summ"/>
      <sheetName val="Base Case"/>
      <sheetName val="Loan Amortization"/>
      <sheetName val="Loan REFINANCE Amortization"/>
    </sheetNames>
    <sheetDataSet>
      <sheetData sheetId="0" refreshError="1"/>
      <sheetData sheetId="1" refreshError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 Expenses"/>
      <sheetName val="2003 copy occ adj"/>
      <sheetName val="Am Diab Letter A"/>
      <sheetName val="China South Letter A "/>
      <sheetName val="Letter B"/>
      <sheetName val="Capital Amortization"/>
      <sheetName val="ExpPools"/>
      <sheetName val="Notes"/>
      <sheetName val="Tenants 2004 Summary"/>
      <sheetName val="2004"/>
      <sheetName val="2004 Occup Adj"/>
      <sheetName val="2003 copy Utility Gross Up adj"/>
      <sheetName val="2004 Cleaning Exp Gross Up Adj"/>
      <sheetName val="2004 Utility Gross Up Adj"/>
      <sheetName val="2003 copy Mgmt Fee Gross Up Adj"/>
      <sheetName val="2004 Mgmt Fee Gross Up Adj"/>
      <sheetName val="2003 cpy Janit Exp Gross up Adj"/>
      <sheetName val="2003 copy supplies gross up adj"/>
      <sheetName val="2004 Supplies Gross Up Adj"/>
      <sheetName val="Colgate Cap"/>
      <sheetName val="TSP billing"/>
      <sheetName val="ColgateExh A"/>
      <sheetName val="Tenants 2005 Detail"/>
      <sheetName val="Expense Summary Sorted"/>
      <sheetName val="Expense Summary"/>
      <sheetName val="2004 Expense Matrix"/>
      <sheetName val="OfficeExhA"/>
      <sheetName val="RtlExhA"/>
      <sheetName val="Colgate2-15"/>
      <sheetName val="Colgate16"/>
      <sheetName val="HQ"/>
      <sheetName val="GH"/>
      <sheetName val="Chilton"/>
      <sheetName val="GT"/>
      <sheetName val="Gould"/>
      <sheetName val="H&amp;D"/>
      <sheetName val="Greenhill"/>
      <sheetName val="Goldentree1"/>
      <sheetName val="Goldentree2"/>
      <sheetName val="Schwab"/>
      <sheetName val="Harris"/>
      <sheetName val="Gr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fo."/>
      <sheetName val="Assumptions"/>
      <sheetName val="Rent Roll"/>
      <sheetName val="Revenue Analysis"/>
      <sheetName val="Leasing Activity"/>
      <sheetName val="Rental Growth"/>
      <sheetName val="AL Ramp-up"/>
      <sheetName val="Personally Yours"/>
      <sheetName val="Food Service Analysis"/>
      <sheetName val="BLC OS"/>
      <sheetName val="1998 BLC Proforma"/>
      <sheetName val="1998 Comparison"/>
      <sheetName val="BLC Proforma Months 1-12"/>
      <sheetName val="BLC Proforma Months 13-24"/>
      <sheetName val="Presentation NOI"/>
      <sheetName val="Cash Flow"/>
      <sheetName val="Ground Rent"/>
      <sheetName val="Sell OS"/>
      <sheetName val="loan docs"/>
      <sheetName val="Sheet15"/>
      <sheetName val="Sheet16"/>
      <sheetName val="Vendor Listing"/>
      <sheetName val="Income Statement"/>
      <sheetName val="2Assumption"/>
      <sheetName val="Ind Blue Cross"/>
      <sheetName val="NDH 2"/>
      <sheetName val="PopCache"/>
      <sheetName val="Proforma"/>
      <sheetName val="Admin"/>
      <sheetName val="P&amp;L S1"/>
      <sheetName val="P&amp;L S2"/>
      <sheetName val="Acquisition Mgmt Rev 1"/>
      <sheetName val="Acquisition Mgmt Rev 2"/>
      <sheetName val="Acqusition NI Walk"/>
      <sheetName val="Acquisition Qtr Pack 1"/>
      <sheetName val="Acquisition Qtr Pack 2"/>
      <sheetName val="BS"/>
      <sheetName val="BS Adj"/>
      <sheetName val="BS LY"/>
      <sheetName val="BS LY Adj"/>
      <sheetName val="BS OP"/>
      <sheetName val="BS OP Adj"/>
      <sheetName val="Europe Qtr Pack 1"/>
      <sheetName val="ECLG Mgmt Rev 1"/>
      <sheetName val="ECLG Mgmt Rev 2"/>
      <sheetName val="ECLG NI Walk"/>
      <sheetName val="ECLG Qtr Pack 1"/>
      <sheetName val="ECLG Qtr Pack 2"/>
      <sheetName val="Enabling Mgmt Rev 1"/>
      <sheetName val="Enabling Mgmt Rev 2"/>
      <sheetName val="Enabling NI Walk"/>
      <sheetName val="Enabling Qtr Pack 1"/>
      <sheetName val="Enabling Qtr Pack 2"/>
      <sheetName val="Europe Mgmt Rev 1"/>
      <sheetName val="Europe Mgmt Rev 2"/>
      <sheetName val="Europe Mgmt Rev 3"/>
      <sheetName val="Europe Mgmt Rev 4"/>
      <sheetName val="Europe NI Walk"/>
      <sheetName val="Europe NI Walk (2)"/>
      <sheetName val="Consolidated Qtr Pack 2"/>
      <sheetName val="OP Stretch"/>
      <sheetName val="France NI Walk"/>
      <sheetName val="France Qtr Pack 1"/>
      <sheetName val="France Qtr Pack 2"/>
      <sheetName val="Germany Mgmt Rev 1"/>
      <sheetName val="Germany Mgmt Rev 2"/>
      <sheetName val="Germany NI Walk"/>
      <sheetName val="Germany Qtr Pack 1"/>
      <sheetName val="Germany Qtr Pack 2"/>
      <sheetName val="Italy Mgmt Rev 1"/>
      <sheetName val="Italy Mgmt Rev 2"/>
      <sheetName val="Italy NI Walk"/>
      <sheetName val="Italy Qtr Pack 1"/>
      <sheetName val="Italy Qtr Pack 2"/>
      <sheetName val="JV Mgmt Rev 1"/>
      <sheetName val="JV Mgmt Rev 2"/>
      <sheetName val="JV NI Walk"/>
      <sheetName val="JV Qtr Pack 1"/>
      <sheetName val="JV Qtr Pack 2"/>
      <sheetName val="Metrics"/>
      <sheetName val="Metrics Adj"/>
      <sheetName val="Metrics LY"/>
      <sheetName val="Metrics OP"/>
      <sheetName val="Metrics OP Adj"/>
      <sheetName val="P&amp;L Trans"/>
      <sheetName val="P&amp;L Adj"/>
      <sheetName val="P&amp;L LY"/>
      <sheetName val="P&amp;L LY Adj"/>
      <sheetName val="P&amp;L OP"/>
      <sheetName val="P&amp;L OP Adj"/>
      <sheetName val="P&amp;L Adj Trans"/>
      <sheetName val="Programs Mgmt Rev 1"/>
      <sheetName val="Programs Mgmt Rev 2"/>
      <sheetName val="Programs NI Walk"/>
      <sheetName val="Programs Qtr Pack 1"/>
      <sheetName val="Programs Qtr Pack 2"/>
      <sheetName val="TPS Mgmt Rev 1"/>
      <sheetName val="TPS Mgmt Rev 2"/>
      <sheetName val="TPS NI Walk"/>
      <sheetName val="TPS Qtr Pack 1"/>
      <sheetName val="TPS Qtr Pack 2"/>
      <sheetName val="UK Mgmt Rev 1"/>
      <sheetName val="UK Mgmt Rev 2"/>
      <sheetName val="UK NI Walk"/>
      <sheetName val="UK Qtr Pack 1"/>
      <sheetName val="UK Qtr Pack 2"/>
      <sheetName val="VLY P&amp;L"/>
      <sheetName val="VOP P&amp;L"/>
      <sheetName val="financials"/>
      <sheetName val="ACCT REC"/>
      <sheetName val="Amortization"/>
      <sheetName val="INPUT"/>
      <sheetName val="Income"/>
      <sheetName val="ROI"/>
      <sheetName val="HMap"/>
      <sheetName val="CrTrend"/>
      <sheetName val="BU_PER"/>
      <sheetName val="Core Requirements"/>
      <sheetName val="Communication"/>
      <sheetName val="Facilities"/>
      <sheetName val="Information Management"/>
      <sheetName val="People"/>
      <sheetName val="Supply Chain"/>
      <sheetName val="Borrowing Base"/>
      <sheetName val="INPUTS"/>
      <sheetName val="CTRS_PPD_PAYR"/>
      <sheetName val="LIQUIDATION &amp; AMORTIZATION GAIN"/>
      <sheetName val="var"/>
      <sheetName val="graphdialog"/>
      <sheetName val="Financial Summary"/>
      <sheetName val="Summary Annual"/>
      <sheetName val="IS From Sun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 Table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Cover"/>
      <sheetName val="Equity Cover"/>
      <sheetName val="Sources &amp; Uses"/>
      <sheetName val="IRR Calculations"/>
      <sheetName val="Proceeds (2)"/>
      <sheetName val="Resale (3)"/>
      <sheetName val="Sheet1 (2)"/>
      <sheetName val="Sheet2 (2)"/>
      <sheetName val="main"/>
      <sheetName val="Debt"/>
      <sheetName val="Unit Mix"/>
      <sheetName val="CapX"/>
      <sheetName val="Budget"/>
      <sheetName val="first year"/>
      <sheetName val="Payroll"/>
      <sheetName val="Insurance"/>
      <sheetName val="3 year proceeds"/>
      <sheetName val="3 year resale"/>
      <sheetName val="3 year IRR"/>
      <sheetName val="3 year EXPLANATION"/>
      <sheetName val="S &amp; U"/>
      <sheetName val="Rents &amp; RE Taxes"/>
      <sheetName val="Purchase Price"/>
      <sheetName val="Hard &amp; Soft Costs"/>
      <sheetName val="Sale Prices"/>
      <sheetName val="Capital"/>
      <sheetName val="Pasadena FS"/>
      <sheetName val="Pasadena CF"/>
      <sheetName val="Forecast"/>
      <sheetName val="PF COMBINED"/>
      <sheetName val="CMCSK"/>
      <sheetName val="Summary"/>
      <sheetName val="Development"/>
      <sheetName val="Quarterly LAND Proforma"/>
      <sheetName val="Compare"/>
      <sheetName val="Proj. Assump."/>
      <sheetName val="Ret. Asmp."/>
      <sheetName val="Res. Asmp."/>
      <sheetName val="REHAB-JIM"/>
      <sheetName val="Amort Table"/>
      <sheetName val="GEN"/>
      <sheetName val="dep%"/>
      <sheetName val="DEPREC"/>
      <sheetName val="Amort"/>
      <sheetName val="Exchange"/>
      <sheetName val="2Monthly Price Calculation"/>
      <sheetName val="Financial Summary"/>
      <sheetName val="Debt_Cover"/>
      <sheetName val="Equity_Cover"/>
      <sheetName val="Sources_&amp;_Uses"/>
      <sheetName val="IRR_Calculations"/>
      <sheetName val="Proceeds_(2)"/>
      <sheetName val="Resale_(3)"/>
      <sheetName val="Sheet1_(2)"/>
      <sheetName val="Sheet2_(2)"/>
      <sheetName val="Unit_Mix"/>
      <sheetName val="first_year"/>
      <sheetName val="3_year_proceeds"/>
      <sheetName val="3_year_resale"/>
      <sheetName val="3_year_IRR"/>
      <sheetName val="3_year_EXPLANATION"/>
      <sheetName val="S_&amp;_U"/>
      <sheetName val="Rents_&amp;_RE_Taxes"/>
      <sheetName val="Purchase_Price"/>
      <sheetName val="Hard_&amp;_Soft_Costs"/>
      <sheetName val="Sale_Prices"/>
      <sheetName val="Littleneck FS"/>
      <sheetName val="Littleneck CF"/>
      <sheetName val="PT CF"/>
      <sheetName val="Transfer-Noninv"/>
      <sheetName val="GreenSt"/>
      <sheetName val="RealtyStock"/>
      <sheetName val="Actual Operations"/>
      <sheetName val="Capital Budget"/>
      <sheetName val="Cash Flows (Monthly)"/>
      <sheetName val="Cash Flows (Quarterly)"/>
      <sheetName val="Escrows"/>
      <sheetName val="JV Waterfall Tier 1"/>
      <sheetName val="JV Waterfall Tier 2"/>
      <sheetName val="JV Waterfall Tier 3"/>
      <sheetName val="JV Waterfall Tier 4"/>
      <sheetName val="JV Waterfall Tier 5"/>
      <sheetName val="JV Waterfall Tier 6"/>
      <sheetName val="JV Waterfall Results"/>
      <sheetName val="Property Info"/>
      <sheetName val="Projected Operations"/>
      <sheetName val="Reversion"/>
      <sheetName val="JVP3ARB (5-98)"/>
      <sheetName val="Denver"/>
      <sheetName val="Bal Sheet"/>
      <sheetName val="Income Statement"/>
      <sheetName val="List - DO NOT ERASE"/>
      <sheetName val="Assumptions"/>
      <sheetName val="RevenueCalculation"/>
      <sheetName val="DSCR"/>
      <sheetName val="Financial_Summary"/>
      <sheetName val="Pivot "/>
      <sheetName val="NYC TB"/>
      <sheetName val="FOH&amp;Office"/>
      <sheetName val="Schedule 5A"/>
      <sheetName val="Receipts"/>
      <sheetName val="Fore Import"/>
      <sheetName val="Assumptions Schedule"/>
      <sheetName val="Main Summary"/>
      <sheetName val="Costs"/>
      <sheetName val="Debt_Cover1"/>
      <sheetName val="Equity_Cover1"/>
      <sheetName val="Sources_&amp;_Uses1"/>
      <sheetName val="IRR_Calculations1"/>
      <sheetName val="Proceeds_(2)1"/>
      <sheetName val="Resale_(3)1"/>
      <sheetName val="Sheet1_(2)1"/>
      <sheetName val="Sheet2_(2)1"/>
      <sheetName val="Unit_Mix1"/>
      <sheetName val="first_year1"/>
      <sheetName val="3_year_proceeds1"/>
      <sheetName val="3_year_resale1"/>
      <sheetName val="3_year_IRR1"/>
      <sheetName val="3_year_EXPLANATION1"/>
      <sheetName val="S_&amp;_U1"/>
      <sheetName val="Rents_&amp;_RE_Taxes1"/>
      <sheetName val="Purchase_Price1"/>
      <sheetName val="Hard_&amp;_Soft_Costs1"/>
      <sheetName val="Sale_Prices1"/>
      <sheetName val="Proj__Assump_"/>
      <sheetName val="Ret__Asmp_"/>
      <sheetName val="Res__Asmp_"/>
      <sheetName val="2Monthly_Price_Calculation"/>
      <sheetName val="Pasadena_FS"/>
      <sheetName val="Pasadena_CF"/>
      <sheetName val="PF_COMBINED"/>
      <sheetName val="Quarterly_LAND_Proforma"/>
      <sheetName val="Amort_Table"/>
      <sheetName val="Pivot_"/>
      <sheetName val="NYC_TB"/>
      <sheetName val="Schedule_5A"/>
      <sheetName val="Littleneck_FS"/>
      <sheetName val="Littleneck_CF"/>
      <sheetName val="PT_CF"/>
      <sheetName val="Actual_Operations"/>
      <sheetName val="Capital_Budget"/>
      <sheetName val="Cash_Flows_(Monthly)"/>
      <sheetName val="Cash_Flows_(Quarterly)"/>
      <sheetName val="JV_Waterfall_Tier_1"/>
      <sheetName val="JV_Waterfall_Tier_2"/>
      <sheetName val="JV_Waterfall_Tier_3"/>
      <sheetName val="JV_Waterfall_Tier_4"/>
      <sheetName val="JV_Waterfall_Tier_5"/>
      <sheetName val="JV_Waterfall_Tier_6"/>
      <sheetName val="JV_Waterfall_Results"/>
      <sheetName val="Property_Info"/>
      <sheetName val="Projected_Operations"/>
      <sheetName val="JVP3ARB_(5-98)"/>
      <sheetName val="Bal_Sheet"/>
      <sheetName val="Income_Statement"/>
      <sheetName val="Fore_Import"/>
      <sheetName val="Assumptions_Schedule"/>
      <sheetName val="Main_Summary"/>
      <sheetName val="Debt_Cover2"/>
      <sheetName val="Equity_Cover2"/>
      <sheetName val="Sources_&amp;_Uses2"/>
      <sheetName val="IRR_Calculations2"/>
      <sheetName val="Proceeds_(2)2"/>
      <sheetName val="Resale_(3)2"/>
      <sheetName val="Sheet1_(2)2"/>
      <sheetName val="Sheet2_(2)2"/>
      <sheetName val="Unit_Mix2"/>
      <sheetName val="first_year2"/>
      <sheetName val="3_year_proceeds2"/>
      <sheetName val="3_year_resale2"/>
      <sheetName val="3_year_IRR2"/>
      <sheetName val="3_year_EXPLANATION2"/>
      <sheetName val="Financial_Summary1"/>
      <sheetName val="S_&amp;_U2"/>
      <sheetName val="Rents_&amp;_RE_Taxes2"/>
      <sheetName val="Purchase_Price2"/>
      <sheetName val="Hard_&amp;_Soft_Costs2"/>
      <sheetName val="Sale_Prices2"/>
      <sheetName val="Proj__Assump_1"/>
      <sheetName val="Ret__Asmp_1"/>
      <sheetName val="Res__Asmp_1"/>
      <sheetName val="2Monthly_Price_Calculation1"/>
      <sheetName val="Pasadena_FS1"/>
      <sheetName val="Pasadena_CF1"/>
      <sheetName val="PF_COMBINED1"/>
      <sheetName val="Quarterly_LAND_Proforma1"/>
      <sheetName val="Amort_Table1"/>
      <sheetName val="Pivot_1"/>
      <sheetName val="NYC_TB1"/>
      <sheetName val="Schedule_5A1"/>
      <sheetName val="Littleneck_FS1"/>
      <sheetName val="Littleneck_CF1"/>
      <sheetName val="PT_CF1"/>
      <sheetName val="Actual_Operations1"/>
      <sheetName val="Capital_Budget1"/>
      <sheetName val="Cash_Flows_(Monthly)1"/>
      <sheetName val="Cash_Flows_(Quarterly)1"/>
      <sheetName val="JV_Waterfall_Tier_11"/>
      <sheetName val="JV_Waterfall_Tier_21"/>
      <sheetName val="JV_Waterfall_Tier_31"/>
      <sheetName val="JV_Waterfall_Tier_41"/>
      <sheetName val="JV_Waterfall_Tier_51"/>
      <sheetName val="JV_Waterfall_Tier_61"/>
      <sheetName val="JV_Waterfall_Results1"/>
      <sheetName val="Property_Info1"/>
      <sheetName val="Projected_Operations1"/>
      <sheetName val="JVP3ARB_(5-98)1"/>
      <sheetName val="Bal_Sheet1"/>
      <sheetName val="Income_Statement1"/>
      <sheetName val="Fore_Import1"/>
      <sheetName val="Assumptions_Schedule1"/>
      <sheetName val="Main_Summary1"/>
      <sheetName val="833 W. Buena vT 6.13.01drs+3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T3">
            <v>210</v>
          </cell>
        </row>
        <row r="4">
          <cell r="T4">
            <v>141330</v>
          </cell>
        </row>
      </sheetData>
      <sheetData sheetId="9" refreshError="1"/>
      <sheetData sheetId="10" refreshError="1">
        <row r="23">
          <cell r="F23">
            <v>2450952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>
        <row r="23">
          <cell r="F23">
            <v>2450952</v>
          </cell>
        </row>
      </sheetData>
      <sheetData sheetId="50"/>
      <sheetData sheetId="51"/>
      <sheetData sheetId="52"/>
      <sheetData sheetId="53"/>
      <sheetData sheetId="54"/>
      <sheetData sheetId="55">
        <row r="23">
          <cell r="F23">
            <v>2450952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23">
          <cell r="F23">
            <v>2450952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1"/>
      <sheetName val="Lists"/>
      <sheetName val="Taxes 2"/>
      <sheetName val="Tax Comps 3"/>
      <sheetName val="Estimated Taxes"/>
      <sheetName val="Market Area Demo 4"/>
      <sheetName val="Reporting"/>
      <sheetName val="Descriptions"/>
      <sheetName val="Valuation Methods"/>
      <sheetName val="Zoning"/>
      <sheetName val="L. Comp. Table (links only) 5"/>
      <sheetName val="L. Summation Table 6"/>
      <sheetName val="L. Sales Anal. (SU) 7"/>
      <sheetName val="L. Sales Anal. (SC) 8"/>
      <sheetName val="L. Sales Concl. (Qual.) 9"/>
      <sheetName val="L. Concl. per Acre (Quan.) 10"/>
      <sheetName val="L. Concl. per SF (Quan.) 11"/>
      <sheetName val="L. Concl. per Unit (Quan.) 12"/>
      <sheetName val="L Sales App. Value 13"/>
      <sheetName val="Cost 14"/>
      <sheetName val="Insurable 15"/>
      <sheetName val="S. Comps. Table (links only) 33"/>
      <sheetName val="S. Summation Table 34"/>
      <sheetName val="Sales Analysis (SU) 35"/>
      <sheetName val="Sales Analysis (SC) 36"/>
      <sheetName val="Sales Concl. per SF (Qual.) 37"/>
      <sheetName val="Sales Concl. per SF (Quan.) 38"/>
      <sheetName val="Sales App. Values 39"/>
      <sheetName val="R. Comp. Table (links only) 16"/>
      <sheetName val="Market Supply 17"/>
      <sheetName val="Unit Mix 18"/>
      <sheetName val="Rent Summ. 19"/>
      <sheetName val="Rent Qual. Adj. 20"/>
      <sheetName val="Rent Comp. Ranges 21"/>
      <sheetName val="Rent Schedule 22"/>
      <sheetName val="Historical Exp. 23"/>
      <sheetName val="Exp. Comps 24"/>
      <sheetName val="Exp. Concl. (SC) 25"/>
      <sheetName val="Exp. Concl. (SU) 26"/>
      <sheetName val="Cap Rate 27"/>
      <sheetName val="Cap Rates"/>
      <sheetName val="Korpacz"/>
      <sheetName val="Band of Inv. 28"/>
      <sheetName val="Income Sum. 29"/>
      <sheetName val="PGIM-EGIM 30"/>
      <sheetName val="DCF 31"/>
      <sheetName val="Income App. Values 32"/>
      <sheetName val="Analysis Value Conclusions 40"/>
      <sheetName val="Lease-up Analysis 42"/>
      <sheetName val="Secondary Cap Rates"/>
      <sheetName val="GlobalDataNames"/>
      <sheetName val="DataSync-DeltaSync"/>
    </sheetNames>
    <sheetDataSet>
      <sheetData sheetId="0" refreshError="1">
        <row r="15">
          <cell r="D15" t="str">
            <v>Colliers International Valuation &amp; Advisory Services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ttachment #1"/>
      <sheetName val="Attachment #1a"/>
      <sheetName val="Attachment #2"/>
      <sheetName val="Attachment #3"/>
      <sheetName val="Attachment #3a"/>
      <sheetName val="Attachment #4"/>
      <sheetName val="Cash Flow"/>
      <sheetName val="Cash Flow WP"/>
      <sheetName val="Attachment #4a"/>
      <sheetName val="Attachment #4b"/>
      <sheetName val="Attachment #5"/>
      <sheetName val="Attachment #6"/>
      <sheetName val="Attachment #7"/>
      <sheetName val="Cash flow statement"/>
      <sheetName val="Attachment #8"/>
      <sheetName val="Attachment _1"/>
      <sheetName val="Interface"/>
      <sheetName val="lookup"/>
      <sheetName val="BLC OS"/>
      <sheetName val="Sheet1"/>
      <sheetName val="Ind Blue Cross"/>
      <sheetName val="NDH 2"/>
      <sheetName val="HFS PMS Activity"/>
      <sheetName val="PopCache"/>
      <sheetName val="ASAT"/>
      <sheetName val="Wholesale"/>
      <sheetName val="Business"/>
      <sheetName val="Administration"/>
      <sheetName val="Commercial"/>
      <sheetName val="Equip"/>
      <sheetName val="Exec"/>
      <sheetName val="Finance"/>
      <sheetName val="Op &amp; Admin Definitions"/>
      <sheetName val="Funding"/>
      <sheetName val="HR"/>
      <sheetName val="Legal"/>
      <sheetName val="Operations"/>
      <sheetName val="Quality"/>
      <sheetName val="Redundancy"/>
      <sheetName val="Var anal calc"/>
      <sheetName val="INPUT"/>
      <sheetName val="Monthly Summary"/>
      <sheetName val="aim"/>
      <sheetName val="NEARunoff"/>
      <sheetName val="Assumptions"/>
      <sheetName val="5. Asset Quality (Comments)"/>
      <sheetName val="6. Segment Summary (Comments)"/>
      <sheetName val="4. Key Metrics (Comments)"/>
      <sheetName val="passthru accrual"/>
      <sheetName val="Data3 Retrieve"/>
      <sheetName val="Appendix"/>
      <sheetName val="YTD Big Y's"/>
      <sheetName val="Asset Quality"/>
      <sheetName val="EP Vol New"/>
      <sheetName val="Gap"/>
      <sheetName val="Net Income"/>
      <sheetName val="Prepays"/>
      <sheetName val="Productivity"/>
      <sheetName val="Q2 Est"/>
      <sheetName val="SP Vol New"/>
      <sheetName val="EPSP Splitout"/>
      <sheetName val="Volume"/>
      <sheetName val="Assessment Allocation"/>
      <sheetName val="Aug6MTM"/>
      <sheetName val="JE10310X"/>
      <sheetName val="Liabilities Assumptions"/>
      <sheetName val="03600902"/>
      <sheetName val="Data"/>
      <sheetName val="HOJuly  PTble "/>
      <sheetName val="A15. Net Income Source Walk"/>
      <sheetName val="CTRS_PPD_PAY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CHECK"/>
      <sheetName val="FEE"/>
      <sheetName val="Annualization"/>
      <sheetName val="Trial Balance"/>
      <sheetName val="M-1"/>
      <sheetName val="EQUITY"/>
      <sheetName val="GTR"/>
      <sheetName val="5651-Arbor Creek"/>
      <sheetName val="6121 - Armacost"/>
      <sheetName val="BASGF"/>
      <sheetName val="5652-Bay Village"/>
      <sheetName val="5665-Bella Vista"/>
      <sheetName val="5647-Saybrook"/>
      <sheetName val="KW Sunrise Carlsbad, LLC"/>
      <sheetName val="5616-Enclave"/>
      <sheetName val="5654-Chadwick"/>
      <sheetName val="KWIC-Chipwill"/>
      <sheetName val="Club Villas"/>
      <sheetName val="Digital Coast"/>
      <sheetName val="Elkhorn Partners"/>
      <sheetName val="5666-Enclave new"/>
      <sheetName val="6117 - 145 Fairfax"/>
      <sheetName val="Fairways 340"/>
      <sheetName val="Fifth &amp; Madison"/>
      <sheetName val="Fund 1"/>
      <sheetName val="Fund 2"/>
      <sheetName val="Fund 3"/>
      <sheetName val="Daily Grill stock"/>
      <sheetName val="5656-The Grove"/>
      <sheetName val="5613-Hidden Creek"/>
      <sheetName val="5663-Indigo Springs Apts. - new"/>
      <sheetName val="5664-Indigo land"/>
      <sheetName val="5644-Indigo Springs Apts."/>
      <sheetName val="5642-James Street"/>
      <sheetName val="Kaloko"/>
      <sheetName val="Kohanaiki"/>
      <sheetName val="Kona Village"/>
      <sheetName val="Bay Area Smart Growth Fund II"/>
      <sheetName val="KWF Investors III"/>
      <sheetName val="KWF Investors IV"/>
      <sheetName val="KWF Investors V"/>
      <sheetName val="KWF RE Venture I"/>
      <sheetName val="6111 - KWF Manager I"/>
      <sheetName val="6112 - KWF Manager II"/>
      <sheetName val="6113 - KWF Manager III"/>
      <sheetName val="6114 - KWF Manager IV"/>
      <sheetName val="6115 - KWF Manager V"/>
      <sheetName val="KWF Investors II"/>
      <sheetName val="Fund IV"/>
      <sheetName val="Fund I"/>
      <sheetName val="Fund III"/>
      <sheetName val="NW Louisiana Comm Fund I"/>
      <sheetName val="5667-La Vista"/>
      <sheetName val="5646-Lexington"/>
      <sheetName val="5612-Mariposa"/>
      <sheetName val="5648-Mercury"/>
      <sheetName val="Mercury"/>
      <sheetName val="5618-The Mill"/>
      <sheetName val="5650-NoHo14"/>
      <sheetName val="NWLCDF 1"/>
      <sheetName val="The Oaks"/>
      <sheetName val="5657-Onyx"/>
      <sheetName val="Pacifica West Coast Partners"/>
      <sheetName val="5661-Club Palisades"/>
      <sheetName val="5662-Enclave Petaluma"/>
      <sheetName val="5655-The Reserve"/>
      <sheetName val="Richmond Portfolio"/>
      <sheetName val="Rosedale"/>
      <sheetName val="5659-Santee Village"/>
      <sheetName val="Santiago"/>
      <sheetName val="900 4th"/>
      <sheetName val="5658-Serenade"/>
      <sheetName val="Sherman Place"/>
      <sheetName val="5653-Shore Park"/>
      <sheetName val="SG KW Venture I Manager"/>
      <sheetName val="SJ RE Investors-360 Residences"/>
      <sheetName val="Ashton Oaks (Skyline)"/>
      <sheetName val="Square 1 Bank stock"/>
      <sheetName val="5605-Summer House"/>
      <sheetName val="Telstar"/>
      <sheetName val="6116 - 16501 Ventura"/>
      <sheetName val="6118 - Warner Atrium"/>
      <sheetName val="6119 - 9301 Wilshire"/>
      <sheetName val="Rent Roll"/>
      <sheetName val="5608-Arbor Creek"/>
      <sheetName val="5651-Arbor Creek new"/>
      <sheetName val="5610-Bay Village"/>
      <sheetName val="5652-Bay Village new"/>
      <sheetName val="5615-Cascade"/>
      <sheetName val="5654-Chadwick new"/>
      <sheetName val="5614-Chadwick"/>
      <sheetName val="Comm Inv GL"/>
      <sheetName val="WCAM GL- depreciation exp"/>
      <sheetName val="WCAM GL- equity income"/>
      <sheetName val="EWB Loan portfolio"/>
      <sheetName val="5619-The Grove"/>
      <sheetName val="5656-The Grove new"/>
      <sheetName val="WCAM GL - interest exp"/>
      <sheetName val="KWF Investors I"/>
      <sheetName val="Fund II"/>
      <sheetName val="KWI Corp GL- equity income"/>
      <sheetName val="KWP GL"/>
      <sheetName val="5643-Onyx"/>
      <sheetName val="5657-Onyx new"/>
      <sheetName val="Pacifica"/>
      <sheetName val="PWB Loan portfolio"/>
      <sheetName val="5655-The Reserve new"/>
      <sheetName val="Res Inv GL- equity income"/>
      <sheetName val="5611-Shore Park"/>
      <sheetName val="5653-Shore Park new"/>
      <sheetName val="Siguler"/>
      <sheetName val="5617-The Reserve"/>
      <sheetName val="AIMCO Single-Property Workbook1"/>
      <sheetName val="Assumptions"/>
      <sheetName val="Sources &amp; Uses"/>
      <sheetName val="Proforma Exit"/>
      <sheetName val="Monthly Cash Flows"/>
      <sheetName val="Industry Classification"/>
      <sheetName val="Properties by Debt Score"/>
      <sheetName val="TCR Debt"/>
      <sheetName val="Assump"/>
      <sheetName val="Print Controls"/>
      <sheetName val="Property"/>
      <sheetName val="Value"/>
      <sheetName val="M1"/>
      <sheetName val="LIABILITIES"/>
      <sheetName val="Capital Structure"/>
      <sheetName val="Recovery Rates"/>
      <sheetName val="Portfolio Definition"/>
      <sheetName val="Summary"/>
      <sheetName val="C01-General"/>
      <sheetName val="share price"/>
      <sheetName val="LLV_Assm"/>
      <sheetName val="Am FF&amp;E Access"/>
      <sheetName val="American Access"/>
      <sheetName val="National Access"/>
      <sheetName val="Leases Mkt"/>
      <sheetName val="National FF&amp;E Access"/>
      <sheetName val="Returns"/>
      <sheetName val="Model"/>
      <sheetName val="Scenario"/>
      <sheetName val="Eq_Returns"/>
      <sheetName val="Marketing"/>
      <sheetName val="BinomCalc"/>
      <sheetName val="BinomAssump"/>
      <sheetName val="S&amp;PResults"/>
      <sheetName val="S&amp;PCriteria"/>
      <sheetName val="BIG5Model"/>
      <sheetName val="F-4.1 - Capital Rollforward"/>
      <sheetName val="Variables Sheet"/>
      <sheetName val="Management Fees"/>
      <sheetName val="1999"/>
      <sheetName val="DB"/>
      <sheetName val="Investor Cash Flows"/>
      <sheetName val="FY 1999 BUDGET"/>
      <sheetName val="PORTIA"/>
      <sheetName val="Allowance"/>
      <sheetName val="Config"/>
      <sheetName val="Amort Sched"/>
      <sheetName val="Allocation"/>
      <sheetName val="3Q96"/>
      <sheetName val="Asset Plan - Score"/>
      <sheetName val="3Q97 (2)"/>
      <sheetName val="Data"/>
      <sheetName val="Master"/>
      <sheetName val="1Q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vestors Summ"/>
      <sheetName val="DCB - Lender"/>
      <sheetName val="Return Summary"/>
      <sheetName val="DCB - Schedule"/>
      <sheetName val="Mthly CF"/>
      <sheetName val="Annual CF"/>
      <sheetName val="Return Details"/>
      <sheetName val="Mis. Calcs"/>
      <sheetName val="Predevelopment"/>
      <sheetName val="Report Occupancy 1"/>
      <sheetName val="Investment Return-30 Year Amort"/>
      <sheetName val="Investment Return-40 Year Amort"/>
      <sheetName val="Annual Budget Summary (2)"/>
      <sheetName val="OP-Assumptions"/>
      <sheetName val="OP-Annual Budget Summary"/>
      <sheetName val="Budget Changes"/>
      <sheetName val="Operating Metrics"/>
      <sheetName val="OP-Monthly Budget Summary"/>
      <sheetName val="Utilization-ILU"/>
      <sheetName val="Financials Statements"/>
      <sheetName val="Project Draw-Post Financing"/>
      <sheetName val="Return"/>
      <sheetName val="Avg. Entry Fee"/>
      <sheetName val="Entrance Fees"/>
      <sheetName val="Sheet1"/>
      <sheetName val="Project Budget"/>
      <sheetName val="Utilization-HCC"/>
      <sheetName val="ILU Avg Monthly Fee"/>
      <sheetName val="ALU Avg Monthly Fee"/>
      <sheetName val="Actuarial"/>
      <sheetName val="MC Avg Monthly Fee"/>
      <sheetName val="ILU Revenues"/>
      <sheetName val="HCC Revenues"/>
      <sheetName val="Annual Expense Summary"/>
      <sheetName val="Expense Summary"/>
      <sheetName val="Annual Departmental Expenses"/>
      <sheetName val="Annual Departmental Staffing"/>
      <sheetName val="Administration"/>
      <sheetName val="Marketing"/>
      <sheetName val="Resident Services"/>
      <sheetName val="Transportation"/>
      <sheetName val="Housekeeping"/>
      <sheetName val="Building Services"/>
      <sheetName val="Dietary"/>
      <sheetName val="Expenses"/>
      <sheetName val="Facility Costs"/>
      <sheetName val="Dining Service Cost"/>
      <sheetName val="Nursing"/>
      <sheetName val="TOTAL HCC"/>
      <sheetName val="Deprec"/>
      <sheetName val="Amort"/>
      <sheetName val="MC"/>
      <sheetName val="ALU"/>
      <sheetName val="Utilities"/>
      <sheetName val="Sr Housing Report Comparison"/>
      <sheetName val="Loan Amortization-Phase I"/>
      <sheetName val="Revenues by COA"/>
      <sheetName val="Administration by COA"/>
      <sheetName val="Marketing by COA"/>
      <sheetName val="Resident Services by COA"/>
      <sheetName val="Transportation by COA"/>
      <sheetName val="Housekeeping by COA"/>
      <sheetName val="Building Services by COA"/>
      <sheetName val="Dietary by COA"/>
      <sheetName val="Utilities Per Sq Ft"/>
      <sheetName val="Laundry Cost per Pound"/>
      <sheetName val="Report Occupancy"/>
      <sheetName val="Unit Configuration and MSF's"/>
      <sheetName val="Report FTE Staffing"/>
      <sheetName val="Administrative COA"/>
      <sheetName val="Marketing COA"/>
      <sheetName val="Resident Services COA"/>
      <sheetName val="Transportation COA"/>
      <sheetName val="Housekeeping COA"/>
      <sheetName val="Building Services COA"/>
      <sheetName val="Food Services COA"/>
      <sheetName val="Variables"/>
      <sheetName val="Hospital"/>
      <sheetName val="Rent&amp;Sale Comparable - Data"/>
      <sheetName val="Issues"/>
    </sheetNames>
    <sheetDataSet>
      <sheetData sheetId="0">
        <row r="8">
          <cell r="E8">
            <v>25</v>
          </cell>
        </row>
        <row r="11">
          <cell r="E11">
            <v>70962</v>
          </cell>
        </row>
        <row r="13">
          <cell r="E13">
            <v>70962</v>
          </cell>
        </row>
      </sheetData>
      <sheetData sheetId="1"/>
      <sheetData sheetId="2"/>
      <sheetData sheetId="3"/>
      <sheetData sheetId="4">
        <row r="123">
          <cell r="E123">
            <v>16150765.968299104</v>
          </cell>
        </row>
      </sheetData>
      <sheetData sheetId="5">
        <row r="110"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  <cell r="IL110">
            <v>0</v>
          </cell>
          <cell r="IM110">
            <v>0</v>
          </cell>
          <cell r="IN110">
            <v>0</v>
          </cell>
          <cell r="IO110">
            <v>0</v>
          </cell>
          <cell r="IP110">
            <v>0</v>
          </cell>
          <cell r="IQ110">
            <v>0</v>
          </cell>
          <cell r="IR110">
            <v>0</v>
          </cell>
          <cell r="IS110">
            <v>0</v>
          </cell>
          <cell r="IT110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  <cell r="IL115">
            <v>0</v>
          </cell>
          <cell r="IM115">
            <v>0</v>
          </cell>
          <cell r="IN115">
            <v>0</v>
          </cell>
          <cell r="IO115">
            <v>0</v>
          </cell>
          <cell r="IP115">
            <v>0</v>
          </cell>
          <cell r="IQ115">
            <v>0</v>
          </cell>
          <cell r="IR115">
            <v>0</v>
          </cell>
          <cell r="IS115">
            <v>0</v>
          </cell>
          <cell r="IT1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C3" t="str">
            <v>Beach House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4">
          <cell r="B4" t="str">
            <v>Bell Curve</v>
          </cell>
        </row>
        <row r="5">
          <cell r="B5" t="str">
            <v>Straight Line</v>
          </cell>
        </row>
        <row r="7">
          <cell r="B7" t="str">
            <v>Yes</v>
          </cell>
        </row>
        <row r="8">
          <cell r="B8" t="str">
            <v>No</v>
          </cell>
        </row>
      </sheetData>
      <sheetData sheetId="78"/>
      <sheetData sheetId="79"/>
      <sheetData sheetId="8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hanges"/>
      <sheetName val="Annual Budget Summary"/>
      <sheetName val="Monthly Budget Summary"/>
      <sheetName val="Annual Expense Summary"/>
      <sheetName val="Expense Summary"/>
      <sheetName val="Annual Departmental Expenses"/>
      <sheetName val="ILU Avg Monthly Fee"/>
      <sheetName val="ALU Avg Monthly Fee"/>
      <sheetName val="MC Avg Monthly Fee"/>
      <sheetName val="Lease Schedule"/>
      <sheetName val="Utilization-ILU"/>
      <sheetName val="Utilization-ALMC"/>
      <sheetName val="ILU Revenues"/>
      <sheetName val="ALMC Revenues"/>
      <sheetName val="Administration"/>
      <sheetName val="Marketing"/>
      <sheetName val="Resident Services"/>
      <sheetName val="Housekeeping"/>
      <sheetName val="Building Services"/>
      <sheetName val="Dietary"/>
      <sheetName val="Facility Costs"/>
      <sheetName val="ALU"/>
      <sheetName val="MC"/>
      <sheetName val="Utilities"/>
      <sheetName val="Laundry Cost per P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#1 Bill to Collections"/>
      <sheetName val="#2 Bank Accounts"/>
      <sheetName val="#3 Census to Rev"/>
      <sheetName val="#3a ADC to Rev"/>
      <sheetName val="#4 Cash to Rev"/>
      <sheetName val="#5 Disb Rec"/>
      <sheetName val="#6 RE Taxes"/>
      <sheetName val="#7 PR Expense"/>
      <sheetName val="#8 Census Analysis"/>
      <sheetName val="#9 Ret Earnings Rec"/>
      <sheetName val="#10 BS-Consol"/>
      <sheetName val="#10a BS-Athens"/>
      <sheetName val="#10b BS-Columbus"/>
      <sheetName val="#10c BS-Decatur"/>
      <sheetName val="#10d BS-Dalton"/>
      <sheetName val="#10e BS-Evans"/>
      <sheetName val="#10f BS-Anderson"/>
      <sheetName val="#10g BS-Springfield"/>
      <sheetName val="#10h BS-Gallatin"/>
      <sheetName val="#10i IS-Consolidated"/>
      <sheetName val="#10j IS-Athens"/>
      <sheetName val="#10k IS-Columbus"/>
      <sheetName val="#10l IS-Decatur"/>
      <sheetName val="#10m IS-Dalton"/>
      <sheetName val="#10n IS-Evans"/>
      <sheetName val="#10o IS-Anderson"/>
      <sheetName val="#10p IS-Springfield"/>
      <sheetName val="#10q IS-Gallatin"/>
      <sheetName val="_10q IS_Gallatin"/>
      <sheetName val="GOS"/>
      <sheetName val="Inv"/>
      <sheetName val="Sales Planning"/>
      <sheetName val="Input-Function"/>
      <sheetName val="Master"/>
      <sheetName val="AR-Rollforward"/>
      <sheetName val="Funding LLC"/>
      <sheetName val="lookups"/>
      <sheetName val="Borrowing Base"/>
      <sheetName val="18040ALL093098"/>
      <sheetName val="Balance"/>
      <sheetName val="Ownership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A1" t="str">
            <v>Life Trust America, L.L.C.</v>
          </cell>
        </row>
        <row r="2">
          <cell r="A2" t="str">
            <v>Pre-loan Examination 2/26 - 2/28/02</v>
          </cell>
        </row>
        <row r="3">
          <cell r="A3" t="str">
            <v>P&amp;L Trending Analysis - Gallatin</v>
          </cell>
        </row>
        <row r="5">
          <cell r="D5">
            <v>36770</v>
          </cell>
          <cell r="E5">
            <v>36800</v>
          </cell>
          <cell r="F5">
            <v>36831</v>
          </cell>
          <cell r="G5">
            <v>36861</v>
          </cell>
          <cell r="H5">
            <v>36892</v>
          </cell>
          <cell r="I5">
            <v>36923</v>
          </cell>
          <cell r="J5">
            <v>36951</v>
          </cell>
          <cell r="K5">
            <v>36982</v>
          </cell>
          <cell r="L5">
            <v>37012</v>
          </cell>
          <cell r="M5">
            <v>37043</v>
          </cell>
          <cell r="N5">
            <v>37073</v>
          </cell>
          <cell r="O5">
            <v>37104</v>
          </cell>
          <cell r="P5">
            <v>37135</v>
          </cell>
          <cell r="Q5">
            <v>37165</v>
          </cell>
          <cell r="R5">
            <v>37196</v>
          </cell>
          <cell r="S5">
            <v>37226</v>
          </cell>
          <cell r="T5">
            <v>37257</v>
          </cell>
          <cell r="U5" t="str">
            <v>Total TTM</v>
          </cell>
        </row>
        <row r="6">
          <cell r="A6" t="str">
            <v>Revenues:</v>
          </cell>
        </row>
        <row r="7">
          <cell r="A7" t="str">
            <v>Rental Fees</v>
          </cell>
          <cell r="D7">
            <v>75739</v>
          </cell>
          <cell r="E7">
            <v>83065</v>
          </cell>
          <cell r="F7">
            <v>81207</v>
          </cell>
          <cell r="G7">
            <v>77816</v>
          </cell>
          <cell r="H7">
            <v>81353</v>
          </cell>
          <cell r="I7">
            <v>81580</v>
          </cell>
          <cell r="J7">
            <v>77292</v>
          </cell>
          <cell r="K7">
            <v>79330</v>
          </cell>
          <cell r="L7">
            <v>77474</v>
          </cell>
          <cell r="M7">
            <v>87335</v>
          </cell>
          <cell r="N7">
            <v>83316</v>
          </cell>
          <cell r="O7">
            <v>84173</v>
          </cell>
          <cell r="P7">
            <v>86200</v>
          </cell>
          <cell r="Q7">
            <v>86109</v>
          </cell>
          <cell r="R7">
            <v>85317</v>
          </cell>
          <cell r="S7">
            <v>87623</v>
          </cell>
          <cell r="T7">
            <v>89502</v>
          </cell>
          <cell r="U7">
            <v>1005251</v>
          </cell>
        </row>
        <row r="8">
          <cell r="A8" t="str">
            <v>ADL Revenue</v>
          </cell>
          <cell r="D8">
            <v>5070</v>
          </cell>
          <cell r="E8">
            <v>4950</v>
          </cell>
          <cell r="F8">
            <v>4570</v>
          </cell>
          <cell r="G8">
            <v>4505</v>
          </cell>
          <cell r="H8">
            <v>11100</v>
          </cell>
          <cell r="I8">
            <v>11202</v>
          </cell>
          <cell r="J8">
            <v>11119</v>
          </cell>
          <cell r="K8">
            <v>11420</v>
          </cell>
          <cell r="L8">
            <v>11076</v>
          </cell>
          <cell r="M8">
            <v>12835</v>
          </cell>
          <cell r="N8">
            <v>12335</v>
          </cell>
          <cell r="O8">
            <v>11208</v>
          </cell>
          <cell r="P8">
            <v>12195</v>
          </cell>
          <cell r="Q8">
            <v>11895</v>
          </cell>
          <cell r="R8">
            <v>11895</v>
          </cell>
          <cell r="S8">
            <v>11426</v>
          </cell>
          <cell r="T8">
            <v>11425</v>
          </cell>
          <cell r="U8">
            <v>140031</v>
          </cell>
        </row>
        <row r="9">
          <cell r="A9" t="str">
            <v>Other Fees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>
            <v>1228</v>
          </cell>
          <cell r="I9">
            <v>1423</v>
          </cell>
          <cell r="J9">
            <v>2849</v>
          </cell>
          <cell r="K9">
            <v>967</v>
          </cell>
          <cell r="L9">
            <v>2564</v>
          </cell>
          <cell r="M9">
            <v>1609</v>
          </cell>
          <cell r="N9">
            <v>825</v>
          </cell>
          <cell r="O9">
            <v>-437</v>
          </cell>
          <cell r="P9">
            <v>598</v>
          </cell>
          <cell r="Q9">
            <v>1188</v>
          </cell>
          <cell r="R9">
            <v>-139</v>
          </cell>
          <cell r="S9">
            <v>354</v>
          </cell>
          <cell r="T9">
            <v>462</v>
          </cell>
          <cell r="U9">
            <v>12263</v>
          </cell>
        </row>
        <row r="10">
          <cell r="A10" t="str">
            <v>Total Revenue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>
            <v>93681</v>
          </cell>
          <cell r="I10">
            <v>94205</v>
          </cell>
          <cell r="J10">
            <v>91260</v>
          </cell>
          <cell r="K10">
            <v>91717</v>
          </cell>
          <cell r="L10">
            <v>91114</v>
          </cell>
          <cell r="M10">
            <v>101779</v>
          </cell>
          <cell r="N10">
            <v>96476</v>
          </cell>
          <cell r="O10">
            <v>94944</v>
          </cell>
          <cell r="P10">
            <v>98993</v>
          </cell>
          <cell r="Q10">
            <v>99192</v>
          </cell>
          <cell r="R10">
            <v>97073</v>
          </cell>
          <cell r="S10">
            <v>99403</v>
          </cell>
          <cell r="T10">
            <v>101389</v>
          </cell>
          <cell r="U10">
            <v>1157545</v>
          </cell>
        </row>
        <row r="12">
          <cell r="A12" t="str">
            <v>Operating Expenses:</v>
          </cell>
        </row>
        <row r="13">
          <cell r="A13" t="str">
            <v>Salaries &amp; Benefits</v>
          </cell>
          <cell r="D13">
            <v>41449</v>
          </cell>
          <cell r="E13">
            <v>41640</v>
          </cell>
          <cell r="F13">
            <v>39518</v>
          </cell>
          <cell r="G13">
            <v>40242</v>
          </cell>
          <cell r="H13">
            <v>40775</v>
          </cell>
          <cell r="I13">
            <v>35260</v>
          </cell>
          <cell r="J13">
            <v>36618</v>
          </cell>
          <cell r="K13">
            <v>36382</v>
          </cell>
          <cell r="L13">
            <v>36974</v>
          </cell>
          <cell r="M13">
            <v>39770</v>
          </cell>
          <cell r="N13">
            <v>41941</v>
          </cell>
          <cell r="O13">
            <v>39158</v>
          </cell>
          <cell r="P13">
            <v>38067</v>
          </cell>
          <cell r="Q13">
            <v>43981</v>
          </cell>
          <cell r="R13">
            <v>38939</v>
          </cell>
          <cell r="S13">
            <v>40284</v>
          </cell>
          <cell r="T13">
            <v>39597</v>
          </cell>
          <cell r="U13">
            <v>466971</v>
          </cell>
        </row>
        <row r="14">
          <cell r="A14" t="str">
            <v>Building &amp; Grounds</v>
          </cell>
          <cell r="D14">
            <v>4298</v>
          </cell>
          <cell r="E14">
            <v>4677</v>
          </cell>
          <cell r="F14">
            <v>5295</v>
          </cell>
          <cell r="G14">
            <v>5797</v>
          </cell>
          <cell r="H14">
            <v>5366</v>
          </cell>
          <cell r="I14">
            <v>5174</v>
          </cell>
          <cell r="J14">
            <v>4186</v>
          </cell>
          <cell r="K14">
            <v>6120</v>
          </cell>
          <cell r="L14">
            <v>5086</v>
          </cell>
          <cell r="M14">
            <v>4559</v>
          </cell>
          <cell r="N14">
            <v>5001</v>
          </cell>
          <cell r="O14">
            <v>4835</v>
          </cell>
          <cell r="P14">
            <v>5690</v>
          </cell>
          <cell r="Q14">
            <v>4678</v>
          </cell>
          <cell r="R14">
            <v>3637</v>
          </cell>
          <cell r="S14">
            <v>4785</v>
          </cell>
          <cell r="T14">
            <v>5801</v>
          </cell>
          <cell r="U14">
            <v>59552</v>
          </cell>
        </row>
        <row r="15">
          <cell r="A15" t="str">
            <v>Food Service</v>
          </cell>
          <cell r="D15">
            <v>5824</v>
          </cell>
          <cell r="E15">
            <v>7338</v>
          </cell>
          <cell r="F15">
            <v>5915</v>
          </cell>
          <cell r="G15">
            <v>6157</v>
          </cell>
          <cell r="H15">
            <v>5812</v>
          </cell>
          <cell r="I15">
            <v>5837</v>
          </cell>
          <cell r="J15">
            <v>5486</v>
          </cell>
          <cell r="K15">
            <v>5099</v>
          </cell>
          <cell r="L15">
            <v>5132</v>
          </cell>
          <cell r="M15">
            <v>6164</v>
          </cell>
          <cell r="N15">
            <v>6301</v>
          </cell>
          <cell r="O15">
            <v>5542</v>
          </cell>
          <cell r="P15">
            <v>6090</v>
          </cell>
          <cell r="Q15">
            <v>8666</v>
          </cell>
          <cell r="R15">
            <v>5365</v>
          </cell>
          <cell r="S15">
            <v>6409</v>
          </cell>
          <cell r="T15">
            <v>7030</v>
          </cell>
          <cell r="U15">
            <v>73121</v>
          </cell>
        </row>
        <row r="16">
          <cell r="A16" t="str">
            <v>Housekeeping</v>
          </cell>
          <cell r="D16">
            <v>795</v>
          </cell>
          <cell r="E16">
            <v>1072</v>
          </cell>
          <cell r="F16">
            <v>1230</v>
          </cell>
          <cell r="G16">
            <v>948</v>
          </cell>
          <cell r="H16">
            <v>391</v>
          </cell>
          <cell r="I16">
            <v>484</v>
          </cell>
          <cell r="J16">
            <v>152</v>
          </cell>
          <cell r="K16">
            <v>669</v>
          </cell>
          <cell r="L16">
            <v>380</v>
          </cell>
          <cell r="M16">
            <v>480</v>
          </cell>
          <cell r="N16">
            <v>794</v>
          </cell>
          <cell r="O16">
            <v>701</v>
          </cell>
          <cell r="P16">
            <v>1602</v>
          </cell>
          <cell r="Q16">
            <v>1105</v>
          </cell>
          <cell r="R16">
            <v>810</v>
          </cell>
          <cell r="S16">
            <v>719</v>
          </cell>
          <cell r="T16">
            <v>873</v>
          </cell>
          <cell r="U16">
            <v>8769</v>
          </cell>
        </row>
        <row r="17">
          <cell r="A17" t="str">
            <v>Program &amp; Resident Services</v>
          </cell>
          <cell r="D17">
            <v>253</v>
          </cell>
          <cell r="E17">
            <v>247</v>
          </cell>
          <cell r="F17">
            <v>519</v>
          </cell>
          <cell r="G17">
            <v>567</v>
          </cell>
          <cell r="H17">
            <v>478</v>
          </cell>
          <cell r="I17">
            <v>93</v>
          </cell>
          <cell r="J17">
            <v>290</v>
          </cell>
          <cell r="K17">
            <v>340</v>
          </cell>
          <cell r="L17">
            <v>214</v>
          </cell>
          <cell r="M17">
            <v>234</v>
          </cell>
          <cell r="N17">
            <v>796</v>
          </cell>
          <cell r="O17">
            <v>343</v>
          </cell>
          <cell r="P17">
            <v>217</v>
          </cell>
          <cell r="Q17">
            <v>234</v>
          </cell>
          <cell r="R17">
            <v>179</v>
          </cell>
          <cell r="S17">
            <v>349</v>
          </cell>
          <cell r="T17">
            <v>178</v>
          </cell>
          <cell r="U17">
            <v>3467</v>
          </cell>
        </row>
        <row r="18">
          <cell r="A18" t="str">
            <v>Insurance Expense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>
            <v>942</v>
          </cell>
          <cell r="I18">
            <v>726</v>
          </cell>
          <cell r="J18">
            <v>726</v>
          </cell>
          <cell r="K18">
            <v>863</v>
          </cell>
          <cell r="L18">
            <v>726</v>
          </cell>
          <cell r="M18">
            <v>967</v>
          </cell>
          <cell r="N18">
            <v>726</v>
          </cell>
          <cell r="O18">
            <v>726</v>
          </cell>
          <cell r="P18">
            <v>726</v>
          </cell>
          <cell r="Q18">
            <v>2009</v>
          </cell>
          <cell r="R18">
            <v>-557</v>
          </cell>
          <cell r="S18">
            <v>-363</v>
          </cell>
          <cell r="T18">
            <v>2897</v>
          </cell>
          <cell r="U18">
            <v>10172</v>
          </cell>
        </row>
        <row r="19">
          <cell r="A19" t="str">
            <v>Taxes &amp; Licenses</v>
          </cell>
          <cell r="D19">
            <v>2500</v>
          </cell>
          <cell r="E19">
            <v>3514</v>
          </cell>
          <cell r="F19">
            <v>3874</v>
          </cell>
          <cell r="G19">
            <v>3514</v>
          </cell>
          <cell r="H19">
            <v>2738</v>
          </cell>
          <cell r="I19">
            <v>2738</v>
          </cell>
          <cell r="J19">
            <v>2738</v>
          </cell>
          <cell r="K19">
            <v>2738</v>
          </cell>
          <cell r="L19">
            <v>2738</v>
          </cell>
          <cell r="M19">
            <v>2738</v>
          </cell>
          <cell r="N19">
            <v>2805</v>
          </cell>
          <cell r="O19">
            <v>2940</v>
          </cell>
          <cell r="P19">
            <v>2473</v>
          </cell>
          <cell r="Q19">
            <v>2452</v>
          </cell>
          <cell r="R19">
            <v>2452</v>
          </cell>
          <cell r="S19">
            <v>2571</v>
          </cell>
          <cell r="T19">
            <v>2776</v>
          </cell>
          <cell r="U19">
            <v>32159</v>
          </cell>
        </row>
        <row r="20">
          <cell r="A20" t="str">
            <v>Marketing</v>
          </cell>
          <cell r="D20">
            <v>2336</v>
          </cell>
          <cell r="E20">
            <v>8735</v>
          </cell>
          <cell r="F20">
            <v>4865</v>
          </cell>
          <cell r="G20">
            <v>720</v>
          </cell>
          <cell r="H20">
            <v>371</v>
          </cell>
          <cell r="I20">
            <v>360</v>
          </cell>
          <cell r="J20">
            <v>390</v>
          </cell>
          <cell r="K20">
            <v>412</v>
          </cell>
          <cell r="L20">
            <v>613</v>
          </cell>
          <cell r="M20">
            <v>479</v>
          </cell>
          <cell r="N20">
            <v>921</v>
          </cell>
          <cell r="O20">
            <v>215</v>
          </cell>
          <cell r="P20">
            <v>817</v>
          </cell>
          <cell r="Q20">
            <v>267</v>
          </cell>
          <cell r="R20">
            <v>159</v>
          </cell>
          <cell r="S20">
            <v>149</v>
          </cell>
          <cell r="T20">
            <v>273</v>
          </cell>
          <cell r="U20">
            <v>5055</v>
          </cell>
        </row>
        <row r="21">
          <cell r="A21" t="str">
            <v>Administrative Expenses</v>
          </cell>
          <cell r="D21">
            <v>2450</v>
          </cell>
          <cell r="E21">
            <v>3049</v>
          </cell>
          <cell r="F21">
            <v>3894</v>
          </cell>
          <cell r="G21">
            <v>4109</v>
          </cell>
          <cell r="H21">
            <v>2411</v>
          </cell>
          <cell r="I21">
            <v>2508</v>
          </cell>
          <cell r="J21">
            <v>2896</v>
          </cell>
          <cell r="K21">
            <v>2652</v>
          </cell>
          <cell r="L21">
            <v>2519</v>
          </cell>
          <cell r="M21">
            <v>3052</v>
          </cell>
          <cell r="N21">
            <v>2966</v>
          </cell>
          <cell r="O21">
            <v>2806</v>
          </cell>
          <cell r="P21">
            <v>3918</v>
          </cell>
          <cell r="Q21">
            <v>2580</v>
          </cell>
          <cell r="R21">
            <v>2409</v>
          </cell>
          <cell r="S21">
            <v>2514</v>
          </cell>
          <cell r="T21">
            <v>2415</v>
          </cell>
          <cell r="U21">
            <v>33235</v>
          </cell>
        </row>
        <row r="22">
          <cell r="A22" t="str">
            <v>Other Fees &amp; Expenses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650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52</v>
          </cell>
          <cell r="T22">
            <v>0</v>
          </cell>
          <cell r="U22">
            <v>702</v>
          </cell>
        </row>
        <row r="23">
          <cell r="A23" t="str">
            <v>Total Operating Expenses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>
            <v>59284</v>
          </cell>
          <cell r="I23">
            <v>53180</v>
          </cell>
          <cell r="J23">
            <v>54132</v>
          </cell>
          <cell r="K23">
            <v>55275</v>
          </cell>
          <cell r="L23">
            <v>54382</v>
          </cell>
          <cell r="M23">
            <v>58443</v>
          </cell>
          <cell r="N23">
            <v>62251</v>
          </cell>
          <cell r="O23">
            <v>57266</v>
          </cell>
          <cell r="P23">
            <v>59600</v>
          </cell>
          <cell r="Q23">
            <v>65972</v>
          </cell>
          <cell r="R23">
            <v>53393</v>
          </cell>
          <cell r="S23">
            <v>57469</v>
          </cell>
          <cell r="T23">
            <v>61840</v>
          </cell>
          <cell r="U23">
            <v>693203</v>
          </cell>
        </row>
        <row r="25">
          <cell r="A25" t="str">
            <v>EBITDAM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>
            <v>34397</v>
          </cell>
          <cell r="I25">
            <v>41025</v>
          </cell>
          <cell r="J25">
            <v>37128</v>
          </cell>
          <cell r="K25">
            <v>36442</v>
          </cell>
          <cell r="L25">
            <v>36732</v>
          </cell>
          <cell r="M25">
            <v>43336</v>
          </cell>
          <cell r="N25">
            <v>34225</v>
          </cell>
          <cell r="O25">
            <v>37678</v>
          </cell>
          <cell r="P25">
            <v>39393</v>
          </cell>
          <cell r="Q25">
            <v>33220</v>
          </cell>
          <cell r="R25">
            <v>43680</v>
          </cell>
          <cell r="S25">
            <v>41934</v>
          </cell>
          <cell r="T25">
            <v>39549</v>
          </cell>
          <cell r="U25">
            <v>464342</v>
          </cell>
        </row>
        <row r="26">
          <cell r="A26" t="str">
            <v>Management Fees</v>
          </cell>
          <cell r="B26">
            <v>0.05</v>
          </cell>
          <cell r="D26">
            <v>4194</v>
          </cell>
          <cell r="E26">
            <v>4579</v>
          </cell>
          <cell r="F26">
            <v>4423</v>
          </cell>
          <cell r="G26">
            <v>4221</v>
          </cell>
          <cell r="H26">
            <v>4692</v>
          </cell>
          <cell r="I26">
            <v>4717</v>
          </cell>
          <cell r="J26">
            <v>4563</v>
          </cell>
          <cell r="K26">
            <v>4614</v>
          </cell>
          <cell r="L26">
            <v>4596</v>
          </cell>
          <cell r="M26">
            <v>5147</v>
          </cell>
          <cell r="N26">
            <v>4916</v>
          </cell>
          <cell r="O26">
            <v>4840</v>
          </cell>
          <cell r="P26">
            <v>5050</v>
          </cell>
          <cell r="Q26">
            <v>5060</v>
          </cell>
          <cell r="R26">
            <v>4957</v>
          </cell>
          <cell r="S26">
            <v>5085</v>
          </cell>
          <cell r="T26">
            <v>5185</v>
          </cell>
          <cell r="U26">
            <v>58730</v>
          </cell>
        </row>
        <row r="27">
          <cell r="A27" t="str">
            <v>EBITDA</v>
          </cell>
          <cell r="I27">
            <v>36308</v>
          </cell>
          <cell r="J27">
            <v>32565</v>
          </cell>
          <cell r="K27">
            <v>31828</v>
          </cell>
          <cell r="L27">
            <v>32136</v>
          </cell>
          <cell r="M27">
            <v>38189</v>
          </cell>
          <cell r="N27">
            <v>29309</v>
          </cell>
          <cell r="O27">
            <v>32838</v>
          </cell>
          <cell r="P27">
            <v>34343</v>
          </cell>
          <cell r="Q27">
            <v>28160</v>
          </cell>
          <cell r="R27">
            <v>38723</v>
          </cell>
          <cell r="S27">
            <v>36849</v>
          </cell>
          <cell r="T27">
            <v>34364</v>
          </cell>
          <cell r="U27">
            <v>405612</v>
          </cell>
        </row>
        <row r="28">
          <cell r="A28" t="str">
            <v>Capital Expenses:</v>
          </cell>
        </row>
        <row r="29">
          <cell r="A29" t="str">
            <v>Rent</v>
          </cell>
          <cell r="D29">
            <v>0</v>
          </cell>
          <cell r="E29">
            <v>0</v>
          </cell>
          <cell r="F29">
            <v>407</v>
          </cell>
          <cell r="G29">
            <v>150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Depreciation</v>
          </cell>
          <cell r="D30">
            <v>6213</v>
          </cell>
          <cell r="E30">
            <v>6213</v>
          </cell>
          <cell r="F30">
            <v>6217</v>
          </cell>
          <cell r="G30">
            <v>6217</v>
          </cell>
          <cell r="H30">
            <v>6220</v>
          </cell>
          <cell r="I30">
            <v>6220</v>
          </cell>
          <cell r="J30">
            <v>6220</v>
          </cell>
          <cell r="K30">
            <v>6221</v>
          </cell>
          <cell r="L30">
            <v>6221</v>
          </cell>
          <cell r="M30">
            <v>6221</v>
          </cell>
          <cell r="N30">
            <v>6221</v>
          </cell>
          <cell r="O30">
            <v>6233</v>
          </cell>
          <cell r="P30">
            <v>6234</v>
          </cell>
          <cell r="Q30">
            <v>6234</v>
          </cell>
          <cell r="R30">
            <v>6234</v>
          </cell>
          <cell r="S30">
            <v>6234</v>
          </cell>
          <cell r="T30">
            <v>6234</v>
          </cell>
          <cell r="U30">
            <v>74727</v>
          </cell>
        </row>
        <row r="31">
          <cell r="A31" t="str">
            <v>Amortization</v>
          </cell>
          <cell r="D31">
            <v>425</v>
          </cell>
          <cell r="E31">
            <v>425</v>
          </cell>
          <cell r="F31">
            <v>425</v>
          </cell>
          <cell r="G31">
            <v>425</v>
          </cell>
          <cell r="H31">
            <v>425</v>
          </cell>
          <cell r="I31">
            <v>425</v>
          </cell>
          <cell r="J31">
            <v>425</v>
          </cell>
          <cell r="K31">
            <v>425</v>
          </cell>
          <cell r="L31">
            <v>425</v>
          </cell>
          <cell r="M31">
            <v>425</v>
          </cell>
          <cell r="N31">
            <v>425</v>
          </cell>
          <cell r="O31">
            <v>425</v>
          </cell>
          <cell r="P31">
            <v>425</v>
          </cell>
          <cell r="Q31">
            <v>425</v>
          </cell>
          <cell r="R31">
            <v>425</v>
          </cell>
          <cell r="S31">
            <v>425</v>
          </cell>
          <cell r="T31">
            <v>425</v>
          </cell>
          <cell r="U31">
            <v>5100</v>
          </cell>
        </row>
        <row r="32">
          <cell r="A32" t="str">
            <v>Taxes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 t="str">
            <v>Interest Expense</v>
          </cell>
          <cell r="D33">
            <v>12073</v>
          </cell>
          <cell r="E33">
            <v>11534</v>
          </cell>
          <cell r="F33">
            <v>11909</v>
          </cell>
          <cell r="G33">
            <v>11840</v>
          </cell>
          <cell r="H33">
            <v>11647</v>
          </cell>
          <cell r="I33">
            <v>10468</v>
          </cell>
          <cell r="J33">
            <v>11525</v>
          </cell>
          <cell r="K33">
            <v>11157</v>
          </cell>
          <cell r="L33">
            <v>11445</v>
          </cell>
          <cell r="M33">
            <v>11052</v>
          </cell>
          <cell r="N33">
            <v>11375</v>
          </cell>
          <cell r="O33">
            <v>12348</v>
          </cell>
          <cell r="P33">
            <v>12223</v>
          </cell>
          <cell r="Q33">
            <v>12170</v>
          </cell>
          <cell r="R33">
            <v>11954</v>
          </cell>
          <cell r="S33">
            <v>12116</v>
          </cell>
          <cell r="T33">
            <v>11090</v>
          </cell>
          <cell r="U33">
            <v>138923</v>
          </cell>
        </row>
        <row r="34">
          <cell r="A34" t="str">
            <v>Total Capital Expenses</v>
          </cell>
          <cell r="D34">
            <v>18711</v>
          </cell>
          <cell r="E34">
            <v>18172</v>
          </cell>
          <cell r="F34">
            <v>18958</v>
          </cell>
          <cell r="G34">
            <v>18632</v>
          </cell>
          <cell r="H34">
            <v>18292</v>
          </cell>
          <cell r="I34">
            <v>17113</v>
          </cell>
          <cell r="J34">
            <v>18170</v>
          </cell>
          <cell r="K34">
            <v>17803</v>
          </cell>
          <cell r="L34">
            <v>18091</v>
          </cell>
          <cell r="M34">
            <v>17698</v>
          </cell>
          <cell r="N34">
            <v>18021</v>
          </cell>
          <cell r="O34">
            <v>19006</v>
          </cell>
          <cell r="P34">
            <v>18882</v>
          </cell>
          <cell r="Q34">
            <v>18829</v>
          </cell>
          <cell r="R34">
            <v>18613</v>
          </cell>
          <cell r="S34">
            <v>18775</v>
          </cell>
          <cell r="T34">
            <v>17749</v>
          </cell>
          <cell r="U34">
            <v>218750</v>
          </cell>
        </row>
        <row r="35">
          <cell r="A35" t="str">
            <v>NET INCOME BEFORE TAXES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>
            <v>19195</v>
          </cell>
          <cell r="J35">
            <v>14395</v>
          </cell>
          <cell r="K35">
            <v>14025</v>
          </cell>
          <cell r="L35">
            <v>14045</v>
          </cell>
          <cell r="M35">
            <v>20491</v>
          </cell>
          <cell r="N35">
            <v>11288</v>
          </cell>
          <cell r="O35">
            <v>13832</v>
          </cell>
          <cell r="P35">
            <v>15461</v>
          </cell>
          <cell r="Q35">
            <v>9331</v>
          </cell>
          <cell r="R35">
            <v>20110</v>
          </cell>
          <cell r="S35">
            <v>18074</v>
          </cell>
          <cell r="T35">
            <v>16615</v>
          </cell>
          <cell r="U35">
            <v>186862</v>
          </cell>
        </row>
        <row r="132">
          <cell r="A132" t="str">
            <v>General Information</v>
          </cell>
        </row>
        <row r="134">
          <cell r="A134" t="str">
            <v xml:space="preserve">   Number of Units in facility</v>
          </cell>
          <cell r="B134">
            <v>40</v>
          </cell>
          <cell r="H134">
            <v>40</v>
          </cell>
        </row>
        <row r="136">
          <cell r="A136" t="str">
            <v xml:space="preserve">   Number of Units Occupied EOM</v>
          </cell>
          <cell r="D136">
            <v>37</v>
          </cell>
          <cell r="E136">
            <v>40</v>
          </cell>
          <cell r="F136">
            <v>40</v>
          </cell>
          <cell r="G136">
            <v>39</v>
          </cell>
          <cell r="H136">
            <v>38</v>
          </cell>
          <cell r="I136">
            <v>37</v>
          </cell>
          <cell r="J136">
            <v>37</v>
          </cell>
          <cell r="K136">
            <v>36</v>
          </cell>
          <cell r="L136">
            <v>37</v>
          </cell>
          <cell r="M136">
            <v>39.5</v>
          </cell>
          <cell r="N136">
            <v>37.5</v>
          </cell>
          <cell r="O136">
            <v>39</v>
          </cell>
          <cell r="P136">
            <v>39</v>
          </cell>
          <cell r="Q136">
            <v>39</v>
          </cell>
          <cell r="R136">
            <v>39</v>
          </cell>
          <cell r="S136">
            <v>39</v>
          </cell>
        </row>
        <row r="137">
          <cell r="A137" t="str">
            <v xml:space="preserve">   Average Occupancy (units)</v>
          </cell>
          <cell r="D137">
            <v>40.935483870967744</v>
          </cell>
          <cell r="E137">
            <v>44.8</v>
          </cell>
          <cell r="F137">
            <v>45.451612903225808</v>
          </cell>
          <cell r="G137">
            <v>46.967741935483872</v>
          </cell>
          <cell r="H137">
            <v>36.75</v>
          </cell>
          <cell r="I137">
            <v>37.5</v>
          </cell>
          <cell r="J137">
            <v>37</v>
          </cell>
          <cell r="K137">
            <v>36.5</v>
          </cell>
          <cell r="L137">
            <v>36.5</v>
          </cell>
          <cell r="M137">
            <v>38.25</v>
          </cell>
          <cell r="N137">
            <v>38.5</v>
          </cell>
          <cell r="O137">
            <v>38.25</v>
          </cell>
          <cell r="P137">
            <v>39</v>
          </cell>
          <cell r="Q137">
            <v>39</v>
          </cell>
          <cell r="R137">
            <v>39</v>
          </cell>
          <cell r="S137">
            <v>39</v>
          </cell>
        </row>
        <row r="138">
          <cell r="A138" t="str">
            <v xml:space="preserve">   % Occupancy (units)</v>
          </cell>
          <cell r="D138">
            <v>0.92500000000000004</v>
          </cell>
          <cell r="E138">
            <v>1</v>
          </cell>
          <cell r="F138">
            <v>1</v>
          </cell>
          <cell r="G138">
            <v>0.97499999999999998</v>
          </cell>
          <cell r="H138">
            <v>0.95</v>
          </cell>
          <cell r="I138">
            <v>0.92500000000000004</v>
          </cell>
          <cell r="J138">
            <v>0.92500000000000004</v>
          </cell>
          <cell r="K138">
            <v>0.9</v>
          </cell>
          <cell r="L138">
            <v>0.92500000000000004</v>
          </cell>
          <cell r="M138">
            <v>0.98750000000000004</v>
          </cell>
          <cell r="N138">
            <v>0.9375</v>
          </cell>
          <cell r="O138">
            <v>0.97499999999999998</v>
          </cell>
          <cell r="P138">
            <v>0.97499999999999998</v>
          </cell>
          <cell r="Q138">
            <v>0.97499999999999998</v>
          </cell>
          <cell r="R138">
            <v>0.97499999999999998</v>
          </cell>
          <cell r="S138">
            <v>0.97499999999999998</v>
          </cell>
        </row>
        <row r="139">
          <cell r="A139" t="str">
            <v xml:space="preserve">   Suite Days</v>
          </cell>
          <cell r="H139">
            <v>1139.25</v>
          </cell>
          <cell r="I139">
            <v>1050</v>
          </cell>
          <cell r="J139">
            <v>1147</v>
          </cell>
          <cell r="K139">
            <v>1095</v>
          </cell>
          <cell r="L139">
            <v>1131.5</v>
          </cell>
          <cell r="M139">
            <v>1147.5</v>
          </cell>
          <cell r="N139">
            <v>1193.5</v>
          </cell>
          <cell r="O139">
            <v>1185.75</v>
          </cell>
          <cell r="P139">
            <v>1170</v>
          </cell>
          <cell r="Q139">
            <v>1209</v>
          </cell>
          <cell r="R139">
            <v>1170</v>
          </cell>
          <cell r="S139">
            <v>1209</v>
          </cell>
        </row>
        <row r="140">
          <cell r="A140" t="str">
            <v xml:space="preserve">   Number of Beds Occupied</v>
          </cell>
          <cell r="D140">
            <v>43</v>
          </cell>
          <cell r="E140">
            <v>47</v>
          </cell>
          <cell r="F140">
            <v>49</v>
          </cell>
          <cell r="G140">
            <v>41</v>
          </cell>
          <cell r="H140">
            <v>47</v>
          </cell>
          <cell r="I140">
            <v>46</v>
          </cell>
          <cell r="J140">
            <v>45</v>
          </cell>
          <cell r="K140">
            <v>44</v>
          </cell>
          <cell r="L140">
            <v>45</v>
          </cell>
          <cell r="M140">
            <v>47</v>
          </cell>
          <cell r="N140">
            <v>45</v>
          </cell>
          <cell r="O140">
            <v>47</v>
          </cell>
          <cell r="P140">
            <v>47</v>
          </cell>
          <cell r="Q140">
            <v>47</v>
          </cell>
          <cell r="R140">
            <v>47</v>
          </cell>
          <cell r="S140">
            <v>48</v>
          </cell>
        </row>
        <row r="141">
          <cell r="A141" t="str">
            <v xml:space="preserve">   Resident Days</v>
          </cell>
          <cell r="D141">
            <v>1290</v>
          </cell>
          <cell r="E141">
            <v>1457</v>
          </cell>
          <cell r="F141">
            <v>1470</v>
          </cell>
          <cell r="G141">
            <v>1271</v>
          </cell>
          <cell r="H141">
            <v>1443</v>
          </cell>
          <cell r="I141">
            <v>1303</v>
          </cell>
          <cell r="J141">
            <v>1314</v>
          </cell>
          <cell r="K141">
            <v>1329</v>
          </cell>
          <cell r="L141">
            <v>1349</v>
          </cell>
          <cell r="M141">
            <v>1391</v>
          </cell>
          <cell r="N141">
            <v>1419</v>
          </cell>
          <cell r="O141">
            <v>1419</v>
          </cell>
          <cell r="P141">
            <v>1410</v>
          </cell>
          <cell r="Q141">
            <v>1453</v>
          </cell>
          <cell r="R141">
            <v>1397</v>
          </cell>
          <cell r="S141">
            <v>1483</v>
          </cell>
        </row>
        <row r="143">
          <cell r="A143" t="str">
            <v xml:space="preserve">   Total Revenues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>
            <v>93681</v>
          </cell>
          <cell r="I143">
            <v>94205</v>
          </cell>
          <cell r="J143">
            <v>91260</v>
          </cell>
          <cell r="K143">
            <v>91717</v>
          </cell>
          <cell r="L143">
            <v>91114</v>
          </cell>
          <cell r="M143">
            <v>101779</v>
          </cell>
          <cell r="N143">
            <v>96476</v>
          </cell>
          <cell r="O143">
            <v>94944</v>
          </cell>
          <cell r="P143">
            <v>98993</v>
          </cell>
          <cell r="Q143">
            <v>99192</v>
          </cell>
          <cell r="R143">
            <v>97073</v>
          </cell>
          <cell r="S143">
            <v>99403</v>
          </cell>
        </row>
        <row r="145">
          <cell r="A145" t="str">
            <v>Labor FTE</v>
          </cell>
          <cell r="H145">
            <v>21.2</v>
          </cell>
          <cell r="I145">
            <v>21.4</v>
          </cell>
          <cell r="J145">
            <v>21.4</v>
          </cell>
          <cell r="K145">
            <v>21.5</v>
          </cell>
          <cell r="L145">
            <v>21.3</v>
          </cell>
          <cell r="M145">
            <v>21.8</v>
          </cell>
          <cell r="N145">
            <v>21.8</v>
          </cell>
          <cell r="O145">
            <v>21.8</v>
          </cell>
          <cell r="P145">
            <v>21.8</v>
          </cell>
          <cell r="Q145">
            <v>21.8</v>
          </cell>
          <cell r="R145">
            <v>21.8</v>
          </cell>
          <cell r="S145">
            <v>22</v>
          </cell>
        </row>
        <row r="147">
          <cell r="A147" t="str">
            <v>Per Resident Day Information</v>
          </cell>
        </row>
        <row r="149">
          <cell r="A149" t="str">
            <v xml:space="preserve">   Gross Revenue PRD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>
            <v>64.92099792099792</v>
          </cell>
          <cell r="I149">
            <v>72.2985418265541</v>
          </cell>
          <cell r="J149">
            <v>69.452054794520549</v>
          </cell>
          <cell r="K149">
            <v>69.012039127163277</v>
          </cell>
          <cell r="L149">
            <v>67.541882876204596</v>
          </cell>
          <cell r="M149">
            <v>73.16966211358735</v>
          </cell>
          <cell r="N149">
            <v>67.988724453840732</v>
          </cell>
          <cell r="O149">
            <v>66.909090909090907</v>
          </cell>
          <cell r="P149">
            <v>70.207801418439715</v>
          </cell>
          <cell r="Q149">
            <v>68.267033723331039</v>
          </cell>
          <cell r="R149">
            <v>69.486757337151033</v>
          </cell>
          <cell r="S149">
            <v>67.028320971004717</v>
          </cell>
        </row>
        <row r="150">
          <cell r="A150" t="str">
            <v xml:space="preserve">   Salaries and Benefits PRD</v>
          </cell>
          <cell r="D150">
            <v>32.131007751937986</v>
          </cell>
          <cell r="E150">
            <v>28.579272477693891</v>
          </cell>
          <cell r="F150">
            <v>26.88299319727891</v>
          </cell>
          <cell r="G150">
            <v>31.661683713611328</v>
          </cell>
          <cell r="H150">
            <v>28.257103257103257</v>
          </cell>
          <cell r="I150">
            <v>27.06062931696086</v>
          </cell>
          <cell r="J150">
            <v>27.8675799086758</v>
          </cell>
          <cell r="K150">
            <v>27.375470278404816</v>
          </cell>
          <cell r="L150">
            <v>27.408450704225352</v>
          </cell>
          <cell r="M150">
            <v>28.590941768511861</v>
          </cell>
          <cell r="N150">
            <v>29.556730091613812</v>
          </cell>
          <cell r="O150">
            <v>27.595489781536294</v>
          </cell>
          <cell r="P150">
            <v>26.997872340425531</v>
          </cell>
          <cell r="Q150">
            <v>30.269098417068136</v>
          </cell>
          <cell r="R150">
            <v>27.873299928418039</v>
          </cell>
          <cell r="S150">
            <v>27.163857046527308</v>
          </cell>
        </row>
        <row r="151">
          <cell r="A151" t="str">
            <v xml:space="preserve">   Physical Plant PRD</v>
          </cell>
          <cell r="D151">
            <v>3.3317829457364341</v>
          </cell>
          <cell r="E151">
            <v>3.2100205902539463</v>
          </cell>
          <cell r="F151">
            <v>3.6020408163265305</v>
          </cell>
          <cell r="G151">
            <v>4.5609756097560972</v>
          </cell>
          <cell r="H151">
            <v>3.7186417186417184</v>
          </cell>
          <cell r="I151">
            <v>3.9708365310821181</v>
          </cell>
          <cell r="J151">
            <v>3.1856925418569255</v>
          </cell>
          <cell r="K151">
            <v>4.6049661399548532</v>
          </cell>
          <cell r="L151">
            <v>3.770200148257969</v>
          </cell>
          <cell r="M151">
            <v>3.2774982027318478</v>
          </cell>
          <cell r="N151">
            <v>3.5243128964059198</v>
          </cell>
          <cell r="O151">
            <v>3.4073291050035235</v>
          </cell>
          <cell r="P151">
            <v>4.0354609929078018</v>
          </cell>
          <cell r="Q151">
            <v>3.2195457673778392</v>
          </cell>
          <cell r="R151">
            <v>2.6034359341445956</v>
          </cell>
          <cell r="S151">
            <v>3.2265677680377611</v>
          </cell>
        </row>
        <row r="152">
          <cell r="A152" t="str">
            <v xml:space="preserve">   Dietary PRD</v>
          </cell>
          <cell r="D152">
            <v>4.514728682170543</v>
          </cell>
          <cell r="E152">
            <v>5.0363761153054218</v>
          </cell>
          <cell r="F152">
            <v>4.0238095238095237</v>
          </cell>
          <cell r="G152">
            <v>4.8442171518489374</v>
          </cell>
          <cell r="H152">
            <v>4.0277200277200276</v>
          </cell>
          <cell r="I152">
            <v>4.4796623177283195</v>
          </cell>
          <cell r="J152">
            <v>4.1750380517503807</v>
          </cell>
          <cell r="K152">
            <v>3.836719337848006</v>
          </cell>
          <cell r="L152">
            <v>3.8042994810971091</v>
          </cell>
          <cell r="M152">
            <v>4.4313443565780011</v>
          </cell>
          <cell r="N152">
            <v>4.4404510218463704</v>
          </cell>
          <cell r="O152">
            <v>3.9055673009161382</v>
          </cell>
          <cell r="P152">
            <v>4.3191489361702127</v>
          </cell>
          <cell r="Q152">
            <v>5.9642119752236749</v>
          </cell>
          <cell r="R152">
            <v>3.8403722261989977</v>
          </cell>
          <cell r="S152">
            <v>4.3216453135536073</v>
          </cell>
        </row>
        <row r="153">
          <cell r="A153" t="str">
            <v xml:space="preserve">   Total Operating  Expense PRD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>
            <v>41.083853083853086</v>
          </cell>
          <cell r="I153">
            <v>40.813507290867229</v>
          </cell>
          <cell r="J153">
            <v>41.196347031963469</v>
          </cell>
          <cell r="K153">
            <v>41.591422121896166</v>
          </cell>
          <cell r="L153">
            <v>40.312824314306894</v>
          </cell>
          <cell r="M153">
            <v>42.015097052480229</v>
          </cell>
          <cell r="N153">
            <v>43.869626497533474</v>
          </cell>
          <cell r="O153">
            <v>40.356589147286819</v>
          </cell>
          <cell r="P153">
            <v>42.269503546099294</v>
          </cell>
          <cell r="Q153">
            <v>45.403991741225049</v>
          </cell>
          <cell r="R153">
            <v>38.219756621331427</v>
          </cell>
          <cell r="S153">
            <v>38.751854349291975</v>
          </cell>
        </row>
        <row r="155">
          <cell r="A155" t="str">
            <v xml:space="preserve">   Total Operating Expenses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>
            <v>59284</v>
          </cell>
          <cell r="I155">
            <v>53180</v>
          </cell>
          <cell r="J155">
            <v>54132</v>
          </cell>
          <cell r="K155">
            <v>55275</v>
          </cell>
          <cell r="L155">
            <v>54382</v>
          </cell>
          <cell r="M155">
            <v>58443</v>
          </cell>
          <cell r="N155">
            <v>62251</v>
          </cell>
          <cell r="O155">
            <v>57266</v>
          </cell>
          <cell r="P155">
            <v>59600</v>
          </cell>
          <cell r="Q155">
            <v>65972</v>
          </cell>
          <cell r="R155">
            <v>53393</v>
          </cell>
          <cell r="S155">
            <v>57469</v>
          </cell>
        </row>
        <row r="157">
          <cell r="A157" t="str">
            <v>EBITDARM % (NOI)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>
            <v>0.36717157161003833</v>
          </cell>
          <cell r="I157">
            <v>0.43548643914866514</v>
          </cell>
          <cell r="J157">
            <v>0.40683760683760684</v>
          </cell>
          <cell r="K157">
            <v>0.39733092011295618</v>
          </cell>
          <cell r="L157">
            <v>0.40314331496806199</v>
          </cell>
          <cell r="M157">
            <v>0.42578527987109327</v>
          </cell>
          <cell r="N157">
            <v>0.35475144077283471</v>
          </cell>
          <cell r="O157">
            <v>0.39684445567913718</v>
          </cell>
          <cell r="P157">
            <v>0.39793722788479996</v>
          </cell>
          <cell r="Q157">
            <v>0.33490604080974273</v>
          </cell>
          <cell r="R157">
            <v>0.44997064065188053</v>
          </cell>
          <cell r="S157">
            <v>0.42185849521644214</v>
          </cell>
        </row>
        <row r="159">
          <cell r="A159" t="str">
            <v>Average Revenue per Unit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>
            <v>2549.1428571428573</v>
          </cell>
          <cell r="I159">
            <v>2512.1333333333332</v>
          </cell>
          <cell r="J159">
            <v>2466.4864864864867</v>
          </cell>
          <cell r="K159">
            <v>2512.794520547945</v>
          </cell>
          <cell r="L159">
            <v>2496.2739726027398</v>
          </cell>
          <cell r="M159">
            <v>2660.8888888888887</v>
          </cell>
          <cell r="N159">
            <v>2505.8701298701299</v>
          </cell>
          <cell r="O159">
            <v>2482.1960784313724</v>
          </cell>
          <cell r="P159">
            <v>2538.2820512820513</v>
          </cell>
          <cell r="Q159">
            <v>2543.3846153846152</v>
          </cell>
          <cell r="R159">
            <v>2489.0512820512822</v>
          </cell>
          <cell r="S159">
            <v>2548.7948717948716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"/>
      <sheetName val="Waterfall"/>
      <sheetName val="Oper Stat"/>
      <sheetName val="Assumptions"/>
      <sheetName val="Monthly Cash Flow"/>
      <sheetName val="GTR"/>
      <sheetName val="Inputs"/>
      <sheetName val="AcqIS"/>
      <sheetName val="AcqBSCF"/>
      <sheetName val="Custom Menus"/>
      <sheetName val="Price"/>
      <sheetName val="Data"/>
      <sheetName val="LOAN SUMMARY"/>
      <sheetName val="Hunter's Glen Phase 2 &amp; 3 12-31"/>
      <sheetName val="Unfunded Partner Balance"/>
      <sheetName val="Am FF&amp;E Access"/>
      <sheetName val="American Access"/>
      <sheetName val="National Access"/>
      <sheetName val="Leases Mkt"/>
      <sheetName val="National FF&amp;E Access"/>
      <sheetName val="Summary"/>
      <sheetName val="share price"/>
      <sheetName val="Variables Sheet"/>
      <sheetName val="BIG5Model"/>
      <sheetName val="GC - Summary"/>
      <sheetName val="2004"/>
      <sheetName val="2005"/>
      <sheetName val="Data Inputs"/>
      <sheetName val="GC's"/>
      <sheetName val="Labor and Calculation Tables"/>
      <sheetName val="Info"/>
      <sheetName val="Estimate"/>
      <sheetName val="Equipment Worksheet"/>
      <sheetName val="DB"/>
      <sheetName val="WACC1"/>
      <sheetName val="Account Ranges"/>
      <sheetName val="PR_TB"/>
      <sheetName val="12_96 CAM"/>
      <sheetName val="CAMINVBU"/>
      <sheetName val="Pric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ayscan Work Flow"/>
      <sheetName val="Payscan Work Flow.xlsx"/>
    </sheetNames>
    <definedNames>
      <definedName name="Balsht_Print" refersTo="#REF!"/>
      <definedName name="Balsht_Retreive" refersTo="#REF!"/>
      <definedName name="FINPrint" refersTo="#REF!"/>
      <definedName name="PJC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Portfolio"/>
      <sheetName val="Trillium Park"/>
      <sheetName val="Wildflower"/>
      <sheetName val="Willow Brook"/>
      <sheetName val="Property 3"/>
      <sheetName val="Property 4"/>
      <sheetName val="Property 5"/>
      <sheetName val="Property 6"/>
      <sheetName val="Property 7"/>
      <sheetName val="Property 8"/>
      <sheetName val="Property 9"/>
      <sheetName val="Property 10"/>
      <sheetName val="Property 11"/>
      <sheetName val="Property 12"/>
      <sheetName val="Property 13"/>
      <sheetName val="Property 14"/>
      <sheetName val="Property 15"/>
      <sheetName val="FEBE_Data"/>
      <sheetName val="lookups"/>
      <sheetName val="#10q IS-Gallatin"/>
      <sheetName val="Financial Statements"/>
      <sheetName val="Assumptions"/>
      <sheetName val="UK Payroll"/>
      <sheetName val="UK Payroll Mapping"/>
      <sheetName val="Borrowing Base"/>
      <sheetName val="Data"/>
      <sheetName val="bank"/>
      <sheetName val="Operations"/>
      <sheetName val="Bankmiss"/>
      <sheetName val="AIMmiss"/>
      <sheetName val="missing checks"/>
      <sheetName val="returned cks"/>
      <sheetName val="Overview"/>
      <sheetName val="Data Import"/>
      <sheetName val="DR Plan2"/>
    </sheetNames>
    <sheetDataSet>
      <sheetData sheetId="0">
        <row r="2">
          <cell r="B2">
            <v>80</v>
          </cell>
        </row>
      </sheetData>
      <sheetData sheetId="1">
        <row r="2">
          <cell r="B2">
            <v>80</v>
          </cell>
        </row>
      </sheetData>
      <sheetData sheetId="2" refreshError="1">
        <row r="2">
          <cell r="B2">
            <v>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"/>
      <sheetName val="DIC Renewal Values from Reynold"/>
      <sheetName val="DECLIST from Reynolds"/>
      <sheetName val="DECUQ799 from Reynolds"/>
      <sheetName val="DECUQ799 PROP "/>
      <sheetName val="DECUQ799 PROP &amp; DIC FINAL"/>
      <sheetName val="Sheet1"/>
      <sheetName val="DECUQ799 PROP FINAL"/>
      <sheetName val="DECUQ799 PROP &amp; DIC FIN alph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roll 2 mkt"/>
      <sheetName val="lease up build"/>
      <sheetName val="low income build"/>
      <sheetName val="other revs."/>
      <sheetName val="detail pf exp"/>
      <sheetName val="existing dietary"/>
      <sheetName val="incr. expense"/>
      <sheetName val="YTD detail"/>
      <sheetName val="rent roll"/>
      <sheetName val="mkt rate data"/>
      <sheetName val="mkt rate table"/>
      <sheetName val="#10q IS-Gallatin"/>
      <sheetName val="Inputs"/>
      <sheetName val="INPUT"/>
      <sheetName val="FASB 125"/>
      <sheetName val="Risk Table"/>
      <sheetName val="data"/>
      <sheetName val="Voorblad"/>
      <sheetName val="Benefit Rates"/>
      <sheetName val="CORPCM1"/>
      <sheetName val="BLC OS"/>
      <sheetName val="Assumptions"/>
      <sheetName val="Input - Acq&amp;ExNonEx"/>
      <sheetName val="Wildflower"/>
      <sheetName val="Input-Function"/>
      <sheetName val="roll_2_mkt"/>
      <sheetName val="lease_up_build"/>
      <sheetName val="low_income_build"/>
      <sheetName val="other_revs_"/>
      <sheetName val="detail_pf_exp"/>
      <sheetName val="existing_dietary"/>
      <sheetName val="incr__expense"/>
      <sheetName val="YTD_detail"/>
      <sheetName val="rent_roll"/>
      <sheetName val="mkt_rate_data"/>
      <sheetName val="mkt_rate_table"/>
      <sheetName val="Waterford_11-24-03"/>
    </sheetNames>
    <sheetDataSet>
      <sheetData sheetId="0"/>
      <sheetData sheetId="1"/>
      <sheetData sheetId="2"/>
      <sheetData sheetId="3"/>
      <sheetData sheetId="4"/>
      <sheetData sheetId="5" refreshError="1">
        <row r="15">
          <cell r="F15">
            <v>0.21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tel Info"/>
      <sheetName val="Misc Input"/>
      <sheetName val="Recap"/>
      <sheetName val="Rooms"/>
      <sheetName val="RmRev"/>
      <sheetName val="RmMktSeg"/>
      <sheetName val="RmExp"/>
      <sheetName val="RmPay"/>
      <sheetName val="Rooms Management"/>
      <sheetName val="Food"/>
      <sheetName val="FdRev"/>
      <sheetName val="FdExp"/>
      <sheetName val="FdPay"/>
      <sheetName val="F&amp;B Management"/>
      <sheetName val="Franch"/>
      <sheetName val="FranchRev"/>
      <sheetName val="FranchExp"/>
      <sheetName val="FranchPay"/>
      <sheetName val="Franch Management"/>
      <sheetName val="Cabana"/>
      <sheetName val="CabRev"/>
      <sheetName val="CabExp"/>
      <sheetName val="CabPay"/>
      <sheetName val="Cab Management"/>
      <sheetName val="Beverage"/>
      <sheetName val="BevRev"/>
      <sheetName val="BevExp"/>
      <sheetName val="BevPay"/>
      <sheetName val="BevMgmt"/>
      <sheetName val="Conference Center"/>
      <sheetName val="CnfCtrRev"/>
      <sheetName val="Conf Center Management"/>
      <sheetName val="Audio Visual"/>
      <sheetName val="AVRevPay"/>
      <sheetName val="AV Management"/>
      <sheetName val="Telephone"/>
      <sheetName val="TelRev"/>
      <sheetName val="IT"/>
      <sheetName val="ITExp"/>
      <sheetName val="IT Mgmt"/>
      <sheetName val="Misc"/>
      <sheetName val="MscRev"/>
      <sheetName val="RentOth"/>
      <sheetName val="RentOthRev"/>
      <sheetName val="NO"/>
      <sheetName val="NOInput"/>
      <sheetName val="Garage"/>
      <sheetName val="GarageRev"/>
      <sheetName val="GarageExp"/>
      <sheetName val="GaragePay"/>
      <sheetName val="GarageMgmt"/>
      <sheetName val="Condo"/>
      <sheetName val="Homeowner"/>
      <sheetName val="Apartment"/>
      <sheetName val="ApartRev"/>
      <sheetName val="ApartExp"/>
      <sheetName val="ApartPay"/>
      <sheetName val="ApartMgmt"/>
      <sheetName val="HealthClub"/>
      <sheetName val="HealthClubRev"/>
      <sheetName val="HealthClubExp"/>
      <sheetName val="HealthClubPay"/>
      <sheetName val="HealthClubMgmt"/>
      <sheetName val="Spa"/>
      <sheetName val="SpaRev"/>
      <sheetName val="SpaExp"/>
      <sheetName val="SpaPay"/>
      <sheetName val="SpaMgmt"/>
      <sheetName val="Marina"/>
      <sheetName val="MarinaRev"/>
      <sheetName val="MarinaExp"/>
      <sheetName val="MarinaPay"/>
      <sheetName val="MarinaMgmt"/>
      <sheetName val="GiftShop"/>
      <sheetName val="GftShpRev"/>
      <sheetName val="GftShpExp"/>
      <sheetName val="GftShpPay"/>
      <sheetName val="GftshMgmt"/>
      <sheetName val="Retail"/>
      <sheetName val="RetailRev"/>
      <sheetName val="RetailPay"/>
      <sheetName val="RetailMgmt"/>
      <sheetName val="Retail 2"/>
      <sheetName val="RetailRev 2"/>
      <sheetName val="RetailPay 2"/>
      <sheetName val="RetailMgmt 2"/>
      <sheetName val="Golf"/>
      <sheetName val="Golf_Pay"/>
      <sheetName val="Golf_Mgmt"/>
      <sheetName val="Golf_Stats"/>
      <sheetName val="A&amp;G"/>
      <sheetName val="A&amp;GExp"/>
      <sheetName val="A&amp;GPay"/>
      <sheetName val="A&amp;G Management"/>
      <sheetName val="Security"/>
      <sheetName val="SecExp"/>
      <sheetName val="SecPay"/>
      <sheetName val="SecurityMgmt"/>
      <sheetName val="Sales"/>
      <sheetName val="SalExp"/>
      <sheetName val="SalPay"/>
      <sheetName val="Sales Management"/>
      <sheetName val="R&amp;M"/>
      <sheetName val="R&amp;MExp"/>
      <sheetName val="R&amp;MPay"/>
      <sheetName val="R&amp;M Management"/>
      <sheetName val="Utilities"/>
      <sheetName val="UtlInp"/>
      <sheetName val="Laundry"/>
      <sheetName val="LdyInp"/>
      <sheetName val="LaunMgmt"/>
      <sheetName val="EmpCafe"/>
      <sheetName val="EmpCafeInp"/>
      <sheetName val="F&amp;M"/>
      <sheetName val="F&amp;MInp"/>
      <sheetName val="Fix"/>
      <sheetName val="FixInp"/>
      <sheetName val="Payroll"/>
      <sheetName val="Day By Day"/>
      <sheetName val="Quarterly Detail"/>
      <sheetName val="Last Year"/>
      <sheetName val="Staffing Guide Table"/>
      <sheetName val="Budget Import Template"/>
    </sheetNames>
    <sheetDataSet>
      <sheetData sheetId="0"/>
      <sheetData sheetId="1">
        <row r="6">
          <cell r="E6" t="str">
            <v>Y</v>
          </cell>
        </row>
        <row r="8">
          <cell r="E8">
            <v>0.37</v>
          </cell>
        </row>
        <row r="13">
          <cell r="E13" t="str">
            <v>Y</v>
          </cell>
        </row>
        <row r="27">
          <cell r="E27">
            <v>7.6499999999999999E-2</v>
          </cell>
        </row>
        <row r="28">
          <cell r="E28">
            <v>5.4999999999999997E-3</v>
          </cell>
        </row>
        <row r="29">
          <cell r="E29">
            <v>4.7999999999999996E-3</v>
          </cell>
        </row>
        <row r="34">
          <cell r="D34" t="str">
            <v>Y</v>
          </cell>
          <cell r="K34">
            <v>258134.22080000001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1 Robertson Blvd."/>
      <sheetName val="6411 Hollywood"/>
      <sheetName val="Anaheim"/>
      <sheetName val="Albany Real Estate"/>
      <sheetName val="Argyle Real Estate"/>
      <sheetName val="Cinema Park Real Estate"/>
      <sheetName val="Cinerama Dome Real Estate"/>
      <sheetName val="Cinerama Honolulu"/>
      <sheetName val="Dome Parking"/>
      <sheetName val="Henry Fonda Real Estate"/>
      <sheetName val="Hollywood Pacific Complex"/>
      <sheetName val="Los Altos Gateway"/>
      <sheetName val="Manhattan Beach"/>
      <sheetName val="Marina"/>
      <sheetName val="Newbury Park Gateway"/>
      <sheetName val="Pacific Distribution Center"/>
      <sheetName val="Pacific Gateway"/>
      <sheetName val="Rancho Marketplace"/>
      <sheetName val="Redwood Retail"/>
      <sheetName val="Regency Center"/>
      <sheetName val="Robertson Plaza"/>
      <sheetName val="Seaside"/>
      <sheetName val="Skyview"/>
      <sheetName val="Tower Real Estate"/>
      <sheetName val="Town Square"/>
      <sheetName val="Tri City Real Estate"/>
      <sheetName val="Ventura Gateway"/>
      <sheetName val="Vine Real Estate"/>
      <sheetName val="Waikiki Complex"/>
      <sheetName val="Waipuna"/>
      <sheetName val="Warners Real Estate"/>
      <sheetName val="Westminister Gateway"/>
      <sheetName val="Whittier Gateway"/>
      <sheetName val="Winnetka Entertainment Center"/>
      <sheetName val="Woodward Park"/>
      <sheetName val="Worldport Business Center"/>
      <sheetName val="ENTRY TEMPLATE"/>
      <sheetName val="LeaseExport"/>
      <sheetName val="LeaseLookup"/>
      <sheetName val="BillCodeExport"/>
      <sheetName val="Setup"/>
      <sheetName val="BillCode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">
          <cell r="A1" t="e">
            <v>#REF!</v>
          </cell>
          <cell r="B1" t="e">
            <v>#REF!</v>
          </cell>
        </row>
        <row r="2">
          <cell r="A2" t="e">
            <v>#REF!</v>
          </cell>
          <cell r="B2" t="e">
            <v>#REF!</v>
          </cell>
        </row>
        <row r="3">
          <cell r="A3" t="e">
            <v>#REF!</v>
          </cell>
          <cell r="B3" t="e">
            <v>#REF!</v>
          </cell>
        </row>
        <row r="4">
          <cell r="A4" t="str">
            <v>Description-Building-Unit</v>
          </cell>
          <cell r="B4" t="str">
            <v>Lease</v>
          </cell>
        </row>
        <row r="5">
          <cell r="A5" t="str">
            <v>24 Hour Fitness / Dome Ent Ctr-116201-6380</v>
          </cell>
          <cell r="B5">
            <v>20933</v>
          </cell>
        </row>
        <row r="6">
          <cell r="A6" t="str">
            <v>24 HOURS FITNESS / Anaheim-127303-1430</v>
          </cell>
          <cell r="B6">
            <v>21400</v>
          </cell>
        </row>
        <row r="7">
          <cell r="A7" t="str">
            <v>701 5TH Avenue, San Diego-152037-701-1</v>
          </cell>
          <cell r="B7">
            <v>20538</v>
          </cell>
        </row>
        <row r="8">
          <cell r="A8" t="str">
            <v>A&amp;E Creations-289205-103</v>
          </cell>
          <cell r="B8">
            <v>16467</v>
          </cell>
        </row>
        <row r="9">
          <cell r="A9" t="str">
            <v>Adam Cotsen-147201-702</v>
          </cell>
          <cell r="B9">
            <v>18649</v>
          </cell>
        </row>
        <row r="10">
          <cell r="A10" t="str">
            <v>Aeroarts, LLC-128201-186G</v>
          </cell>
          <cell r="B10">
            <v>22293</v>
          </cell>
        </row>
        <row r="11">
          <cell r="A11" t="str">
            <v>Aeroracers, Inc.-128201-192E</v>
          </cell>
          <cell r="B11">
            <v>22349</v>
          </cell>
        </row>
        <row r="12">
          <cell r="A12" t="str">
            <v>AIM Mail Center / Town Square-621201-3</v>
          </cell>
          <cell r="B12">
            <v>19001</v>
          </cell>
        </row>
        <row r="13">
          <cell r="A13" t="str">
            <v>Alan Blanc-147201-801</v>
          </cell>
          <cell r="B13">
            <v>18711</v>
          </cell>
        </row>
        <row r="14">
          <cell r="A14" t="str">
            <v>Alana's Bridal / Dunham-128201-189I</v>
          </cell>
          <cell r="B14">
            <v>20520</v>
          </cell>
        </row>
        <row r="15">
          <cell r="A15" t="str">
            <v>Alazan Securities Crop-128201-194-B</v>
          </cell>
          <cell r="B15">
            <v>22541</v>
          </cell>
        </row>
        <row r="16">
          <cell r="A16" t="str">
            <v>Alazan Securities Crop-128201-189K</v>
          </cell>
          <cell r="B16">
            <v>22525</v>
          </cell>
        </row>
        <row r="17">
          <cell r="A17" t="str">
            <v>Alika Koua/Cathy's Wig-153205-6435</v>
          </cell>
          <cell r="B17">
            <v>22226</v>
          </cell>
        </row>
        <row r="18">
          <cell r="A18" t="str">
            <v>Alio Design Studio-128201-191G</v>
          </cell>
          <cell r="B18">
            <v>20661</v>
          </cell>
        </row>
        <row r="19">
          <cell r="A19" t="str">
            <v>Alio Design Studio-128201-191D</v>
          </cell>
          <cell r="B19">
            <v>21661</v>
          </cell>
        </row>
        <row r="20">
          <cell r="A20" t="str">
            <v>A-List, Inc. dba Kitson-147201-POC</v>
          </cell>
          <cell r="B20">
            <v>22681</v>
          </cell>
        </row>
        <row r="21">
          <cell r="A21" t="str">
            <v>AM Galaxy Trading Company-153205-6427</v>
          </cell>
          <cell r="B21">
            <v>21813</v>
          </cell>
        </row>
        <row r="22">
          <cell r="A22" t="str">
            <v>American Film Institute-146222-415</v>
          </cell>
          <cell r="B22">
            <v>17654</v>
          </cell>
        </row>
        <row r="23">
          <cell r="A23" t="str">
            <v>Andre Nizetich &amp;Joann Nizetich-128201-189P</v>
          </cell>
          <cell r="B23">
            <v>21872</v>
          </cell>
        </row>
        <row r="24">
          <cell r="A24" t="str">
            <v>Applebee's-126307-Pad 2</v>
          </cell>
          <cell r="B24">
            <v>21071</v>
          </cell>
        </row>
        <row r="25">
          <cell r="A25" t="str">
            <v>Barnes &amp; Noble/Ventura-126305-Major H</v>
          </cell>
          <cell r="B25">
            <v>21063</v>
          </cell>
        </row>
        <row r="26">
          <cell r="A26" t="str">
            <v>Bay Cities Container/Pacific G-102203-8466</v>
          </cell>
          <cell r="B26">
            <v>22200</v>
          </cell>
        </row>
        <row r="27">
          <cell r="A27" t="str">
            <v>Behavioral Systems Southwest, Inc.-153207-200</v>
          </cell>
          <cell r="B27">
            <v>22592</v>
          </cell>
        </row>
        <row r="28">
          <cell r="A28" t="str">
            <v>Bimbo Bakery-102203-8464</v>
          </cell>
          <cell r="B28">
            <v>21549</v>
          </cell>
        </row>
        <row r="29">
          <cell r="A29" t="str">
            <v>Bliss Contracting-128201-187G</v>
          </cell>
          <cell r="B29">
            <v>22648</v>
          </cell>
        </row>
        <row r="30">
          <cell r="A30" t="str">
            <v>Body Image, Inc.-147201-P000</v>
          </cell>
          <cell r="B30">
            <v>18497</v>
          </cell>
        </row>
        <row r="31">
          <cell r="A31" t="str">
            <v>BodyFactory LLC.-116201-6366</v>
          </cell>
          <cell r="B31">
            <v>21899</v>
          </cell>
        </row>
        <row r="32">
          <cell r="A32" t="str">
            <v>Brennen Willett-128201-194L</v>
          </cell>
          <cell r="B32">
            <v>22189</v>
          </cell>
        </row>
        <row r="33">
          <cell r="A33" t="str">
            <v>Burbank Pet Plaza/Rancho Mktpl-185220-1090</v>
          </cell>
          <cell r="B33">
            <v>16213</v>
          </cell>
        </row>
        <row r="34">
          <cell r="A34" t="str">
            <v>Burger King / Regency Center-142201-PADA2A-B</v>
          </cell>
          <cell r="B34">
            <v>19502</v>
          </cell>
        </row>
        <row r="35">
          <cell r="A35" t="str">
            <v>Buscemi Construction-128201-191F</v>
          </cell>
          <cell r="B35">
            <v>21928</v>
          </cell>
        </row>
        <row r="36">
          <cell r="A36" t="str">
            <v>Cal Cleaners / Regency Ctr-142201-2624</v>
          </cell>
          <cell r="B36">
            <v>19588</v>
          </cell>
        </row>
        <row r="37">
          <cell r="A37" t="str">
            <v>California Detox-153207-200</v>
          </cell>
          <cell r="B37">
            <v>16109</v>
          </cell>
        </row>
        <row r="38">
          <cell r="A38" t="str">
            <v>California Niagara-128201-189233</v>
          </cell>
          <cell r="B38">
            <v>22411</v>
          </cell>
        </row>
        <row r="39">
          <cell r="A39" t="str">
            <v>Card Heaven / Rancho Mktpl-185220-1044</v>
          </cell>
          <cell r="B39">
            <v>17929</v>
          </cell>
        </row>
        <row r="40">
          <cell r="A40" t="str">
            <v>Carl's Jr /  Town Square-621201-PAD F</v>
          </cell>
          <cell r="B40">
            <v>19289</v>
          </cell>
        </row>
        <row r="41">
          <cell r="A41" t="str">
            <v>Carl's Jr. / Los Altos-115326-2920</v>
          </cell>
          <cell r="B41">
            <v>19060</v>
          </cell>
        </row>
        <row r="42">
          <cell r="A42" t="str">
            <v>Carl's Jr. / Westminster-603201-13425</v>
          </cell>
          <cell r="B42">
            <v>18147</v>
          </cell>
        </row>
        <row r="43">
          <cell r="A43" t="str">
            <v>Carl's Jr. / Whittier Gateway-153203-1</v>
          </cell>
          <cell r="B43">
            <v>19166</v>
          </cell>
        </row>
        <row r="44">
          <cell r="A44" t="str">
            <v>Carmen M. Mujica-153204-6720</v>
          </cell>
          <cell r="B44">
            <v>15878</v>
          </cell>
        </row>
        <row r="45">
          <cell r="A45" t="str">
            <v>Carson City Cinema Surplus-128201-186F</v>
          </cell>
          <cell r="B45">
            <v>21848</v>
          </cell>
        </row>
        <row r="46">
          <cell r="A46" t="str">
            <v>Cash Plus  #103/ Rancho Mktpl-185220-1052</v>
          </cell>
          <cell r="B46">
            <v>20976</v>
          </cell>
        </row>
        <row r="47">
          <cell r="A47" t="str">
            <v>Cedars-Sinai Medical / 141-147-948201-101</v>
          </cell>
          <cell r="B47">
            <v>18850</v>
          </cell>
        </row>
        <row r="48">
          <cell r="A48" t="str">
            <v>Cedars-Sinai Medical /116-147201-804</v>
          </cell>
          <cell r="B48">
            <v>18745</v>
          </cell>
        </row>
        <row r="49">
          <cell r="A49" t="str">
            <v>Celprogen-128201-187A</v>
          </cell>
          <cell r="B49">
            <v>22146</v>
          </cell>
        </row>
        <row r="50">
          <cell r="A50" t="str">
            <v>Chevrolet / Los Altos-115329-2800</v>
          </cell>
          <cell r="B50">
            <v>19086</v>
          </cell>
        </row>
        <row r="51">
          <cell r="A51" t="str">
            <v>Chris Silk-128201-194E</v>
          </cell>
          <cell r="B51">
            <v>21207</v>
          </cell>
        </row>
        <row r="52">
          <cell r="A52" t="str">
            <v>Cinde Car / Hairline-128201-193H</v>
          </cell>
          <cell r="B52">
            <v>20634</v>
          </cell>
        </row>
        <row r="53">
          <cell r="A53" t="str">
            <v>Cinema Park-101201-1</v>
          </cell>
          <cell r="B53">
            <v>16168</v>
          </cell>
        </row>
        <row r="54">
          <cell r="A54" t="str">
            <v>CKH Insurance &amp; Financial-128201-189242</v>
          </cell>
          <cell r="B54">
            <v>20706</v>
          </cell>
        </row>
        <row r="55">
          <cell r="A55" t="str">
            <v>Classic Cleaners/ Rancho Mktpl-185220-1034</v>
          </cell>
          <cell r="B55">
            <v>16336</v>
          </cell>
        </row>
        <row r="56">
          <cell r="A56" t="str">
            <v>CLT Private Industry Council-128201-185D</v>
          </cell>
          <cell r="B56">
            <v>19668</v>
          </cell>
        </row>
        <row r="57">
          <cell r="A57" t="str">
            <v>Color Perfect / Rancho Mktpl-185220-1050</v>
          </cell>
          <cell r="B57">
            <v>16264</v>
          </cell>
        </row>
        <row r="58">
          <cell r="A58" t="str">
            <v>Community Redevlopment Agency-116201-6372</v>
          </cell>
          <cell r="B58">
            <v>21451</v>
          </cell>
        </row>
        <row r="59">
          <cell r="A59" t="str">
            <v>Comp USA/Monrovia-181201-745</v>
          </cell>
          <cell r="B59">
            <v>22138</v>
          </cell>
        </row>
        <row r="60">
          <cell r="A60" t="str">
            <v>Continental Optronics-128201-192F</v>
          </cell>
          <cell r="B60">
            <v>20095</v>
          </cell>
        </row>
        <row r="61">
          <cell r="A61" t="str">
            <v>COSTCO-164302-1800</v>
          </cell>
          <cell r="B61">
            <v>21266</v>
          </cell>
        </row>
        <row r="62">
          <cell r="A62" t="str">
            <v>CountryWide-142201-2660</v>
          </cell>
          <cell r="B62">
            <v>19609</v>
          </cell>
        </row>
        <row r="63">
          <cell r="A63" t="str">
            <v>Cristiana D. Cringus, MD-147201-907</v>
          </cell>
          <cell r="B63">
            <v>20992</v>
          </cell>
        </row>
        <row r="64">
          <cell r="A64" t="str">
            <v>Cross America Collection Srv.-128201-189238</v>
          </cell>
          <cell r="B64">
            <v>19932</v>
          </cell>
        </row>
        <row r="65">
          <cell r="A65" t="str">
            <v>CSK Auto, Inc.-280238-1</v>
          </cell>
          <cell r="B65">
            <v>20360</v>
          </cell>
        </row>
        <row r="66">
          <cell r="A66" t="str">
            <v>D &amp; D Party Rentals-128201-187E</v>
          </cell>
          <cell r="B66">
            <v>22568</v>
          </cell>
        </row>
        <row r="67">
          <cell r="A67" t="str">
            <v>De Forest &amp; Associates-618201-205</v>
          </cell>
          <cell r="B67">
            <v>20669</v>
          </cell>
        </row>
        <row r="68">
          <cell r="A68" t="str">
            <v>Dealer. Com, Inc.-618201-207</v>
          </cell>
          <cell r="B68">
            <v>21725</v>
          </cell>
        </row>
        <row r="69">
          <cell r="A69" t="str">
            <v>Dealer. Com, Inc.-618201-202</v>
          </cell>
          <cell r="B69">
            <v>21750</v>
          </cell>
        </row>
        <row r="70">
          <cell r="A70" t="str">
            <v>Del Taco / Town Square-621201-PAD G</v>
          </cell>
          <cell r="B70">
            <v>19115</v>
          </cell>
        </row>
        <row r="71">
          <cell r="A71" t="str">
            <v>Del Taco / Whittier Gateway-153203-PAD 1</v>
          </cell>
          <cell r="B71">
            <v>19297</v>
          </cell>
        </row>
        <row r="72">
          <cell r="A72" t="str">
            <v>Denny's / Los Altos-115324-2860</v>
          </cell>
          <cell r="B72">
            <v>20589</v>
          </cell>
        </row>
        <row r="73">
          <cell r="A73" t="str">
            <v>Denny's / Rancho Marketplace-185220-1010</v>
          </cell>
          <cell r="B73">
            <v>16352</v>
          </cell>
        </row>
        <row r="74">
          <cell r="A74" t="str">
            <v>Denny's / Regency Center-142201-2634</v>
          </cell>
          <cell r="B74">
            <v>19596</v>
          </cell>
        </row>
        <row r="75">
          <cell r="A75" t="str">
            <v>DEVINE MEDICAL SUPPLY-153203-PAD 2C</v>
          </cell>
          <cell r="B75">
            <v>21426</v>
          </cell>
        </row>
        <row r="76">
          <cell r="A76" t="str">
            <v>Diamond Silk Screeners-128201-187D</v>
          </cell>
          <cell r="B76">
            <v>22402</v>
          </cell>
        </row>
        <row r="77">
          <cell r="A77" t="str">
            <v>Diana Joo/Hollywood Discount-153207-6411-B</v>
          </cell>
          <cell r="B77">
            <v>18964</v>
          </cell>
        </row>
        <row r="78">
          <cell r="A78" t="str">
            <v>Digital &amp; Photo-153204-6712</v>
          </cell>
          <cell r="B78">
            <v>15843</v>
          </cell>
        </row>
        <row r="79">
          <cell r="A79" t="str">
            <v>Dodi Maghsoudi DBA: Cuvee-948201-145</v>
          </cell>
          <cell r="B79">
            <v>17419</v>
          </cell>
        </row>
        <row r="80">
          <cell r="A80" t="str">
            <v>Domani Jewelry &amp; Co./ Rancho-185220-1032A</v>
          </cell>
          <cell r="B80">
            <v>21160</v>
          </cell>
        </row>
        <row r="81">
          <cell r="A81" t="str">
            <v>Dome Entertainment Center-116201-1</v>
          </cell>
          <cell r="B81">
            <v>20888</v>
          </cell>
        </row>
        <row r="82">
          <cell r="A82" t="str">
            <v>Dr. Allen Weiner-147201-805</v>
          </cell>
          <cell r="B82">
            <v>18737</v>
          </cell>
        </row>
        <row r="83">
          <cell r="A83" t="str">
            <v>Dr. Harvey Goldstone/ Town Sq.-621201-1</v>
          </cell>
          <cell r="B83">
            <v>19182</v>
          </cell>
        </row>
        <row r="84">
          <cell r="A84" t="str">
            <v>Dr. Oleg Liflyandsky-147201-808</v>
          </cell>
          <cell r="B84">
            <v>21784</v>
          </cell>
        </row>
        <row r="85">
          <cell r="A85" t="str">
            <v>Dragon Bowl / Town Square-621201-6</v>
          </cell>
          <cell r="B85">
            <v>18809</v>
          </cell>
        </row>
        <row r="86">
          <cell r="A86" t="str">
            <v>Drs. Asher &amp; Kahn-147201-706</v>
          </cell>
          <cell r="B86">
            <v>18614</v>
          </cell>
        </row>
        <row r="87">
          <cell r="A87" t="str">
            <v>Drs. Devlin &amp; Bishop-147201-700</v>
          </cell>
          <cell r="B87">
            <v>18631</v>
          </cell>
        </row>
        <row r="88">
          <cell r="A88" t="str">
            <v>DTG Operations, Inc.-280233-3</v>
          </cell>
          <cell r="B88">
            <v>18981</v>
          </cell>
        </row>
        <row r="89">
          <cell r="A89" t="str">
            <v>EB Games-126309-Shop 404</v>
          </cell>
          <cell r="B89">
            <v>21987</v>
          </cell>
        </row>
        <row r="90">
          <cell r="A90" t="str">
            <v>El Pollo Loco/ Rancho Mktpl-185220-1150</v>
          </cell>
          <cell r="B90">
            <v>16361</v>
          </cell>
        </row>
        <row r="91">
          <cell r="A91" t="str">
            <v>Ellen Seipser M.D.-147201-903</v>
          </cell>
          <cell r="B91">
            <v>18753</v>
          </cell>
        </row>
        <row r="92">
          <cell r="A92" t="str">
            <v>Emmanuel Avionics, Inc.-128201-192D</v>
          </cell>
          <cell r="B92">
            <v>20079</v>
          </cell>
        </row>
        <row r="93">
          <cell r="A93" t="str">
            <v>Ethan Allen-126311-4830</v>
          </cell>
          <cell r="B93">
            <v>21696</v>
          </cell>
        </row>
        <row r="94">
          <cell r="A94" t="str">
            <v>Evangelos Bitsakis-128201-194M</v>
          </cell>
          <cell r="B94">
            <v>20204</v>
          </cell>
        </row>
        <row r="95">
          <cell r="A95" t="str">
            <v>EverGreen Cleaners/Town Sq-621201-7</v>
          </cell>
          <cell r="B95">
            <v>19465</v>
          </cell>
        </row>
        <row r="96">
          <cell r="A96" t="str">
            <v>Eyeboogie-153205-315</v>
          </cell>
          <cell r="B96">
            <v>22584</v>
          </cell>
        </row>
        <row r="97">
          <cell r="A97" t="str">
            <v>FAMOUS FOOTWEAR-126312-1</v>
          </cell>
          <cell r="B97">
            <v>21688</v>
          </cell>
        </row>
        <row r="98">
          <cell r="A98" t="str">
            <v>Ferrara Motor Co. Inc.-128201-189F</v>
          </cell>
          <cell r="B98">
            <v>20597</v>
          </cell>
        </row>
        <row r="99">
          <cell r="A99" t="str">
            <v>Filippo Giannola dba Diamond Silk Sc.-128201-187D</v>
          </cell>
          <cell r="B99">
            <v>22402</v>
          </cell>
        </row>
        <row r="100">
          <cell r="A100" t="str">
            <v>Folklorico Del Mar-128201-190A</v>
          </cell>
          <cell r="B100">
            <v>22630</v>
          </cell>
        </row>
        <row r="101">
          <cell r="A101" t="str">
            <v>Ford Leasing / Los Altos-115328-2950</v>
          </cell>
          <cell r="B101">
            <v>15886</v>
          </cell>
        </row>
        <row r="102">
          <cell r="A102" t="str">
            <v>Fred Kennedy Associates, Inc.-128201-193D</v>
          </cell>
          <cell r="B102">
            <v>20124</v>
          </cell>
        </row>
        <row r="103">
          <cell r="A103" t="str">
            <v>Funk Shui, LLC-153206-1743</v>
          </cell>
          <cell r="B103">
            <v>15835</v>
          </cell>
        </row>
        <row r="104">
          <cell r="A104" t="str">
            <v>Gaucho Grill/Dome Center-116201-6372</v>
          </cell>
          <cell r="B104">
            <v>22701</v>
          </cell>
        </row>
        <row r="105">
          <cell r="A105" t="str">
            <v>General Nutrition Corp/ Rancho-185220-1038</v>
          </cell>
          <cell r="B105">
            <v>19414</v>
          </cell>
        </row>
        <row r="106">
          <cell r="A106" t="str">
            <v>Glacial Gardens / Regency Ctr-142201-3975</v>
          </cell>
          <cell r="B106">
            <v>19633</v>
          </cell>
        </row>
        <row r="107">
          <cell r="A107" t="str">
            <v>Graphic Alliance-147201-800</v>
          </cell>
          <cell r="B107">
            <v>18551</v>
          </cell>
        </row>
        <row r="108">
          <cell r="A108" t="str">
            <v>Greyhound Lines, Inc.-153206-1713</v>
          </cell>
          <cell r="B108">
            <v>21514</v>
          </cell>
        </row>
        <row r="109">
          <cell r="A109" t="str">
            <v>Hair Perfect/ Rancho Mktpl-185220-1030</v>
          </cell>
          <cell r="B109">
            <v>16344</v>
          </cell>
        </row>
        <row r="110">
          <cell r="A110" t="str">
            <v>Hazmatmedia, Inc.-147201-P00K</v>
          </cell>
          <cell r="B110">
            <v>18489</v>
          </cell>
        </row>
        <row r="111">
          <cell r="A111" t="str">
            <v>Hollywood Entertainment Distri-153205-400</v>
          </cell>
          <cell r="B111">
            <v>20482</v>
          </cell>
        </row>
        <row r="112">
          <cell r="A112" t="str">
            <v>Hollywood Plaques-128201-190E</v>
          </cell>
          <cell r="B112">
            <v>19967</v>
          </cell>
        </row>
        <row r="113">
          <cell r="A113" t="str">
            <v>Hollywood Plaques/Suite 188E-128201-188e</v>
          </cell>
          <cell r="B113">
            <v>22605</v>
          </cell>
        </row>
        <row r="114">
          <cell r="A114" t="str">
            <v>Hollywood Smoke Shop/Shaw-153205-6423</v>
          </cell>
          <cell r="B114">
            <v>21291</v>
          </cell>
        </row>
        <row r="115">
          <cell r="A115" t="str">
            <v>Hollywood Tan-116201-6362</v>
          </cell>
          <cell r="B115">
            <v>22091</v>
          </cell>
        </row>
        <row r="116">
          <cell r="A116" t="str">
            <v>Home Depot/ Whittier Gateway-153203-12322</v>
          </cell>
          <cell r="B116">
            <v>19158</v>
          </cell>
        </row>
        <row r="117">
          <cell r="A117" t="str">
            <v>Home Depot/Woodward-164301-7100</v>
          </cell>
          <cell r="B117">
            <v>21397</v>
          </cell>
        </row>
        <row r="118">
          <cell r="A118" t="str">
            <v>Hossein Hamedi-128201-194I</v>
          </cell>
          <cell r="B118">
            <v>21944</v>
          </cell>
        </row>
        <row r="119">
          <cell r="A119" t="str">
            <v>IESCO, Inc.-128201-184A</v>
          </cell>
          <cell r="B119">
            <v>19650</v>
          </cell>
        </row>
        <row r="120">
          <cell r="A120" t="str">
            <v>ILWU, Southern California-128201-192J</v>
          </cell>
          <cell r="B120">
            <v>21119</v>
          </cell>
        </row>
        <row r="121">
          <cell r="A121" t="str">
            <v>In 2 Hair/Sager &amp; French-147201-P00I</v>
          </cell>
          <cell r="B121">
            <v>18876</v>
          </cell>
        </row>
        <row r="122">
          <cell r="A122" t="str">
            <v>Inland Boatmen's Union-128201-191A</v>
          </cell>
          <cell r="B122">
            <v>19991</v>
          </cell>
        </row>
        <row r="123">
          <cell r="A123" t="str">
            <v>Innovative Technical Solutions-128201-188A</v>
          </cell>
          <cell r="B123">
            <v>20773</v>
          </cell>
        </row>
        <row r="124">
          <cell r="A124" t="str">
            <v>IRENDY OF HOLLYWOOD-153207-6411-C</v>
          </cell>
          <cell r="B124">
            <v>21346</v>
          </cell>
        </row>
        <row r="125">
          <cell r="A125" t="str">
            <v>Jamba Juice-126306-Shop 106</v>
          </cell>
          <cell r="B125">
            <v>21282</v>
          </cell>
        </row>
        <row r="126">
          <cell r="A126" t="str">
            <v>Java Central / Eun Shik Na-115218-B</v>
          </cell>
          <cell r="B126">
            <v>18067</v>
          </cell>
        </row>
        <row r="127">
          <cell r="A127" t="str">
            <v>JEM Restaurant Mgt.-146229-7162</v>
          </cell>
          <cell r="B127">
            <v>21611</v>
          </cell>
        </row>
        <row r="128">
          <cell r="A128" t="str">
            <v>JJ Jewelry-153204-6718</v>
          </cell>
          <cell r="B128">
            <v>15860</v>
          </cell>
        </row>
        <row r="129">
          <cell r="A129" t="str">
            <v>John S. Meek Comopany, Inc.-128201-193B</v>
          </cell>
          <cell r="B129">
            <v>20116</v>
          </cell>
        </row>
        <row r="130">
          <cell r="A130" t="str">
            <v>John S. Meek Comopany, Inc.-128201-189230</v>
          </cell>
          <cell r="B130">
            <v>22533</v>
          </cell>
        </row>
        <row r="131">
          <cell r="A131" t="str">
            <v>Jose and Alma Vargas-128201-192I</v>
          </cell>
          <cell r="B131">
            <v>21098</v>
          </cell>
        </row>
        <row r="132">
          <cell r="A132" t="str">
            <v>Jose MIchel / Rancho Mktpl-185220-1020</v>
          </cell>
          <cell r="B132">
            <v>16192</v>
          </cell>
        </row>
        <row r="133">
          <cell r="A133" t="str">
            <v>K&amp;J Shoe Store-153205-6443</v>
          </cell>
          <cell r="B133">
            <v>15801</v>
          </cell>
        </row>
        <row r="134">
          <cell r="A134" t="str">
            <v>Kanan Properties-618201-208</v>
          </cell>
          <cell r="B134">
            <v>17460</v>
          </cell>
        </row>
        <row r="135">
          <cell r="A135" t="str">
            <v>KB &amp; N Printing, Inc.-128201-194B</v>
          </cell>
          <cell r="B135">
            <v>20811</v>
          </cell>
        </row>
        <row r="136">
          <cell r="A136" t="str">
            <v>Ken Johnson - Const &amp; Dev Co.-618201-202</v>
          </cell>
          <cell r="B136">
            <v>21021</v>
          </cell>
        </row>
        <row r="137">
          <cell r="A137" t="str">
            <v>Kentucky Fried Chk / Los Altos-115327-2970</v>
          </cell>
          <cell r="B137">
            <v>19481</v>
          </cell>
        </row>
        <row r="138">
          <cell r="A138" t="str">
            <v>Keuntae Park-153205-6429</v>
          </cell>
          <cell r="B138">
            <v>17881</v>
          </cell>
        </row>
        <row r="139">
          <cell r="A139" t="str">
            <v>KFWB-153205-B002</v>
          </cell>
          <cell r="B139">
            <v>16117</v>
          </cell>
        </row>
        <row r="140">
          <cell r="A140" t="str">
            <v>Kitchen Academy-116201-6368</v>
          </cell>
          <cell r="B140">
            <v>22357</v>
          </cell>
        </row>
        <row r="141">
          <cell r="A141" t="str">
            <v>Kmart / Los Altos-115321-2900</v>
          </cell>
          <cell r="B141">
            <v>19078</v>
          </cell>
        </row>
        <row r="142">
          <cell r="A142" t="str">
            <v>Kohl's / Newbury Park-175201-Major A</v>
          </cell>
          <cell r="B142">
            <v>21901</v>
          </cell>
        </row>
        <row r="143">
          <cell r="A143" t="str">
            <v>Kohl's / Ventura Gateway, LLC-126301-Major A</v>
          </cell>
          <cell r="B143">
            <v>20765</v>
          </cell>
        </row>
        <row r="144">
          <cell r="A144" t="str">
            <v>Kohl's Depart. Store/Redwood Way-119201-Major A</v>
          </cell>
          <cell r="B144">
            <v>22040</v>
          </cell>
        </row>
        <row r="145">
          <cell r="A145" t="str">
            <v>Kohl's Dept. Store, Inc./Rgcy-142201-1</v>
          </cell>
          <cell r="B145">
            <v>21362</v>
          </cell>
        </row>
        <row r="146">
          <cell r="A146" t="str">
            <v>Kuhio-285201-GRND</v>
          </cell>
          <cell r="B146">
            <v>17347</v>
          </cell>
        </row>
        <row r="147">
          <cell r="A147" t="str">
            <v>LA Fitness / Town Square-621201-C</v>
          </cell>
          <cell r="B147">
            <v>19107</v>
          </cell>
        </row>
        <row r="148">
          <cell r="A148" t="str">
            <v>LADEMAN ASSET MGT.-618201-209</v>
          </cell>
          <cell r="B148">
            <v>21354</v>
          </cell>
        </row>
        <row r="149">
          <cell r="A149" t="str">
            <v>Landmark Theatres / Albany-153202-1121</v>
          </cell>
          <cell r="B149">
            <v>16432</v>
          </cell>
        </row>
        <row r="150">
          <cell r="A150" t="str">
            <v>LINEN N THINGS-126302-4870</v>
          </cell>
          <cell r="B150">
            <v>21565</v>
          </cell>
        </row>
        <row r="151">
          <cell r="A151" t="str">
            <v>Little Shop of Flowers-153205-1714</v>
          </cell>
          <cell r="B151">
            <v>20909</v>
          </cell>
        </row>
        <row r="152">
          <cell r="A152" t="str">
            <v>Long Beach Town Square-146204-1</v>
          </cell>
          <cell r="B152">
            <v>18921</v>
          </cell>
        </row>
        <row r="153">
          <cell r="A153" t="str">
            <v>Long Beach Town Square/small-146204-2</v>
          </cell>
          <cell r="B153">
            <v>20423</v>
          </cell>
        </row>
        <row r="154">
          <cell r="A154" t="str">
            <v>Los Angeles Community Reinvest-128201-193F</v>
          </cell>
          <cell r="B154">
            <v>20394</v>
          </cell>
        </row>
        <row r="155">
          <cell r="A155" t="str">
            <v>Los Angeles Community Reinvest-128201-193F</v>
          </cell>
          <cell r="B155">
            <v>20394</v>
          </cell>
        </row>
        <row r="156">
          <cell r="A156" t="str">
            <v>Louis W. Weisberg-147201-803</v>
          </cell>
          <cell r="B156">
            <v>18729</v>
          </cell>
        </row>
        <row r="157">
          <cell r="A157" t="str">
            <v>Love, Inc of the Southbay-128201-189240</v>
          </cell>
          <cell r="B157">
            <v>20458</v>
          </cell>
        </row>
        <row r="158">
          <cell r="A158" t="str">
            <v>Love, Inc of the Southbay-128201-189240</v>
          </cell>
          <cell r="B158">
            <v>20458</v>
          </cell>
        </row>
        <row r="159">
          <cell r="A159" t="str">
            <v>Lowe's / Anaheim-127201-A</v>
          </cell>
          <cell r="B159">
            <v>19123</v>
          </cell>
        </row>
        <row r="160">
          <cell r="A160" t="str">
            <v>Lowe's / Westminster-603201-7901</v>
          </cell>
          <cell r="B160">
            <v>18841</v>
          </cell>
        </row>
        <row r="161">
          <cell r="A161" t="str">
            <v>Lowe's Companies / Los Altos-115322-2840</v>
          </cell>
          <cell r="B161">
            <v>19094</v>
          </cell>
        </row>
        <row r="162">
          <cell r="A162" t="str">
            <v>Lulu's - Suite 300-1-618201-300-1</v>
          </cell>
          <cell r="B162">
            <v>17443</v>
          </cell>
        </row>
        <row r="163">
          <cell r="A163" t="str">
            <v>M S K Machining-128201-190F</v>
          </cell>
          <cell r="B163">
            <v>19975</v>
          </cell>
        </row>
        <row r="164">
          <cell r="A164" t="str">
            <v>Macaroni Grill-126308-Pad 3</v>
          </cell>
          <cell r="B164">
            <v>21231</v>
          </cell>
        </row>
        <row r="165">
          <cell r="A165" t="str">
            <v>Mackay Communication, Inc.-128201-189D</v>
          </cell>
          <cell r="B165">
            <v>19852</v>
          </cell>
        </row>
        <row r="166">
          <cell r="A166" t="str">
            <v>Manhattan Sport -Suite #300-618201-300</v>
          </cell>
          <cell r="B166">
            <v>17435</v>
          </cell>
        </row>
        <row r="167">
          <cell r="A167" t="str">
            <v>Marble Slab Creamery-126306-shop 104</v>
          </cell>
          <cell r="B167">
            <v>22171</v>
          </cell>
        </row>
        <row r="168">
          <cell r="A168" t="str">
            <v>Marecyn Mfg; Suite 187H-128201-187H</v>
          </cell>
          <cell r="B168">
            <v>22621</v>
          </cell>
        </row>
        <row r="169">
          <cell r="A169" t="str">
            <v>Marvin's Oreck Vacuum Center-185220-1054</v>
          </cell>
          <cell r="B169">
            <v>17540</v>
          </cell>
        </row>
        <row r="170">
          <cell r="A170" t="str">
            <v>Matteo Russo-128201-186B</v>
          </cell>
          <cell r="B170">
            <v>19705</v>
          </cell>
        </row>
        <row r="171">
          <cell r="A171" t="str">
            <v>MBM Enterprises Inc.-128201-194C</v>
          </cell>
          <cell r="B171">
            <v>20837</v>
          </cell>
        </row>
        <row r="172">
          <cell r="A172" t="str">
            <v>McDonald's / 6360 Sunset Blvd.-116202-6360</v>
          </cell>
          <cell r="B172">
            <v>15923</v>
          </cell>
        </row>
        <row r="173">
          <cell r="A173" t="str">
            <v>McDonald's /Anaheim Gateway-127201-1</v>
          </cell>
          <cell r="B173">
            <v>20896</v>
          </cell>
        </row>
        <row r="174">
          <cell r="A174" t="str">
            <v>Michael P. McCaffrey Unit 189J-128201-189J</v>
          </cell>
          <cell r="B174">
            <v>22242</v>
          </cell>
        </row>
        <row r="175">
          <cell r="A175" t="str">
            <v>Michael's/Ventura-126303-4850</v>
          </cell>
          <cell r="B175">
            <v>21768</v>
          </cell>
        </row>
        <row r="176">
          <cell r="A176" t="str">
            <v>Mipat, Inc.-147201-807</v>
          </cell>
          <cell r="B176">
            <v>19131</v>
          </cell>
        </row>
        <row r="177">
          <cell r="A177" t="str">
            <v>Mobil Oil Company /Westminster-603201-LOT7</v>
          </cell>
          <cell r="B177">
            <v>18884</v>
          </cell>
        </row>
        <row r="178">
          <cell r="A178" t="str">
            <v>Moda Nails-142201-2664</v>
          </cell>
          <cell r="B178">
            <v>21418</v>
          </cell>
        </row>
        <row r="179">
          <cell r="A179" t="str">
            <v>Mr. Beepers-153204-6716</v>
          </cell>
          <cell r="B179">
            <v>15851</v>
          </cell>
        </row>
        <row r="180">
          <cell r="A180" t="str">
            <v>Nail Time-185220-1040</v>
          </cell>
          <cell r="B180">
            <v>21477</v>
          </cell>
        </row>
        <row r="181">
          <cell r="A181" t="str">
            <v>Natasha Roit-147201-705</v>
          </cell>
          <cell r="B181">
            <v>18673</v>
          </cell>
        </row>
        <row r="182">
          <cell r="A182" t="str">
            <v>Nato of California-147201-708</v>
          </cell>
          <cell r="B182">
            <v>18702</v>
          </cell>
        </row>
        <row r="183">
          <cell r="A183" t="str">
            <v>Nava Trade Concerns-128201-191E</v>
          </cell>
          <cell r="B183">
            <v>20183</v>
          </cell>
        </row>
        <row r="184">
          <cell r="A184" t="str">
            <v>Naylor Baber Inc.-128201-189219</v>
          </cell>
          <cell r="B184">
            <v>19908</v>
          </cell>
        </row>
        <row r="185">
          <cell r="A185" t="str">
            <v>Naylor Baber Inc.-128201-189228</v>
          </cell>
          <cell r="B185">
            <v>19916</v>
          </cell>
        </row>
        <row r="186">
          <cell r="A186" t="str">
            <v>New Hope Christian Fellowship-288201-1</v>
          </cell>
          <cell r="B186">
            <v>19027</v>
          </cell>
        </row>
        <row r="187">
          <cell r="A187" t="str">
            <v>New Line Distribution #POOE-147201-P00E</v>
          </cell>
          <cell r="B187">
            <v>18471</v>
          </cell>
        </row>
        <row r="188">
          <cell r="A188" t="str">
            <v>New Line Distribution Inc.-147201-200</v>
          </cell>
          <cell r="B188">
            <v>19051</v>
          </cell>
        </row>
        <row r="189">
          <cell r="A189" t="str">
            <v>New York Sub / Regency Ctr-142201-2604</v>
          </cell>
          <cell r="B189">
            <v>19561</v>
          </cell>
        </row>
        <row r="190">
          <cell r="A190" t="str">
            <v>Newsroom-147201-704A</v>
          </cell>
          <cell r="B190">
            <v>18657</v>
          </cell>
        </row>
        <row r="191">
          <cell r="A191" t="str">
            <v>Newsroom Cafe-147201-P00P</v>
          </cell>
          <cell r="B191">
            <v>18462</v>
          </cell>
        </row>
        <row r="192">
          <cell r="A192" t="str">
            <v>Nextel Retail Stores, Inc.-126309-Shop 402</v>
          </cell>
          <cell r="B192">
            <v>21303</v>
          </cell>
        </row>
        <row r="193">
          <cell r="A193" t="str">
            <v>Nextel/Woodward Park-164303-7194</v>
          </cell>
          <cell r="B193">
            <v>22251</v>
          </cell>
        </row>
        <row r="194">
          <cell r="A194" t="str">
            <v>Nickie's Cafe-128201-193J</v>
          </cell>
          <cell r="B194">
            <v>20141</v>
          </cell>
        </row>
        <row r="195">
          <cell r="A195" t="str">
            <v>Ocean Blue Aquatics-128201-187C</v>
          </cell>
          <cell r="B195">
            <v>21590</v>
          </cell>
        </row>
        <row r="196">
          <cell r="A196" t="str">
            <v>Odes Kim/Restaurant &amp; Nightclu-116201-6370</v>
          </cell>
          <cell r="B196">
            <v>20925</v>
          </cell>
        </row>
        <row r="197">
          <cell r="A197" t="str">
            <v>Office Depot/Monrovia-181201-725</v>
          </cell>
          <cell r="B197">
            <v>22120</v>
          </cell>
        </row>
        <row r="198">
          <cell r="A198" t="str">
            <v>ONCE UPON A CHILD-185220-1032</v>
          </cell>
          <cell r="B198">
            <v>18796</v>
          </cell>
        </row>
        <row r="199">
          <cell r="A199" t="str">
            <v>Optimatrix Health Solutions-147201-200-1</v>
          </cell>
          <cell r="B199">
            <v>18518</v>
          </cell>
        </row>
        <row r="200">
          <cell r="A200" t="str">
            <v>Orage Swap Meet Concession-146081-CONCESSI</v>
          </cell>
          <cell r="B200">
            <v>19377</v>
          </cell>
        </row>
        <row r="201">
          <cell r="A201" t="str">
            <v>Oreck Floor Care Centers-126310-Shop 503</v>
          </cell>
          <cell r="B201">
            <v>22023</v>
          </cell>
        </row>
        <row r="202">
          <cell r="A202" t="str">
            <v>Outback Steakhouse/ Hawaii-612201-1765</v>
          </cell>
          <cell r="B202">
            <v>17697</v>
          </cell>
        </row>
        <row r="203">
          <cell r="A203" t="str">
            <v>Pacific Theatres # 202/300/905-147201-202</v>
          </cell>
          <cell r="B203">
            <v>18526</v>
          </cell>
        </row>
        <row r="204">
          <cell r="A204" t="str">
            <v>Palos Verdes Security-128201-193A</v>
          </cell>
          <cell r="B204">
            <v>20108</v>
          </cell>
        </row>
        <row r="205">
          <cell r="A205" t="str">
            <v>Paradise Shops/Watstores-289205-103</v>
          </cell>
          <cell r="B205">
            <v>21961</v>
          </cell>
        </row>
        <row r="206">
          <cell r="A206" t="str">
            <v>Paul Oberman-153205-6445</v>
          </cell>
          <cell r="B206">
            <v>21338</v>
          </cell>
        </row>
        <row r="207">
          <cell r="A207" t="str">
            <v>Pavillions / Rancho Mktpl-185220-1110</v>
          </cell>
          <cell r="B207">
            <v>16205</v>
          </cell>
        </row>
        <row r="208">
          <cell r="A208" t="str">
            <v>Peaceful Pea-128201-187H</v>
          </cell>
          <cell r="B208">
            <v>22007</v>
          </cell>
        </row>
        <row r="209">
          <cell r="A209" t="str">
            <v>Pearlridge Center/Watercress-282022-1</v>
          </cell>
          <cell r="B209">
            <v>20511</v>
          </cell>
        </row>
        <row r="210">
          <cell r="A210" t="str">
            <v>Performance Team Freight Syste-124201-1</v>
          </cell>
          <cell r="B210">
            <v>19140</v>
          </cell>
        </row>
        <row r="211">
          <cell r="A211" t="str">
            <v>Peter J. Weingold-147201-806</v>
          </cell>
          <cell r="B211">
            <v>18593</v>
          </cell>
        </row>
        <row r="212">
          <cell r="A212" t="str">
            <v>PetsMart-126304-4840</v>
          </cell>
          <cell r="B212">
            <v>21776</v>
          </cell>
        </row>
        <row r="213">
          <cell r="A213" t="str">
            <v>Pier 1 Imports Inc./Ventura-126313-Major B</v>
          </cell>
          <cell r="B213">
            <v>21080</v>
          </cell>
        </row>
        <row r="214">
          <cell r="A214" t="str">
            <v>Pino Pizza / Regency Center-142201-2510</v>
          </cell>
          <cell r="B214">
            <v>19553</v>
          </cell>
        </row>
        <row r="215">
          <cell r="A215" t="str">
            <v>Port of Los Angeles-128201-189N</v>
          </cell>
          <cell r="B215">
            <v>21047</v>
          </cell>
        </row>
        <row r="216">
          <cell r="A216" t="str">
            <v>Press Graphix-128201-188C</v>
          </cell>
          <cell r="B216">
            <v>19799</v>
          </cell>
        </row>
        <row r="217">
          <cell r="A217" t="str">
            <v>PRESSURE PRODUCTS-128201-186B</v>
          </cell>
          <cell r="B217">
            <v>21320</v>
          </cell>
        </row>
        <row r="218">
          <cell r="A218" t="str">
            <v>Pristine Systems, Inc.-128201-189231</v>
          </cell>
          <cell r="B218">
            <v>21143</v>
          </cell>
        </row>
        <row r="219">
          <cell r="A219" t="str">
            <v>ProfessioNail-126310-Shop 502</v>
          </cell>
          <cell r="B219">
            <v>21717</v>
          </cell>
        </row>
        <row r="220">
          <cell r="A220" t="str">
            <v>Professional Nail / Los Altos-115323-2826</v>
          </cell>
          <cell r="B220">
            <v>20466</v>
          </cell>
        </row>
        <row r="221">
          <cell r="A221" t="str">
            <v>Professionnail/Newbury Park-175205-C-3</v>
          </cell>
          <cell r="B221">
            <v>22197</v>
          </cell>
        </row>
        <row r="222">
          <cell r="A222" t="str">
            <v>Project 14-128201-194K</v>
          </cell>
          <cell r="B222">
            <v>21830</v>
          </cell>
        </row>
        <row r="223">
          <cell r="A223" t="str">
            <v>ProTrade Connection-164303-7196</v>
          </cell>
          <cell r="B223">
            <v>22672</v>
          </cell>
        </row>
        <row r="224">
          <cell r="A224" t="str">
            <v>Quizno's Subs / Newbury Park-175206-D1</v>
          </cell>
          <cell r="B224">
            <v>21952</v>
          </cell>
        </row>
        <row r="225">
          <cell r="A225" t="str">
            <v>Quizno's Subs / Town Square-621201-2</v>
          </cell>
          <cell r="B225">
            <v>19238</v>
          </cell>
        </row>
        <row r="226">
          <cell r="A226" t="str">
            <v>Radica, Inc. DBA: Mioni-948201-143</v>
          </cell>
          <cell r="B226">
            <v>17718</v>
          </cell>
        </row>
        <row r="227">
          <cell r="A227" t="str">
            <v>Raj Manchanda-115325-2892</v>
          </cell>
          <cell r="B227">
            <v>21573</v>
          </cell>
        </row>
        <row r="228">
          <cell r="A228" t="str">
            <v>Ralph's / Town Square-621201-A</v>
          </cell>
          <cell r="B228">
            <v>18913</v>
          </cell>
        </row>
        <row r="229">
          <cell r="A229" t="str">
            <v>Reading Theatres, Inc.-147201-905A</v>
          </cell>
          <cell r="B229">
            <v>22748</v>
          </cell>
        </row>
        <row r="230">
          <cell r="A230" t="str">
            <v>Reading Theatres, Inc.-Tower-134201-SAC</v>
          </cell>
          <cell r="B230">
            <v>18374</v>
          </cell>
        </row>
        <row r="231">
          <cell r="A231" t="str">
            <v>Ready Welder-128201-189A</v>
          </cell>
          <cell r="B231">
            <v>19836</v>
          </cell>
        </row>
        <row r="232">
          <cell r="A232" t="str">
            <v>Ready Welder-128201-184D</v>
          </cell>
          <cell r="B232">
            <v>22656</v>
          </cell>
        </row>
        <row r="233">
          <cell r="A233" t="str">
            <v>REDBRICK  PIZZA-126310-Shop 500</v>
          </cell>
          <cell r="B233">
            <v>21531</v>
          </cell>
        </row>
        <row r="234">
          <cell r="A234" t="str">
            <v>Regency Family Fun Center-142201-2440</v>
          </cell>
          <cell r="B234">
            <v>19537</v>
          </cell>
        </row>
        <row r="235">
          <cell r="A235" t="str">
            <v>Retro Clothing-L-153205-6439</v>
          </cell>
          <cell r="B235">
            <v>21442</v>
          </cell>
        </row>
        <row r="236">
          <cell r="A236" t="str">
            <v>Rightway Paralegal Group-128201-194A</v>
          </cell>
          <cell r="B236">
            <v>21151</v>
          </cell>
        </row>
        <row r="237">
          <cell r="A237" t="str">
            <v>Robert J. Bryant Ins. Agency-128201-192I</v>
          </cell>
          <cell r="B237">
            <v>22285</v>
          </cell>
        </row>
        <row r="238">
          <cell r="A238" t="str">
            <v>Roman N. Anshin-147201-811</v>
          </cell>
          <cell r="B238">
            <v>18585</v>
          </cell>
        </row>
        <row r="239">
          <cell r="A239" t="str">
            <v>Roopa Indian Gift Shop-153205-6443</v>
          </cell>
          <cell r="B239">
            <v>22779</v>
          </cell>
        </row>
        <row r="240">
          <cell r="A240" t="str">
            <v>Rory McDermed &amp; Associates-128201-189236</v>
          </cell>
          <cell r="B240">
            <v>21135</v>
          </cell>
        </row>
        <row r="241">
          <cell r="A241" t="str">
            <v>Rydt Entertainment Systems-153205-315</v>
          </cell>
          <cell r="B241">
            <v>22031</v>
          </cell>
        </row>
        <row r="242">
          <cell r="A242" t="str">
            <v>Sakura Sushi-115323-2832</v>
          </cell>
          <cell r="B242">
            <v>21581</v>
          </cell>
        </row>
        <row r="243">
          <cell r="A243" t="str">
            <v>San Diego Store/Farid Meskarzadeh-152037-701-1</v>
          </cell>
          <cell r="B243">
            <v>20538</v>
          </cell>
        </row>
        <row r="244">
          <cell r="A244" t="str">
            <v>San Pedro Fork Lift, Inc.-128201-186E</v>
          </cell>
          <cell r="B244">
            <v>20247</v>
          </cell>
        </row>
        <row r="245">
          <cell r="A245" t="str">
            <v>San Pedro Neon -128201-187D</v>
          </cell>
          <cell r="B245">
            <v>21602</v>
          </cell>
        </row>
        <row r="246">
          <cell r="A246" t="str">
            <v>San Pedro Neon Unit 185B-128201-185B</v>
          </cell>
          <cell r="B246">
            <v>22234</v>
          </cell>
        </row>
        <row r="247">
          <cell r="A247" t="str">
            <v>San Pedro Soccer-128201-193G</v>
          </cell>
          <cell r="B247">
            <v>22277</v>
          </cell>
        </row>
        <row r="248">
          <cell r="A248" t="str">
            <v>San Rafael Theatres-146242-1</v>
          </cell>
          <cell r="B248">
            <v>20714</v>
          </cell>
        </row>
        <row r="249">
          <cell r="A249" t="str">
            <v>San Sai-126306-Shop 102</v>
          </cell>
          <cell r="B249">
            <v>21522</v>
          </cell>
        </row>
        <row r="250">
          <cell r="A250" t="str">
            <v>Sasa Milosevic &amp; Kathy Cap-618201-209</v>
          </cell>
          <cell r="B250">
            <v>22437</v>
          </cell>
        </row>
        <row r="251">
          <cell r="A251" t="str">
            <v>Sasa Milosevic &amp; Kathy Cap-618201-201</v>
          </cell>
          <cell r="B251">
            <v>21645</v>
          </cell>
        </row>
        <row r="252">
          <cell r="A252" t="str">
            <v>Semco Maritime, Inc.-128201-186A</v>
          </cell>
          <cell r="B252">
            <v>19887</v>
          </cell>
        </row>
        <row r="253">
          <cell r="A253" t="str">
            <v>SEPRO Inc.-618201-204</v>
          </cell>
          <cell r="B253">
            <v>20651</v>
          </cell>
        </row>
        <row r="254">
          <cell r="A254" t="str">
            <v>Shake Kouyoumdjian-153205-1716</v>
          </cell>
          <cell r="B254">
            <v>16504</v>
          </cell>
        </row>
        <row r="255">
          <cell r="A255" t="str">
            <v>Sharky's Mexican Grill #11-126306-Shop 100</v>
          </cell>
          <cell r="B255">
            <v>20984</v>
          </cell>
        </row>
        <row r="256">
          <cell r="A256" t="str">
            <v>Sharky's Mexican Grill/Newbury-175205-C-2</v>
          </cell>
          <cell r="B256">
            <v>21936</v>
          </cell>
        </row>
        <row r="257">
          <cell r="A257" t="str">
            <v>Simply Re-Arranging-128201-189L</v>
          </cell>
          <cell r="B257">
            <v>21910</v>
          </cell>
        </row>
        <row r="258">
          <cell r="A258" t="str">
            <v>Special Events Services-128201-189M</v>
          </cell>
          <cell r="B258">
            <v>20693</v>
          </cell>
        </row>
        <row r="259">
          <cell r="A259" t="str">
            <v>Staples, Inc./ Rancho Market-185220-1060</v>
          </cell>
          <cell r="B259">
            <v>16221</v>
          </cell>
        </row>
        <row r="260">
          <cell r="A260" t="str">
            <v>Star 500, Inc./Rafi Artunian-153205-200</v>
          </cell>
          <cell r="B260">
            <v>20626</v>
          </cell>
        </row>
        <row r="261">
          <cell r="A261" t="str">
            <v>Starbuck's / Los Altos-115325-2890</v>
          </cell>
          <cell r="B261">
            <v>20571</v>
          </cell>
        </row>
        <row r="262">
          <cell r="A262" t="str">
            <v>Starbucks / Newbury Park-175206-D-2</v>
          </cell>
          <cell r="B262">
            <v>22453</v>
          </cell>
        </row>
        <row r="263">
          <cell r="A263" t="str">
            <v>Starbucks Coffee/ Rancho Mktpl-185220-1180</v>
          </cell>
          <cell r="B263">
            <v>16387</v>
          </cell>
        </row>
        <row r="264">
          <cell r="A264" t="str">
            <v>Starbucks Corporation/Ventura-126306-Shop 107</v>
          </cell>
          <cell r="B264">
            <v>22103</v>
          </cell>
        </row>
        <row r="265">
          <cell r="A265" t="str">
            <v>Starbucks Corporation/Whittier-153203-Pad 2B</v>
          </cell>
          <cell r="B265">
            <v>22111</v>
          </cell>
        </row>
        <row r="266">
          <cell r="A266" t="str">
            <v>Storyopolis-147201-POAB</v>
          </cell>
          <cell r="B266">
            <v>18454</v>
          </cell>
        </row>
        <row r="267">
          <cell r="A267" t="str">
            <v>Studio Woodworking Design-128201-188D</v>
          </cell>
          <cell r="B267">
            <v>22154</v>
          </cell>
        </row>
        <row r="268">
          <cell r="A268" t="str">
            <v>Suarez Accountancy Corp.-128201-189217</v>
          </cell>
          <cell r="B268">
            <v>21995</v>
          </cell>
        </row>
        <row r="269">
          <cell r="A269" t="str">
            <v>Subway / Woodward Park-164303-7198</v>
          </cell>
          <cell r="B269">
            <v>22058</v>
          </cell>
        </row>
        <row r="270">
          <cell r="A270" t="str">
            <v>Sudhalter Communication-153205-401</v>
          </cell>
          <cell r="B270">
            <v>20845</v>
          </cell>
        </row>
        <row r="271">
          <cell r="A271" t="str">
            <v>Supercuts / Town Square-621201-4</v>
          </cell>
          <cell r="B271">
            <v>19246</v>
          </cell>
        </row>
        <row r="272">
          <cell r="A272" t="str">
            <v>Supercuts, Inc. / Los Altos-115323-2824</v>
          </cell>
          <cell r="B272">
            <v>19326</v>
          </cell>
        </row>
        <row r="273">
          <cell r="A273" t="str">
            <v>TACONE-126310-501</v>
          </cell>
          <cell r="B273">
            <v>21709</v>
          </cell>
        </row>
        <row r="274">
          <cell r="A274" t="str">
            <v>Tai Tan To-280233-2</v>
          </cell>
          <cell r="B274">
            <v>20562</v>
          </cell>
        </row>
        <row r="275">
          <cell r="A275" t="str">
            <v>TCM/1871 Suite F-128201-187F</v>
          </cell>
          <cell r="B275">
            <v>22517</v>
          </cell>
        </row>
        <row r="276">
          <cell r="A276" t="str">
            <v>TDM International-128201-191C</v>
          </cell>
          <cell r="B276">
            <v>20001</v>
          </cell>
        </row>
        <row r="277">
          <cell r="A277" t="str">
            <v>TEAM THREADZ-128201-189Q</v>
          </cell>
          <cell r="B277">
            <v>21434</v>
          </cell>
        </row>
        <row r="278">
          <cell r="A278" t="str">
            <v>Telesis Community Credit Union-115218-PARKING</v>
          </cell>
          <cell r="B278">
            <v>22429</v>
          </cell>
        </row>
        <row r="279">
          <cell r="A279" t="str">
            <v>TGH Enterprises, Inc-126306-Shop 105</v>
          </cell>
          <cell r="B279">
            <v>21389</v>
          </cell>
        </row>
        <row r="280">
          <cell r="A280" t="str">
            <v>The Musical Box Dr.-128201-190G</v>
          </cell>
          <cell r="B280">
            <v>19983</v>
          </cell>
        </row>
        <row r="281">
          <cell r="A281" t="str">
            <v>The Vitamin Shoppe Industries-126309-Shop 400</v>
          </cell>
          <cell r="B281">
            <v>21629</v>
          </cell>
        </row>
        <row r="282">
          <cell r="A282" t="str">
            <v>Togo's Eateries / Los Altos-115323-2834</v>
          </cell>
          <cell r="B282">
            <v>20415</v>
          </cell>
        </row>
        <row r="283">
          <cell r="A283" t="str">
            <v>Togo's Eateries/Whittier-153203-PAD 2A</v>
          </cell>
          <cell r="B283">
            <v>20790</v>
          </cell>
        </row>
        <row r="284">
          <cell r="A284" t="str">
            <v>Total Warehousing/ Pico Rivera-102203-8462</v>
          </cell>
          <cell r="B284">
            <v>21186</v>
          </cell>
        </row>
        <row r="285">
          <cell r="A285" t="str">
            <v>Tower Theatre-134201-SAC</v>
          </cell>
          <cell r="B285">
            <v>18374</v>
          </cell>
        </row>
        <row r="286">
          <cell r="A286" t="str">
            <v>TREADLEART-128201-194H</v>
          </cell>
          <cell r="B286">
            <v>22550</v>
          </cell>
        </row>
        <row r="287">
          <cell r="A287" t="str">
            <v>Trik Trak-128201-190C</v>
          </cell>
          <cell r="B287">
            <v>19941</v>
          </cell>
        </row>
        <row r="288">
          <cell r="A288" t="str">
            <v>Trik Trak-128201-190D</v>
          </cell>
          <cell r="B288">
            <v>19959</v>
          </cell>
        </row>
        <row r="289">
          <cell r="A289" t="str">
            <v>U.S. Expeditors, Inc-128201-188B</v>
          </cell>
          <cell r="B289">
            <v>20941</v>
          </cell>
        </row>
        <row r="290">
          <cell r="A290" t="str">
            <v>Ultra Vixen-153205-1710</v>
          </cell>
          <cell r="B290">
            <v>19019</v>
          </cell>
        </row>
        <row r="291">
          <cell r="A291" t="str">
            <v>USC Entertainment Technology-153205-6433</v>
          </cell>
          <cell r="B291">
            <v>20407</v>
          </cell>
        </row>
        <row r="292">
          <cell r="A292" t="str">
            <v>Verizon / Whittier Gateway-153203-PAD 2D</v>
          </cell>
          <cell r="B292">
            <v>20757</v>
          </cell>
        </row>
        <row r="293">
          <cell r="A293" t="str">
            <v>Verizon Wireless / Los Altos-115323-2836</v>
          </cell>
          <cell r="B293">
            <v>20554</v>
          </cell>
        </row>
        <row r="294">
          <cell r="A294" t="str">
            <v>Verizon Wireless/ Manhattan-618201-210</v>
          </cell>
          <cell r="B294">
            <v>17451</v>
          </cell>
        </row>
        <row r="295">
          <cell r="A295" t="str">
            <v>Vineyards Int'l / 184F-128201-184F</v>
          </cell>
          <cell r="B295">
            <v>22664</v>
          </cell>
        </row>
        <row r="296">
          <cell r="A296" t="str">
            <v>Walmart/Regency-142201-2400</v>
          </cell>
          <cell r="B296">
            <v>22795</v>
          </cell>
        </row>
        <row r="297">
          <cell r="A297" t="str">
            <v>Walmart/Westminister-619990-7901</v>
          </cell>
          <cell r="B297">
            <v>18315</v>
          </cell>
        </row>
        <row r="298">
          <cell r="A298" t="str">
            <v>Waterfront Equipment Tech 186C&amp;D-128201-186C</v>
          </cell>
          <cell r="B298">
            <v>22162</v>
          </cell>
        </row>
        <row r="299">
          <cell r="A299" t="str">
            <v>Weight Watchers / Los Altos-115323-2830</v>
          </cell>
          <cell r="B299">
            <v>21469</v>
          </cell>
        </row>
        <row r="300">
          <cell r="A300" t="str">
            <v>Western Financial Bank/Los Alt-115323-2820</v>
          </cell>
          <cell r="B300">
            <v>19271</v>
          </cell>
        </row>
        <row r="301">
          <cell r="A301" t="str">
            <v>Westminster Land Hi-Way 39-128202-1</v>
          </cell>
          <cell r="B301">
            <v>20212</v>
          </cell>
        </row>
        <row r="302">
          <cell r="A302" t="str">
            <v>Westminster Walmart Parcel-115227-7901</v>
          </cell>
          <cell r="B302">
            <v>18323</v>
          </cell>
        </row>
        <row r="303">
          <cell r="A303" t="str">
            <v>Xstreamline, Inc.-128201-186I</v>
          </cell>
          <cell r="B303">
            <v>22269</v>
          </cell>
        </row>
        <row r="304">
          <cell r="A304" t="str">
            <v>Young Electric Inc.-128201-189C</v>
          </cell>
          <cell r="B304">
            <v>19828</v>
          </cell>
        </row>
        <row r="305">
          <cell r="A305" t="str">
            <v>YWCA of the Harbor Area-128201-192A</v>
          </cell>
          <cell r="B305">
            <v>20052</v>
          </cell>
        </row>
        <row r="306">
          <cell r="A306" t="str">
            <v>Hollywood Partnership-153205-400</v>
          </cell>
          <cell r="B306">
            <v>21821</v>
          </cell>
        </row>
        <row r="307">
          <cell r="A307">
            <v>0</v>
          </cell>
          <cell r="B307">
            <v>0</v>
          </cell>
        </row>
        <row r="308">
          <cell r="A308">
            <v>0</v>
          </cell>
          <cell r="B308">
            <v>0</v>
          </cell>
        </row>
        <row r="309">
          <cell r="A309">
            <v>0</v>
          </cell>
          <cell r="B309">
            <v>0</v>
          </cell>
        </row>
        <row r="310">
          <cell r="A310">
            <v>0</v>
          </cell>
          <cell r="B310">
            <v>0</v>
          </cell>
        </row>
        <row r="311">
          <cell r="A311">
            <v>0</v>
          </cell>
          <cell r="B311">
            <v>0</v>
          </cell>
        </row>
        <row r="312">
          <cell r="A312">
            <v>0</v>
          </cell>
          <cell r="B312">
            <v>0</v>
          </cell>
        </row>
        <row r="313">
          <cell r="A313">
            <v>0</v>
          </cell>
          <cell r="B313">
            <v>0</v>
          </cell>
        </row>
        <row r="314">
          <cell r="A314">
            <v>0</v>
          </cell>
          <cell r="B314">
            <v>0</v>
          </cell>
        </row>
        <row r="315">
          <cell r="A315">
            <v>0</v>
          </cell>
          <cell r="B315">
            <v>0</v>
          </cell>
        </row>
        <row r="316">
          <cell r="A316">
            <v>0</v>
          </cell>
          <cell r="B316">
            <v>0</v>
          </cell>
        </row>
        <row r="317">
          <cell r="A317">
            <v>0</v>
          </cell>
          <cell r="B317">
            <v>0</v>
          </cell>
        </row>
        <row r="318">
          <cell r="A318">
            <v>0</v>
          </cell>
          <cell r="B318">
            <v>0</v>
          </cell>
        </row>
        <row r="319">
          <cell r="A319">
            <v>0</v>
          </cell>
          <cell r="B319">
            <v>0</v>
          </cell>
        </row>
        <row r="320">
          <cell r="A320">
            <v>0</v>
          </cell>
          <cell r="B320">
            <v>0</v>
          </cell>
        </row>
        <row r="321">
          <cell r="A321">
            <v>0</v>
          </cell>
          <cell r="B321">
            <v>0</v>
          </cell>
        </row>
        <row r="322">
          <cell r="A322">
            <v>0</v>
          </cell>
          <cell r="B322">
            <v>0</v>
          </cell>
        </row>
        <row r="323">
          <cell r="A323">
            <v>0</v>
          </cell>
          <cell r="B323">
            <v>0</v>
          </cell>
        </row>
        <row r="324">
          <cell r="A324">
            <v>0</v>
          </cell>
          <cell r="B324">
            <v>0</v>
          </cell>
        </row>
        <row r="325">
          <cell r="A325">
            <v>0</v>
          </cell>
          <cell r="B325">
            <v>0</v>
          </cell>
        </row>
        <row r="326">
          <cell r="A326">
            <v>0</v>
          </cell>
          <cell r="B326">
            <v>0</v>
          </cell>
        </row>
        <row r="327">
          <cell r="A327">
            <v>0</v>
          </cell>
          <cell r="B327">
            <v>0</v>
          </cell>
        </row>
        <row r="328">
          <cell r="A328">
            <v>0</v>
          </cell>
          <cell r="B328">
            <v>0</v>
          </cell>
        </row>
        <row r="329">
          <cell r="A329">
            <v>0</v>
          </cell>
          <cell r="B329">
            <v>0</v>
          </cell>
        </row>
        <row r="330">
          <cell r="A330">
            <v>0</v>
          </cell>
          <cell r="B330">
            <v>0</v>
          </cell>
        </row>
        <row r="331">
          <cell r="A331">
            <v>0</v>
          </cell>
          <cell r="B331">
            <v>0</v>
          </cell>
        </row>
        <row r="332">
          <cell r="A332">
            <v>0</v>
          </cell>
          <cell r="B332">
            <v>0</v>
          </cell>
        </row>
        <row r="333">
          <cell r="A333">
            <v>0</v>
          </cell>
          <cell r="B333">
            <v>0</v>
          </cell>
        </row>
        <row r="334">
          <cell r="A334">
            <v>0</v>
          </cell>
          <cell r="B334">
            <v>0</v>
          </cell>
        </row>
        <row r="335">
          <cell r="A335">
            <v>0</v>
          </cell>
          <cell r="B335">
            <v>0</v>
          </cell>
        </row>
        <row r="336">
          <cell r="A336">
            <v>0</v>
          </cell>
          <cell r="B336">
            <v>0</v>
          </cell>
        </row>
        <row r="337">
          <cell r="A337">
            <v>0</v>
          </cell>
          <cell r="B337">
            <v>0</v>
          </cell>
        </row>
        <row r="338">
          <cell r="A338">
            <v>0</v>
          </cell>
          <cell r="B338">
            <v>0</v>
          </cell>
        </row>
        <row r="339">
          <cell r="A339">
            <v>0</v>
          </cell>
          <cell r="B339">
            <v>0</v>
          </cell>
        </row>
        <row r="340">
          <cell r="A340">
            <v>0</v>
          </cell>
          <cell r="B340">
            <v>0</v>
          </cell>
        </row>
        <row r="341">
          <cell r="A341">
            <v>0</v>
          </cell>
          <cell r="B341">
            <v>0</v>
          </cell>
        </row>
        <row r="342">
          <cell r="A342">
            <v>0</v>
          </cell>
          <cell r="B342">
            <v>0</v>
          </cell>
        </row>
        <row r="343">
          <cell r="A343">
            <v>0</v>
          </cell>
          <cell r="B343">
            <v>0</v>
          </cell>
        </row>
        <row r="344">
          <cell r="A344">
            <v>0</v>
          </cell>
          <cell r="B344">
            <v>0</v>
          </cell>
        </row>
        <row r="345">
          <cell r="A345">
            <v>0</v>
          </cell>
          <cell r="B345">
            <v>0</v>
          </cell>
        </row>
        <row r="346">
          <cell r="A346">
            <v>0</v>
          </cell>
          <cell r="B346">
            <v>0</v>
          </cell>
        </row>
        <row r="347">
          <cell r="A347">
            <v>0</v>
          </cell>
          <cell r="B347">
            <v>0</v>
          </cell>
        </row>
        <row r="348">
          <cell r="A348">
            <v>0</v>
          </cell>
          <cell r="B348">
            <v>0</v>
          </cell>
        </row>
        <row r="349">
          <cell r="A349">
            <v>0</v>
          </cell>
          <cell r="B349">
            <v>0</v>
          </cell>
        </row>
        <row r="350">
          <cell r="A350">
            <v>0</v>
          </cell>
          <cell r="B350">
            <v>0</v>
          </cell>
        </row>
        <row r="351">
          <cell r="A351">
            <v>0</v>
          </cell>
          <cell r="B351">
            <v>0</v>
          </cell>
        </row>
        <row r="352">
          <cell r="A352">
            <v>0</v>
          </cell>
          <cell r="B352">
            <v>0</v>
          </cell>
        </row>
        <row r="353">
          <cell r="A353">
            <v>0</v>
          </cell>
          <cell r="B353">
            <v>0</v>
          </cell>
        </row>
        <row r="354">
          <cell r="A354">
            <v>0</v>
          </cell>
          <cell r="B354">
            <v>0</v>
          </cell>
        </row>
        <row r="355">
          <cell r="A355">
            <v>0</v>
          </cell>
          <cell r="B355">
            <v>0</v>
          </cell>
        </row>
        <row r="356">
          <cell r="A356">
            <v>0</v>
          </cell>
          <cell r="B356">
            <v>0</v>
          </cell>
        </row>
        <row r="357">
          <cell r="A357">
            <v>0</v>
          </cell>
          <cell r="B357">
            <v>0</v>
          </cell>
        </row>
        <row r="358">
          <cell r="A358">
            <v>0</v>
          </cell>
          <cell r="B358">
            <v>0</v>
          </cell>
        </row>
        <row r="359">
          <cell r="A359">
            <v>0</v>
          </cell>
          <cell r="B359">
            <v>0</v>
          </cell>
        </row>
        <row r="360">
          <cell r="A360">
            <v>0</v>
          </cell>
          <cell r="B360">
            <v>0</v>
          </cell>
        </row>
        <row r="361">
          <cell r="A361">
            <v>0</v>
          </cell>
          <cell r="B361">
            <v>0</v>
          </cell>
        </row>
        <row r="362">
          <cell r="A362">
            <v>0</v>
          </cell>
          <cell r="B362">
            <v>0</v>
          </cell>
        </row>
        <row r="363">
          <cell r="A363">
            <v>0</v>
          </cell>
          <cell r="B363">
            <v>0</v>
          </cell>
        </row>
        <row r="364">
          <cell r="A364">
            <v>0</v>
          </cell>
          <cell r="B364">
            <v>0</v>
          </cell>
        </row>
        <row r="365">
          <cell r="A365">
            <v>0</v>
          </cell>
          <cell r="B365">
            <v>0</v>
          </cell>
        </row>
        <row r="366">
          <cell r="A366">
            <v>0</v>
          </cell>
          <cell r="B366">
            <v>0</v>
          </cell>
        </row>
        <row r="367">
          <cell r="A367">
            <v>0</v>
          </cell>
          <cell r="B367">
            <v>0</v>
          </cell>
        </row>
        <row r="368">
          <cell r="A368">
            <v>0</v>
          </cell>
          <cell r="B368">
            <v>0</v>
          </cell>
        </row>
        <row r="369">
          <cell r="A369">
            <v>0</v>
          </cell>
          <cell r="B369">
            <v>0</v>
          </cell>
        </row>
        <row r="370">
          <cell r="A370">
            <v>0</v>
          </cell>
          <cell r="B370">
            <v>0</v>
          </cell>
        </row>
        <row r="371">
          <cell r="A371">
            <v>0</v>
          </cell>
          <cell r="B371">
            <v>0</v>
          </cell>
        </row>
        <row r="372">
          <cell r="A372">
            <v>0</v>
          </cell>
          <cell r="B372">
            <v>0</v>
          </cell>
        </row>
        <row r="373">
          <cell r="A373">
            <v>0</v>
          </cell>
          <cell r="B373">
            <v>0</v>
          </cell>
        </row>
        <row r="374">
          <cell r="A374">
            <v>0</v>
          </cell>
          <cell r="B374">
            <v>0</v>
          </cell>
        </row>
        <row r="375">
          <cell r="A375">
            <v>0</v>
          </cell>
          <cell r="B375">
            <v>0</v>
          </cell>
        </row>
        <row r="376">
          <cell r="A376">
            <v>0</v>
          </cell>
          <cell r="B376">
            <v>0</v>
          </cell>
        </row>
        <row r="377">
          <cell r="A377">
            <v>0</v>
          </cell>
          <cell r="B377">
            <v>0</v>
          </cell>
        </row>
        <row r="378">
          <cell r="A378">
            <v>0</v>
          </cell>
          <cell r="B378">
            <v>0</v>
          </cell>
        </row>
        <row r="379">
          <cell r="A379">
            <v>0</v>
          </cell>
          <cell r="B379">
            <v>0</v>
          </cell>
        </row>
        <row r="380">
          <cell r="A380">
            <v>0</v>
          </cell>
          <cell r="B380">
            <v>0</v>
          </cell>
        </row>
        <row r="381">
          <cell r="A381">
            <v>0</v>
          </cell>
          <cell r="B381">
            <v>0</v>
          </cell>
        </row>
        <row r="382">
          <cell r="A382">
            <v>0</v>
          </cell>
          <cell r="B382">
            <v>0</v>
          </cell>
        </row>
        <row r="383">
          <cell r="A383">
            <v>0</v>
          </cell>
          <cell r="B383">
            <v>0</v>
          </cell>
        </row>
        <row r="384">
          <cell r="A384">
            <v>0</v>
          </cell>
          <cell r="B384">
            <v>0</v>
          </cell>
        </row>
        <row r="385">
          <cell r="A385">
            <v>0</v>
          </cell>
          <cell r="B385">
            <v>0</v>
          </cell>
        </row>
        <row r="386">
          <cell r="A386">
            <v>0</v>
          </cell>
          <cell r="B386">
            <v>0</v>
          </cell>
        </row>
        <row r="387">
          <cell r="A387">
            <v>0</v>
          </cell>
          <cell r="B387">
            <v>0</v>
          </cell>
        </row>
        <row r="388">
          <cell r="A388">
            <v>0</v>
          </cell>
          <cell r="B388">
            <v>0</v>
          </cell>
        </row>
        <row r="389">
          <cell r="A389">
            <v>0</v>
          </cell>
          <cell r="B389">
            <v>0</v>
          </cell>
        </row>
        <row r="390">
          <cell r="A390">
            <v>0</v>
          </cell>
          <cell r="B390">
            <v>0</v>
          </cell>
        </row>
        <row r="391">
          <cell r="A391">
            <v>0</v>
          </cell>
          <cell r="B391">
            <v>0</v>
          </cell>
        </row>
        <row r="392">
          <cell r="A392">
            <v>0</v>
          </cell>
          <cell r="B392">
            <v>0</v>
          </cell>
        </row>
        <row r="393">
          <cell r="A393">
            <v>0</v>
          </cell>
          <cell r="B393">
            <v>0</v>
          </cell>
        </row>
        <row r="394">
          <cell r="A394">
            <v>0</v>
          </cell>
          <cell r="B394">
            <v>0</v>
          </cell>
        </row>
        <row r="395">
          <cell r="A395">
            <v>0</v>
          </cell>
          <cell r="B395">
            <v>0</v>
          </cell>
        </row>
        <row r="396">
          <cell r="A396">
            <v>0</v>
          </cell>
          <cell r="B396">
            <v>0</v>
          </cell>
        </row>
        <row r="397">
          <cell r="A397">
            <v>0</v>
          </cell>
          <cell r="B397">
            <v>0</v>
          </cell>
        </row>
        <row r="398">
          <cell r="A398">
            <v>0</v>
          </cell>
          <cell r="B398">
            <v>0</v>
          </cell>
        </row>
        <row r="399">
          <cell r="A399">
            <v>0</v>
          </cell>
          <cell r="B399">
            <v>0</v>
          </cell>
        </row>
        <row r="400">
          <cell r="A400">
            <v>0</v>
          </cell>
          <cell r="B400">
            <v>0</v>
          </cell>
        </row>
        <row r="401">
          <cell r="A401">
            <v>0</v>
          </cell>
          <cell r="B401">
            <v>0</v>
          </cell>
        </row>
        <row r="402">
          <cell r="A402">
            <v>0</v>
          </cell>
          <cell r="B402">
            <v>0</v>
          </cell>
        </row>
        <row r="403">
          <cell r="A403">
            <v>0</v>
          </cell>
          <cell r="B403">
            <v>0</v>
          </cell>
        </row>
        <row r="404">
          <cell r="A404">
            <v>0</v>
          </cell>
          <cell r="B404">
            <v>0</v>
          </cell>
        </row>
        <row r="405">
          <cell r="A405">
            <v>0</v>
          </cell>
          <cell r="B405">
            <v>0</v>
          </cell>
        </row>
        <row r="406">
          <cell r="A406">
            <v>0</v>
          </cell>
          <cell r="B406">
            <v>0</v>
          </cell>
        </row>
        <row r="407">
          <cell r="A407">
            <v>0</v>
          </cell>
          <cell r="B407">
            <v>0</v>
          </cell>
        </row>
        <row r="408">
          <cell r="A408">
            <v>0</v>
          </cell>
          <cell r="B408">
            <v>0</v>
          </cell>
        </row>
        <row r="409">
          <cell r="A409">
            <v>0</v>
          </cell>
          <cell r="B409">
            <v>0</v>
          </cell>
        </row>
        <row r="410">
          <cell r="A410">
            <v>0</v>
          </cell>
          <cell r="B410">
            <v>0</v>
          </cell>
        </row>
        <row r="411">
          <cell r="A411">
            <v>0</v>
          </cell>
          <cell r="B411">
            <v>0</v>
          </cell>
        </row>
        <row r="412">
          <cell r="A412">
            <v>0</v>
          </cell>
          <cell r="B412">
            <v>0</v>
          </cell>
        </row>
        <row r="413">
          <cell r="A413">
            <v>0</v>
          </cell>
          <cell r="B413">
            <v>0</v>
          </cell>
        </row>
        <row r="414">
          <cell r="A414">
            <v>0</v>
          </cell>
          <cell r="B414">
            <v>0</v>
          </cell>
        </row>
        <row r="415">
          <cell r="A415">
            <v>0</v>
          </cell>
          <cell r="B415">
            <v>0</v>
          </cell>
        </row>
        <row r="416">
          <cell r="A416">
            <v>0</v>
          </cell>
          <cell r="B416">
            <v>0</v>
          </cell>
        </row>
        <row r="417">
          <cell r="A417">
            <v>0</v>
          </cell>
          <cell r="B417">
            <v>0</v>
          </cell>
        </row>
        <row r="418">
          <cell r="A418">
            <v>0</v>
          </cell>
          <cell r="B418">
            <v>0</v>
          </cell>
        </row>
        <row r="419">
          <cell r="A419">
            <v>0</v>
          </cell>
          <cell r="B419">
            <v>0</v>
          </cell>
        </row>
        <row r="420">
          <cell r="A420">
            <v>0</v>
          </cell>
          <cell r="B420">
            <v>0</v>
          </cell>
        </row>
        <row r="421">
          <cell r="A421">
            <v>0</v>
          </cell>
          <cell r="B421">
            <v>0</v>
          </cell>
        </row>
        <row r="422">
          <cell r="A422">
            <v>0</v>
          </cell>
          <cell r="B422">
            <v>0</v>
          </cell>
        </row>
        <row r="423">
          <cell r="A423">
            <v>0</v>
          </cell>
          <cell r="B423">
            <v>0</v>
          </cell>
        </row>
        <row r="424">
          <cell r="A424">
            <v>0</v>
          </cell>
          <cell r="B424">
            <v>0</v>
          </cell>
        </row>
        <row r="425">
          <cell r="A425">
            <v>0</v>
          </cell>
          <cell r="B425">
            <v>0</v>
          </cell>
        </row>
        <row r="426">
          <cell r="A426">
            <v>0</v>
          </cell>
          <cell r="B426">
            <v>0</v>
          </cell>
        </row>
        <row r="427">
          <cell r="A427">
            <v>0</v>
          </cell>
          <cell r="B427">
            <v>0</v>
          </cell>
        </row>
        <row r="428">
          <cell r="A428">
            <v>0</v>
          </cell>
          <cell r="B428">
            <v>0</v>
          </cell>
        </row>
        <row r="429">
          <cell r="A429">
            <v>0</v>
          </cell>
          <cell r="B429">
            <v>0</v>
          </cell>
        </row>
        <row r="430">
          <cell r="A430">
            <v>0</v>
          </cell>
          <cell r="B430">
            <v>0</v>
          </cell>
        </row>
        <row r="431">
          <cell r="A431">
            <v>0</v>
          </cell>
          <cell r="B431">
            <v>0</v>
          </cell>
        </row>
        <row r="432">
          <cell r="A432">
            <v>0</v>
          </cell>
          <cell r="B432">
            <v>0</v>
          </cell>
        </row>
        <row r="433">
          <cell r="A433">
            <v>0</v>
          </cell>
          <cell r="B433">
            <v>0</v>
          </cell>
        </row>
        <row r="434">
          <cell r="A434">
            <v>0</v>
          </cell>
          <cell r="B434">
            <v>0</v>
          </cell>
        </row>
        <row r="435">
          <cell r="A435">
            <v>0</v>
          </cell>
          <cell r="B435">
            <v>0</v>
          </cell>
        </row>
        <row r="436">
          <cell r="A436">
            <v>0</v>
          </cell>
          <cell r="B436">
            <v>0</v>
          </cell>
        </row>
        <row r="437">
          <cell r="A437">
            <v>0</v>
          </cell>
          <cell r="B437">
            <v>0</v>
          </cell>
        </row>
        <row r="438">
          <cell r="A438">
            <v>0</v>
          </cell>
          <cell r="B438">
            <v>0</v>
          </cell>
        </row>
        <row r="439">
          <cell r="A439">
            <v>0</v>
          </cell>
          <cell r="B439">
            <v>0</v>
          </cell>
        </row>
        <row r="440">
          <cell r="A440">
            <v>0</v>
          </cell>
          <cell r="B440">
            <v>0</v>
          </cell>
        </row>
        <row r="441">
          <cell r="A441">
            <v>0</v>
          </cell>
          <cell r="B441">
            <v>0</v>
          </cell>
        </row>
        <row r="442">
          <cell r="A442">
            <v>0</v>
          </cell>
          <cell r="B442">
            <v>0</v>
          </cell>
        </row>
        <row r="443">
          <cell r="A443">
            <v>0</v>
          </cell>
          <cell r="B443">
            <v>0</v>
          </cell>
        </row>
        <row r="444">
          <cell r="A444">
            <v>0</v>
          </cell>
          <cell r="B444">
            <v>0</v>
          </cell>
        </row>
        <row r="445">
          <cell r="A445">
            <v>0</v>
          </cell>
          <cell r="B445">
            <v>0</v>
          </cell>
        </row>
        <row r="446">
          <cell r="A446">
            <v>0</v>
          </cell>
          <cell r="B446">
            <v>0</v>
          </cell>
        </row>
        <row r="447">
          <cell r="A447">
            <v>0</v>
          </cell>
          <cell r="B447">
            <v>0</v>
          </cell>
        </row>
        <row r="448">
          <cell r="A448">
            <v>0</v>
          </cell>
          <cell r="B448">
            <v>0</v>
          </cell>
        </row>
        <row r="449">
          <cell r="A449">
            <v>0</v>
          </cell>
          <cell r="B449">
            <v>0</v>
          </cell>
        </row>
        <row r="450">
          <cell r="A450">
            <v>0</v>
          </cell>
          <cell r="B450">
            <v>0</v>
          </cell>
        </row>
        <row r="451">
          <cell r="A451">
            <v>0</v>
          </cell>
          <cell r="B451">
            <v>0</v>
          </cell>
        </row>
        <row r="452">
          <cell r="A452">
            <v>0</v>
          </cell>
          <cell r="B452">
            <v>0</v>
          </cell>
        </row>
        <row r="453">
          <cell r="A453">
            <v>0</v>
          </cell>
          <cell r="B453">
            <v>0</v>
          </cell>
        </row>
        <row r="454">
          <cell r="A454">
            <v>0</v>
          </cell>
          <cell r="B454">
            <v>0</v>
          </cell>
        </row>
        <row r="455">
          <cell r="A455">
            <v>0</v>
          </cell>
          <cell r="B455">
            <v>0</v>
          </cell>
        </row>
        <row r="456">
          <cell r="A456">
            <v>0</v>
          </cell>
          <cell r="B456">
            <v>0</v>
          </cell>
        </row>
        <row r="457">
          <cell r="A457">
            <v>0</v>
          </cell>
          <cell r="B457">
            <v>0</v>
          </cell>
        </row>
        <row r="458">
          <cell r="A458">
            <v>0</v>
          </cell>
          <cell r="B458">
            <v>0</v>
          </cell>
        </row>
        <row r="459">
          <cell r="A459">
            <v>0</v>
          </cell>
          <cell r="B459">
            <v>0</v>
          </cell>
        </row>
        <row r="460">
          <cell r="A460">
            <v>0</v>
          </cell>
          <cell r="B460">
            <v>0</v>
          </cell>
        </row>
        <row r="461">
          <cell r="A461">
            <v>0</v>
          </cell>
          <cell r="B461">
            <v>0</v>
          </cell>
        </row>
        <row r="462">
          <cell r="A462">
            <v>0</v>
          </cell>
          <cell r="B462">
            <v>0</v>
          </cell>
        </row>
        <row r="463">
          <cell r="A463">
            <v>0</v>
          </cell>
          <cell r="B463">
            <v>0</v>
          </cell>
        </row>
        <row r="464">
          <cell r="A464">
            <v>0</v>
          </cell>
          <cell r="B464">
            <v>0</v>
          </cell>
        </row>
        <row r="465">
          <cell r="A465">
            <v>0</v>
          </cell>
          <cell r="B465">
            <v>0</v>
          </cell>
        </row>
        <row r="466">
          <cell r="A466">
            <v>0</v>
          </cell>
          <cell r="B466">
            <v>0</v>
          </cell>
        </row>
        <row r="467">
          <cell r="A467">
            <v>0</v>
          </cell>
          <cell r="B467">
            <v>0</v>
          </cell>
        </row>
        <row r="468">
          <cell r="A468">
            <v>0</v>
          </cell>
          <cell r="B468">
            <v>0</v>
          </cell>
        </row>
        <row r="469">
          <cell r="A469">
            <v>0</v>
          </cell>
          <cell r="B469">
            <v>0</v>
          </cell>
        </row>
        <row r="470">
          <cell r="A470">
            <v>0</v>
          </cell>
          <cell r="B470">
            <v>0</v>
          </cell>
        </row>
        <row r="471">
          <cell r="A471">
            <v>0</v>
          </cell>
          <cell r="B471">
            <v>0</v>
          </cell>
        </row>
        <row r="472">
          <cell r="A472">
            <v>0</v>
          </cell>
          <cell r="B472">
            <v>0</v>
          </cell>
        </row>
        <row r="473">
          <cell r="A473">
            <v>0</v>
          </cell>
          <cell r="B473">
            <v>0</v>
          </cell>
        </row>
        <row r="474">
          <cell r="A474">
            <v>0</v>
          </cell>
          <cell r="B474">
            <v>0</v>
          </cell>
        </row>
        <row r="475">
          <cell r="A475">
            <v>0</v>
          </cell>
          <cell r="B475">
            <v>0</v>
          </cell>
        </row>
        <row r="476">
          <cell r="A476">
            <v>0</v>
          </cell>
          <cell r="B476">
            <v>0</v>
          </cell>
        </row>
        <row r="477">
          <cell r="A477">
            <v>0</v>
          </cell>
          <cell r="B477">
            <v>0</v>
          </cell>
        </row>
        <row r="478">
          <cell r="A478">
            <v>0</v>
          </cell>
          <cell r="B478">
            <v>0</v>
          </cell>
        </row>
        <row r="479">
          <cell r="A479">
            <v>0</v>
          </cell>
          <cell r="B479">
            <v>0</v>
          </cell>
        </row>
        <row r="480">
          <cell r="A480">
            <v>0</v>
          </cell>
          <cell r="B480">
            <v>0</v>
          </cell>
        </row>
        <row r="481">
          <cell r="A481">
            <v>0</v>
          </cell>
          <cell r="B481">
            <v>0</v>
          </cell>
        </row>
        <row r="482">
          <cell r="A482">
            <v>0</v>
          </cell>
          <cell r="B482">
            <v>0</v>
          </cell>
        </row>
        <row r="483">
          <cell r="A483">
            <v>0</v>
          </cell>
          <cell r="B483">
            <v>0</v>
          </cell>
        </row>
        <row r="484">
          <cell r="A484">
            <v>0</v>
          </cell>
          <cell r="B484">
            <v>0</v>
          </cell>
        </row>
        <row r="485">
          <cell r="A485">
            <v>0</v>
          </cell>
          <cell r="B485">
            <v>0</v>
          </cell>
        </row>
        <row r="486">
          <cell r="A486">
            <v>0</v>
          </cell>
          <cell r="B486">
            <v>0</v>
          </cell>
        </row>
        <row r="487">
          <cell r="A487">
            <v>0</v>
          </cell>
          <cell r="B487">
            <v>0</v>
          </cell>
        </row>
        <row r="488">
          <cell r="A488">
            <v>0</v>
          </cell>
          <cell r="B488">
            <v>0</v>
          </cell>
        </row>
        <row r="489">
          <cell r="A489">
            <v>0</v>
          </cell>
          <cell r="B489">
            <v>0</v>
          </cell>
        </row>
        <row r="490">
          <cell r="A490">
            <v>0</v>
          </cell>
          <cell r="B490">
            <v>0</v>
          </cell>
        </row>
        <row r="491">
          <cell r="A491">
            <v>0</v>
          </cell>
          <cell r="B491">
            <v>0</v>
          </cell>
        </row>
        <row r="492">
          <cell r="A492">
            <v>0</v>
          </cell>
          <cell r="B492">
            <v>0</v>
          </cell>
        </row>
        <row r="493">
          <cell r="A493">
            <v>0</v>
          </cell>
          <cell r="B493">
            <v>0</v>
          </cell>
        </row>
        <row r="494">
          <cell r="A494">
            <v>0</v>
          </cell>
          <cell r="B494">
            <v>0</v>
          </cell>
        </row>
        <row r="495">
          <cell r="A495">
            <v>0</v>
          </cell>
          <cell r="B495">
            <v>0</v>
          </cell>
        </row>
        <row r="496">
          <cell r="A496">
            <v>0</v>
          </cell>
          <cell r="B496">
            <v>0</v>
          </cell>
        </row>
        <row r="497">
          <cell r="A497">
            <v>0</v>
          </cell>
          <cell r="B497">
            <v>0</v>
          </cell>
        </row>
        <row r="498">
          <cell r="A498">
            <v>0</v>
          </cell>
          <cell r="B498">
            <v>0</v>
          </cell>
        </row>
        <row r="499">
          <cell r="A499">
            <v>0</v>
          </cell>
          <cell r="B499">
            <v>0</v>
          </cell>
        </row>
        <row r="500">
          <cell r="A500">
            <v>0</v>
          </cell>
          <cell r="B500">
            <v>0</v>
          </cell>
        </row>
      </sheetData>
      <sheetData sheetId="39" refreshError="1"/>
      <sheetData sheetId="40" refreshError="1"/>
      <sheetData sheetId="41" refreshError="1">
        <row r="1">
          <cell r="A1" t="e">
            <v>#REF!</v>
          </cell>
        </row>
        <row r="2">
          <cell r="A2" t="str">
            <v>ADMN Administration Fee</v>
          </cell>
        </row>
        <row r="3">
          <cell r="A3" t="str">
            <v>AR Accounts Receivable</v>
          </cell>
        </row>
        <row r="4">
          <cell r="A4" t="str">
            <v>BD Bad Debt Write-off</v>
          </cell>
        </row>
        <row r="5">
          <cell r="A5" t="str">
            <v>CARD Parking Card</v>
          </cell>
        </row>
        <row r="6">
          <cell r="A6" t="str">
            <v>FREE Rent Abatement</v>
          </cell>
        </row>
        <row r="7">
          <cell r="A7" t="str">
            <v>HVAC HVAC Service Charge</v>
          </cell>
        </row>
        <row r="8">
          <cell r="A8" t="str">
            <v>ICAM CAM Charges (Internal)</v>
          </cell>
        </row>
        <row r="9">
          <cell r="A9" t="str">
            <v>INSU Insurance Charges</v>
          </cell>
        </row>
        <row r="10">
          <cell r="A10" t="str">
            <v>INTI Interest Charges</v>
          </cell>
        </row>
        <row r="11">
          <cell r="A11" t="str">
            <v>IPTX Recurring Property Tax</v>
          </cell>
        </row>
        <row r="12">
          <cell r="A12" t="str">
            <v>IRNT Base Rent (Internal)</v>
          </cell>
        </row>
        <row r="13">
          <cell r="A13" t="str">
            <v>LATE Late Fees</v>
          </cell>
        </row>
        <row r="14">
          <cell r="A14" t="str">
            <v>NOTE Notes Receivable Collections</v>
          </cell>
        </row>
        <row r="15">
          <cell r="A15" t="str">
            <v>OINC Other Income</v>
          </cell>
        </row>
        <row r="16">
          <cell r="A16" t="str">
            <v>PARK Parking Rental</v>
          </cell>
        </row>
        <row r="17">
          <cell r="A17" t="str">
            <v>PAY Suspense - Refunds payable</v>
          </cell>
        </row>
        <row r="18">
          <cell r="A18" t="str">
            <v>PKTX Parking Tax</v>
          </cell>
        </row>
        <row r="19">
          <cell r="A19" t="str">
            <v>PRKG Parking Rental</v>
          </cell>
        </row>
        <row r="20">
          <cell r="A20" t="str">
            <v>PRKT Parking Tax</v>
          </cell>
        </row>
        <row r="21">
          <cell r="A21" t="str">
            <v>PTAX Property tax Rental</v>
          </cell>
        </row>
        <row r="22">
          <cell r="A22" t="str">
            <v>PTX2 Prior Yr. Property Tax  Income</v>
          </cell>
        </row>
        <row r="23">
          <cell r="A23" t="str">
            <v>RCAM CAM Charges</v>
          </cell>
        </row>
        <row r="24">
          <cell r="A24" t="str">
            <v>RCMP CAM Charges</v>
          </cell>
        </row>
        <row r="25">
          <cell r="A25" t="str">
            <v>RCPI CPI Charges</v>
          </cell>
        </row>
        <row r="26">
          <cell r="A26" t="str">
            <v>RCPP CPI Charges</v>
          </cell>
        </row>
        <row r="27">
          <cell r="A27" t="str">
            <v>RCPY P/Yr. CAM</v>
          </cell>
        </row>
        <row r="28">
          <cell r="A28" t="str">
            <v>REFD Security Deposit Refunds</v>
          </cell>
        </row>
        <row r="29">
          <cell r="A29" t="str">
            <v>RF Refund Security Deposit</v>
          </cell>
        </row>
        <row r="30">
          <cell r="A30" t="str">
            <v>RNTP Percentage Rent</v>
          </cell>
        </row>
        <row r="31">
          <cell r="A31" t="str">
            <v>RNTS Storage Rent</v>
          </cell>
        </row>
        <row r="32">
          <cell r="A32" t="str">
            <v>RRNT Base Rent</v>
          </cell>
        </row>
        <row r="33">
          <cell r="A33" t="str">
            <v>SC01 Security Deposits</v>
          </cell>
        </row>
        <row r="34">
          <cell r="A34" t="str">
            <v>SECD Security Deposits</v>
          </cell>
        </row>
        <row r="35">
          <cell r="A35" t="str">
            <v>SECG Security Guard Charges</v>
          </cell>
        </row>
        <row r="36">
          <cell r="A36" t="str">
            <v>UC Unapplied Cash</v>
          </cell>
        </row>
        <row r="37">
          <cell r="A37" t="str">
            <v>UCIN Unapplied Cash - Install Only</v>
          </cell>
        </row>
        <row r="38">
          <cell r="A38" t="str">
            <v>UTIL Utility Charges</v>
          </cell>
        </row>
        <row r="39">
          <cell r="A39" t="str">
            <v>WO Bad Debt Write-off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DS 2004"/>
      <sheetName val="P&amp;L PDS 2005"/>
      <sheetName val="Bal Sheet PDS"/>
      <sheetName val="US LLC Actuals"/>
      <sheetName val="US REIT Actuals"/>
      <sheetName val="MDT Actuals"/>
      <sheetName val="P&amp;L"/>
      <sheetName val="OEI"/>
      <sheetName val="PropData"/>
      <sheetName val="Cap"/>
      <sheetName val="Summary"/>
      <sheetName val="Sum Output"/>
      <sheetName val="Inputs"/>
      <sheetName val="USLLC"/>
      <sheetName val="REIT"/>
      <sheetName val="MDT"/>
      <sheetName val="Debt"/>
      <sheetName val="FX"/>
      <sheetName val="NAV"/>
      <sheetName val="ARGUS"/>
      <sheetName val="Depn"/>
      <sheetName val="O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>
        <row r="8">
          <cell r="C8">
            <v>52</v>
          </cell>
        </row>
        <row r="14">
          <cell r="Y14">
            <v>0.71365000000000001</v>
          </cell>
          <cell r="AA14">
            <v>0.745</v>
          </cell>
        </row>
      </sheetData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emplate"/>
      <sheetName val="Message"/>
    </sheetNames>
    <sheetDataSet>
      <sheetData sheetId="0"/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Sum"/>
      <sheetName val="Variance to May 14 IL-SNF"/>
      <sheetName val="Variance to 9-21 IL-SNF"/>
      <sheetName val="Variance to 11-20-12"/>
      <sheetName val="Variance to 1-10-13"/>
      <sheetName val="Cap Detail"/>
      <sheetName val="Additional Interest"/>
      <sheetName val="Schedule &quot;base case&quot;"/>
      <sheetName val="Schedule &quot;most likely&quot; (2)"/>
      <sheetName val="Base E Fees"/>
      <sheetName val="Infl E Fees"/>
      <sheetName val="E Fee Inflow"/>
      <sheetName val="Bond Sizing (Level_Ann_DS)"/>
      <sheetName val="Debt"/>
      <sheetName val="Fin Cost"/>
      <sheetName val="Dev Fee"/>
      <sheetName val="Detail 090111-082912"/>
      <sheetName val="Pre Finance"/>
      <sheetName val="Post Finance"/>
      <sheetName val="Int Cost"/>
      <sheetName val="IRR"/>
      <sheetName val="Oper 10 yr"/>
      <sheetName val="Seed Capital Interest - old"/>
      <sheetName val="App Value"/>
      <sheetName val="Variance - protected"/>
      <sheetName val="Variance to Jan"/>
      <sheetName val="Variance to March"/>
      <sheetName val="Variance to Modular"/>
      <sheetName val="POF Variance (3)"/>
      <sheetName val="POF Variance (4)"/>
      <sheetName val="Impact Fees"/>
      <sheetName val="DEV &amp; MKT Fee"/>
      <sheetName val="Miller Curve"/>
    </sheetNames>
    <sheetDataSet>
      <sheetData sheetId="0"/>
      <sheetData sheetId="1"/>
      <sheetData sheetId="2"/>
      <sheetData sheetId="3"/>
      <sheetData sheetId="4"/>
      <sheetData sheetId="5">
        <row r="28">
          <cell r="B28" t="str">
            <v>LAND</v>
          </cell>
        </row>
        <row r="132">
          <cell r="B132" t="str">
            <v>DESIGN FEES</v>
          </cell>
        </row>
        <row r="152">
          <cell r="B152" t="str">
            <v>INTERIOR DESIGN</v>
          </cell>
        </row>
        <row r="175">
          <cell r="B175" t="str">
            <v>FINANCING COSTS</v>
          </cell>
        </row>
        <row r="261">
          <cell r="B261" t="str">
            <v>TRAVEL</v>
          </cell>
        </row>
        <row r="280">
          <cell r="B280" t="str">
            <v>CONSULTANTS AND LEGAL</v>
          </cell>
        </row>
        <row r="315">
          <cell r="B315" t="str">
            <v>FILING AND IMPACT FEES</v>
          </cell>
        </row>
        <row r="336">
          <cell r="B336" t="str">
            <v>GENERAL COSTS</v>
          </cell>
        </row>
        <row r="371">
          <cell r="B371" t="str">
            <v>PROJECT CONTINGENCY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Sum"/>
      <sheetName val="Cap Detail"/>
      <sheetName val="Schedule"/>
      <sheetName val="Base E Fees"/>
      <sheetName val="Infl E Fees"/>
      <sheetName val="E Fee Inflow"/>
      <sheetName val="Debt"/>
      <sheetName val="Fin Cost"/>
      <sheetName val="Dev Fee"/>
      <sheetName val="Pre Finance"/>
      <sheetName val="Post Finance"/>
      <sheetName val="Int Cost"/>
      <sheetName val="IRR"/>
      <sheetName val="Oper 10 yr"/>
      <sheetName val="App Value"/>
      <sheetName val="Variance"/>
      <sheetName val="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Input-Acq"/>
      <sheetName val="Acquisition"/>
      <sheetName val="Amortization-Acq"/>
      <sheetName val="Waterfall-Acq"/>
      <sheetName val="Input-Val"/>
      <sheetName val="Valuation-Projections"/>
      <sheetName val="LifeOfProperty"/>
      <sheetName val="Waterfall-Life"/>
      <sheetName val="Waterfall-ValProjections"/>
      <sheetName val="Amortization-Val"/>
      <sheetName val="Oly Model Configuration"/>
      <sheetName val="RawDataDCF"/>
      <sheetName val="Info"/>
      <sheetName val="NOI&amp;CF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31">
          <cell r="D131" t="str">
            <v>StartJan</v>
          </cell>
          <cell r="E131" t="str">
            <v>StartFeb</v>
          </cell>
          <cell r="F131" t="str">
            <v>StartMarch</v>
          </cell>
          <cell r="G131" t="str">
            <v>StartApril</v>
          </cell>
          <cell r="H131" t="str">
            <v>StartMay</v>
          </cell>
          <cell r="I131" t="str">
            <v>StartJune</v>
          </cell>
          <cell r="J131" t="str">
            <v>StartJuly</v>
          </cell>
          <cell r="K131" t="str">
            <v>StartAug</v>
          </cell>
          <cell r="L131" t="str">
            <v>StartSept</v>
          </cell>
          <cell r="M131" t="str">
            <v>StartOct</v>
          </cell>
          <cell r="N131" t="str">
            <v>StartNov</v>
          </cell>
          <cell r="O131" t="str">
            <v>StartDec</v>
          </cell>
          <cell r="P131">
            <v>1900</v>
          </cell>
          <cell r="Q131" t="str">
            <v>Yr2Jan</v>
          </cell>
          <cell r="R131" t="str">
            <v>Yr2Feb</v>
          </cell>
          <cell r="S131" t="str">
            <v>Yr2March</v>
          </cell>
          <cell r="T131" t="str">
            <v>Yr2April</v>
          </cell>
          <cell r="U131" t="str">
            <v>Yr2May</v>
          </cell>
          <cell r="V131" t="str">
            <v>Yr2June</v>
          </cell>
          <cell r="W131" t="str">
            <v>Yr2July</v>
          </cell>
          <cell r="X131" t="str">
            <v>Yr2Aug</v>
          </cell>
          <cell r="Y131" t="str">
            <v>Yr2Sept</v>
          </cell>
          <cell r="Z131" t="str">
            <v>Yr2Oct</v>
          </cell>
          <cell r="AA131" t="str">
            <v>Yr2Nov</v>
          </cell>
          <cell r="AB131" t="str">
            <v>Yr2Dec</v>
          </cell>
          <cell r="AC131">
            <v>1901</v>
          </cell>
          <cell r="AD131" t="str">
            <v>Yr3Jan</v>
          </cell>
          <cell r="AE131" t="str">
            <v>Yr3Feb</v>
          </cell>
          <cell r="AF131" t="str">
            <v>Yr3March</v>
          </cell>
          <cell r="AG131" t="str">
            <v>Yr3April</v>
          </cell>
          <cell r="AH131" t="str">
            <v>Yr3May</v>
          </cell>
          <cell r="AI131" t="str">
            <v>Yr3June</v>
          </cell>
          <cell r="AJ131" t="str">
            <v>Yr3July</v>
          </cell>
          <cell r="AK131" t="str">
            <v>Yr3Aug</v>
          </cell>
          <cell r="AL131" t="str">
            <v>Yr3Sept</v>
          </cell>
          <cell r="AM131" t="str">
            <v>Yr3Oct</v>
          </cell>
          <cell r="AN131" t="str">
            <v>Yr3Nov</v>
          </cell>
          <cell r="AO131" t="str">
            <v>Yr3Dec</v>
          </cell>
          <cell r="AP131">
            <v>1902</v>
          </cell>
          <cell r="AQ131" t="str">
            <v>Yr4Jan</v>
          </cell>
          <cell r="AR131" t="str">
            <v>Yr4Feb</v>
          </cell>
          <cell r="AS131" t="str">
            <v>Yr4March</v>
          </cell>
          <cell r="AT131" t="str">
            <v>Yr4April</v>
          </cell>
          <cell r="AU131" t="str">
            <v>Yr4May</v>
          </cell>
          <cell r="AV131" t="str">
            <v>Yr4June</v>
          </cell>
          <cell r="AW131" t="str">
            <v>Yr4July</v>
          </cell>
          <cell r="AX131" t="str">
            <v>Yr4Aug</v>
          </cell>
          <cell r="AY131" t="str">
            <v>Yr4Sept</v>
          </cell>
          <cell r="AZ131" t="str">
            <v>Yr4Oct</v>
          </cell>
          <cell r="BA131" t="str">
            <v>Yr4Nov</v>
          </cell>
          <cell r="BB131" t="str">
            <v>Yr4Dec</v>
          </cell>
          <cell r="BC131">
            <v>1903</v>
          </cell>
          <cell r="BD131" t="str">
            <v>Yr5Jan</v>
          </cell>
          <cell r="BE131" t="str">
            <v>Yr5Feb</v>
          </cell>
          <cell r="BF131" t="str">
            <v>Yr5March</v>
          </cell>
          <cell r="BG131" t="str">
            <v>Yr5April</v>
          </cell>
          <cell r="BH131" t="str">
            <v>Yr5May</v>
          </cell>
          <cell r="BI131" t="str">
            <v>Yr5June</v>
          </cell>
          <cell r="BJ131" t="str">
            <v>Yr5July</v>
          </cell>
          <cell r="BK131" t="str">
            <v>Yr5Aug</v>
          </cell>
          <cell r="BL131" t="str">
            <v>Yr5Sept</v>
          </cell>
          <cell r="BM131" t="str">
            <v>Yr5Oct</v>
          </cell>
          <cell r="BN131" t="str">
            <v>Yr5Nov</v>
          </cell>
          <cell r="BO131" t="str">
            <v>Yr5Dec</v>
          </cell>
          <cell r="BP131">
            <v>1904</v>
          </cell>
          <cell r="BQ131" t="str">
            <v>Yr6Jan</v>
          </cell>
          <cell r="BR131" t="str">
            <v>Yr6Feb</v>
          </cell>
          <cell r="BS131" t="str">
            <v>Yr6March</v>
          </cell>
          <cell r="BT131" t="str">
            <v>Yr6April</v>
          </cell>
          <cell r="BU131" t="str">
            <v>Yr6May</v>
          </cell>
          <cell r="BV131" t="str">
            <v>Yr6June</v>
          </cell>
          <cell r="BW131" t="str">
            <v>Yr6July</v>
          </cell>
          <cell r="BX131" t="str">
            <v>Yr6Aug</v>
          </cell>
          <cell r="BY131" t="str">
            <v>Yr6Sept</v>
          </cell>
          <cell r="BZ131" t="str">
            <v>Yr6Oct</v>
          </cell>
          <cell r="CA131" t="str">
            <v>Yr6Nov</v>
          </cell>
          <cell r="CB131" t="str">
            <v>Yr6Dec</v>
          </cell>
          <cell r="CC131">
            <v>1905</v>
          </cell>
          <cell r="CD131" t="str">
            <v>Yr7Jan</v>
          </cell>
          <cell r="CE131" t="str">
            <v>Yr7Feb</v>
          </cell>
          <cell r="CF131" t="str">
            <v>Yr7March</v>
          </cell>
          <cell r="CG131" t="str">
            <v>Yr7April</v>
          </cell>
          <cell r="CH131" t="str">
            <v>Yr7May</v>
          </cell>
          <cell r="CI131" t="str">
            <v>Yr7June</v>
          </cell>
          <cell r="CJ131" t="str">
            <v>Yr7July</v>
          </cell>
          <cell r="CK131" t="str">
            <v>Yr7Aug</v>
          </cell>
          <cell r="CL131" t="str">
            <v>Yr7Sept</v>
          </cell>
          <cell r="CM131" t="str">
            <v>Yr7Oct</v>
          </cell>
          <cell r="CN131" t="str">
            <v>Yr7Nov</v>
          </cell>
          <cell r="CO131" t="str">
            <v>Yr7Dec</v>
          </cell>
          <cell r="CP131">
            <v>1906</v>
          </cell>
        </row>
        <row r="139">
          <cell r="P139">
            <v>0</v>
          </cell>
          <cell r="AC139">
            <v>0</v>
          </cell>
          <cell r="AP139">
            <v>0</v>
          </cell>
          <cell r="BC139">
            <v>0</v>
          </cell>
          <cell r="BP139">
            <v>0</v>
          </cell>
          <cell r="CC139">
            <v>0</v>
          </cell>
          <cell r="CP139">
            <v>0</v>
          </cell>
        </row>
        <row r="141">
          <cell r="D141">
            <v>1</v>
          </cell>
          <cell r="E141">
            <v>2</v>
          </cell>
          <cell r="F141">
            <v>3</v>
          </cell>
          <cell r="G141">
            <v>4</v>
          </cell>
          <cell r="H141">
            <v>5</v>
          </cell>
          <cell r="I141">
            <v>6</v>
          </cell>
          <cell r="J141">
            <v>7</v>
          </cell>
          <cell r="K141">
            <v>8</v>
          </cell>
          <cell r="L141">
            <v>9</v>
          </cell>
          <cell r="M141">
            <v>10</v>
          </cell>
          <cell r="N141">
            <v>11</v>
          </cell>
          <cell r="O141">
            <v>12</v>
          </cell>
          <cell r="P141">
            <v>13</v>
          </cell>
          <cell r="Q141">
            <v>14</v>
          </cell>
          <cell r="R141">
            <v>15</v>
          </cell>
          <cell r="S141">
            <v>16</v>
          </cell>
          <cell r="T141">
            <v>17</v>
          </cell>
          <cell r="U141">
            <v>18</v>
          </cell>
          <cell r="V141">
            <v>19</v>
          </cell>
          <cell r="W141">
            <v>20</v>
          </cell>
          <cell r="X141">
            <v>21</v>
          </cell>
          <cell r="Y141">
            <v>22</v>
          </cell>
          <cell r="Z141">
            <v>23</v>
          </cell>
          <cell r="AA141">
            <v>24</v>
          </cell>
          <cell r="AB141">
            <v>25</v>
          </cell>
          <cell r="AC141">
            <v>26</v>
          </cell>
          <cell r="AD141">
            <v>27</v>
          </cell>
          <cell r="AE141">
            <v>28</v>
          </cell>
          <cell r="AF141">
            <v>29</v>
          </cell>
          <cell r="AG141">
            <v>30</v>
          </cell>
          <cell r="AH141">
            <v>31</v>
          </cell>
          <cell r="AI141">
            <v>32</v>
          </cell>
          <cell r="AJ141">
            <v>33</v>
          </cell>
          <cell r="AK141">
            <v>34</v>
          </cell>
          <cell r="AL141">
            <v>35</v>
          </cell>
          <cell r="AM141">
            <v>36</v>
          </cell>
          <cell r="AN141">
            <v>37</v>
          </cell>
          <cell r="AO141">
            <v>38</v>
          </cell>
          <cell r="AP141">
            <v>39</v>
          </cell>
          <cell r="AQ141">
            <v>40</v>
          </cell>
          <cell r="AR141">
            <v>41</v>
          </cell>
          <cell r="AS141">
            <v>42</v>
          </cell>
          <cell r="AT141">
            <v>43</v>
          </cell>
          <cell r="AU141">
            <v>44</v>
          </cell>
          <cell r="AV141">
            <v>45</v>
          </cell>
          <cell r="AW141">
            <v>46</v>
          </cell>
          <cell r="AX141">
            <v>47</v>
          </cell>
          <cell r="AY141">
            <v>48</v>
          </cell>
          <cell r="AZ141">
            <v>49</v>
          </cell>
          <cell r="BA141">
            <v>50</v>
          </cell>
          <cell r="BB141">
            <v>51</v>
          </cell>
          <cell r="BC141">
            <v>52</v>
          </cell>
          <cell r="BD141">
            <v>53</v>
          </cell>
          <cell r="BE141">
            <v>54</v>
          </cell>
          <cell r="BF141">
            <v>55</v>
          </cell>
          <cell r="BG141">
            <v>56</v>
          </cell>
          <cell r="BH141">
            <v>57</v>
          </cell>
          <cell r="BI141">
            <v>58</v>
          </cell>
          <cell r="BJ141">
            <v>59</v>
          </cell>
          <cell r="BK141">
            <v>60</v>
          </cell>
          <cell r="BL141">
            <v>61</v>
          </cell>
          <cell r="BM141">
            <v>62</v>
          </cell>
          <cell r="BN141">
            <v>63</v>
          </cell>
          <cell r="BO141">
            <v>64</v>
          </cell>
          <cell r="BP141">
            <v>65</v>
          </cell>
          <cell r="BQ141">
            <v>66</v>
          </cell>
          <cell r="BR141">
            <v>67</v>
          </cell>
          <cell r="BS141">
            <v>68</v>
          </cell>
          <cell r="BT141">
            <v>69</v>
          </cell>
          <cell r="BU141">
            <v>70</v>
          </cell>
          <cell r="BV141">
            <v>71</v>
          </cell>
          <cell r="BW141">
            <v>72</v>
          </cell>
          <cell r="BX141">
            <v>73</v>
          </cell>
          <cell r="BY141">
            <v>74</v>
          </cell>
          <cell r="BZ141">
            <v>75</v>
          </cell>
          <cell r="CA141">
            <v>76</v>
          </cell>
          <cell r="CB141">
            <v>77</v>
          </cell>
          <cell r="CC141">
            <v>78</v>
          </cell>
          <cell r="CD141">
            <v>79</v>
          </cell>
          <cell r="CE141">
            <v>80</v>
          </cell>
          <cell r="CF141">
            <v>81</v>
          </cell>
          <cell r="CG141">
            <v>82</v>
          </cell>
          <cell r="CH141">
            <v>83</v>
          </cell>
          <cell r="CI141">
            <v>84</v>
          </cell>
          <cell r="CJ141">
            <v>85</v>
          </cell>
          <cell r="CK141">
            <v>86</v>
          </cell>
          <cell r="CL141">
            <v>87</v>
          </cell>
          <cell r="CM141">
            <v>88</v>
          </cell>
          <cell r="CN141">
            <v>89</v>
          </cell>
          <cell r="CO141">
            <v>90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</row>
        <row r="147">
          <cell r="P147">
            <v>0</v>
          </cell>
          <cell r="AC147">
            <v>0</v>
          </cell>
          <cell r="AP147">
            <v>0</v>
          </cell>
          <cell r="BC147">
            <v>0</v>
          </cell>
          <cell r="BP147">
            <v>0</v>
          </cell>
          <cell r="CC147">
            <v>0</v>
          </cell>
          <cell r="CP147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</row>
        <row r="159">
          <cell r="P159">
            <v>0</v>
          </cell>
          <cell r="AC159">
            <v>0</v>
          </cell>
          <cell r="AP159">
            <v>0</v>
          </cell>
          <cell r="BC159">
            <v>0</v>
          </cell>
          <cell r="BP159">
            <v>0</v>
          </cell>
          <cell r="CC159">
            <v>0</v>
          </cell>
          <cell r="CP159">
            <v>0</v>
          </cell>
        </row>
        <row r="164">
          <cell r="P164">
            <v>0</v>
          </cell>
          <cell r="AC164">
            <v>0</v>
          </cell>
          <cell r="AP164">
            <v>0</v>
          </cell>
          <cell r="BC164">
            <v>0</v>
          </cell>
          <cell r="BP164">
            <v>0</v>
          </cell>
          <cell r="CC164">
            <v>0</v>
          </cell>
          <cell r="CP164">
            <v>0</v>
          </cell>
        </row>
        <row r="169">
          <cell r="P169">
            <v>0</v>
          </cell>
          <cell r="AC169">
            <v>0</v>
          </cell>
          <cell r="AP169">
            <v>0</v>
          </cell>
          <cell r="BC169">
            <v>0</v>
          </cell>
          <cell r="BP169">
            <v>0</v>
          </cell>
          <cell r="CC169">
            <v>0</v>
          </cell>
          <cell r="CP169">
            <v>0</v>
          </cell>
        </row>
        <row r="174">
          <cell r="P174">
            <v>0</v>
          </cell>
          <cell r="AC174">
            <v>0</v>
          </cell>
          <cell r="AP174">
            <v>0</v>
          </cell>
          <cell r="BC174">
            <v>0</v>
          </cell>
          <cell r="BP174">
            <v>0</v>
          </cell>
          <cell r="CC174">
            <v>0</v>
          </cell>
          <cell r="CP174">
            <v>0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. Budget"/>
      <sheetName val="Break-Even"/>
      <sheetName val="Sheet2"/>
      <sheetName val="Monthly - Base(285)"/>
      <sheetName val="ROC - Base"/>
      <sheetName val="Monthly - Base(266)"/>
      <sheetName val="Monthly - Base(250)"/>
      <sheetName val="Monthly - Base(zeroland)"/>
      <sheetName val="DCF - Base"/>
      <sheetName val="Asumptions 100K"/>
      <sheetName val="Asumptions 114K"/>
      <sheetName val="Sheet1"/>
      <sheetName val="Assump"/>
      <sheetName val="Oly Model Configuration"/>
      <sheetName val="RawDataDCF"/>
      <sheetName val="Assumptions "/>
      <sheetName val="GM%20380%20CentrePort%20Spec%20"/>
      <sheetName val="GM 380 CentrePort Spec Industri"/>
      <sheetName val="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delity"/>
      <sheetName val="CJ"/>
      <sheetName val="Variance"/>
      <sheetName val="Sheet3"/>
      <sheetName val="Const. Budget"/>
    </sheetNames>
    <sheetDataSet>
      <sheetData sheetId="0">
        <row r="22">
          <cell r="A22" t="str">
            <v xml:space="preserve">DEVELOPMENT COSTS </v>
          </cell>
          <cell r="B22" t="str">
            <v>$</v>
          </cell>
          <cell r="C22" t="str">
            <v>Per Unit</v>
          </cell>
          <cell r="D22" t="str">
            <v>Per SF</v>
          </cell>
          <cell r="E22" t="str">
            <v>%</v>
          </cell>
        </row>
        <row r="23">
          <cell r="A23" t="str">
            <v>Land Price</v>
          </cell>
          <cell r="B23">
            <v>4625000</v>
          </cell>
          <cell r="C23">
            <v>15948.275862068966</v>
          </cell>
          <cell r="D23">
            <v>17.598197944530479</v>
          </cell>
          <cell r="E23">
            <v>7.5505116577696069E-2</v>
          </cell>
        </row>
        <row r="24">
          <cell r="A24" t="str">
            <v>Land Recording Costs</v>
          </cell>
          <cell r="B24">
            <v>34688</v>
          </cell>
          <cell r="C24">
            <v>119.61379310344827</v>
          </cell>
          <cell r="D24">
            <v>0.1319883870918645</v>
          </cell>
          <cell r="E24">
            <v>5.6629653704802615E-4</v>
          </cell>
        </row>
        <row r="25">
          <cell r="A25" t="str">
            <v>Sub Total Land Costs</v>
          </cell>
          <cell r="B25">
            <v>4659688</v>
          </cell>
          <cell r="C25">
            <v>16067.889655172414</v>
          </cell>
          <cell r="D25">
            <v>17.730186331622345</v>
          </cell>
          <cell r="E25">
            <v>7.6071413114744094E-2</v>
          </cell>
        </row>
        <row r="27">
          <cell r="A27" t="str">
            <v>Structure Hard Cost</v>
          </cell>
          <cell r="B27">
            <v>40048120</v>
          </cell>
          <cell r="C27">
            <v>138096.96551724139</v>
          </cell>
          <cell r="D27">
            <v>152.38372823055352</v>
          </cell>
          <cell r="E27">
            <v>0.65380280417676995</v>
          </cell>
        </row>
        <row r="28">
          <cell r="A28" t="str">
            <v>GC Fee (% of Structure HC)</v>
          </cell>
          <cell r="B28">
            <v>2800000</v>
          </cell>
          <cell r="C28">
            <v>9655.1724137931033</v>
          </cell>
          <cell r="D28">
            <v>10.654044161013047</v>
          </cell>
          <cell r="E28">
            <v>4.5711205711902479E-2</v>
          </cell>
        </row>
        <row r="29">
          <cell r="A29" t="str">
            <v>General Conditions</v>
          </cell>
          <cell r="B29">
            <v>2000000</v>
          </cell>
          <cell r="C29">
            <v>6896.5517241379312</v>
          </cell>
          <cell r="D29">
            <v>7.6100315435807477</v>
          </cell>
          <cell r="E29">
            <v>3.2650861222787486E-2</v>
          </cell>
        </row>
        <row r="30">
          <cell r="A30" t="str">
            <v>Hard Cost Contingency</v>
          </cell>
          <cell r="B30">
            <v>800000</v>
          </cell>
          <cell r="C30">
            <v>2758.6206896551726</v>
          </cell>
          <cell r="D30">
            <v>3.0440126174322995</v>
          </cell>
          <cell r="E30">
            <v>1.3060344489114995E-2</v>
          </cell>
        </row>
        <row r="31">
          <cell r="A31" t="str">
            <v>Sub Total Hard Costs</v>
          </cell>
          <cell r="B31">
            <v>45648120</v>
          </cell>
          <cell r="C31">
            <v>157407.31034482759</v>
          </cell>
          <cell r="D31">
            <v>173.69181655257961</v>
          </cell>
          <cell r="E31">
            <v>0.74522521560057498</v>
          </cell>
        </row>
        <row r="33">
          <cell r="A33" t="str">
            <v>Architects &amp; Engineering</v>
          </cell>
          <cell r="B33">
            <v>2550000</v>
          </cell>
          <cell r="C33">
            <v>8793.1034482758623</v>
          </cell>
          <cell r="D33">
            <v>9.7027902180654539</v>
          </cell>
          <cell r="E33">
            <v>4.1629848059054043E-2</v>
          </cell>
        </row>
        <row r="34">
          <cell r="A34" t="str">
            <v>Inspections</v>
          </cell>
          <cell r="B34">
            <v>210000</v>
          </cell>
          <cell r="C34">
            <v>724.13793103448279</v>
          </cell>
          <cell r="D34">
            <v>0.79905331207597852</v>
          </cell>
          <cell r="E34">
            <v>3.4283404283926861E-3</v>
          </cell>
        </row>
        <row r="35">
          <cell r="A35" t="str">
            <v>Civil/Survey</v>
          </cell>
          <cell r="B35">
            <v>40000</v>
          </cell>
          <cell r="C35">
            <v>137.93103448275863</v>
          </cell>
          <cell r="D35">
            <v>0.15220063087161495</v>
          </cell>
          <cell r="E35">
            <v>6.5301722445574976E-4</v>
          </cell>
        </row>
        <row r="36">
          <cell r="A36" t="str">
            <v>Marketing/Market Study</v>
          </cell>
          <cell r="B36">
            <v>200000</v>
          </cell>
          <cell r="C36">
            <v>689.65517241379314</v>
          </cell>
          <cell r="D36">
            <v>0.76100315435807486</v>
          </cell>
          <cell r="E36">
            <v>3.2650861222787487E-3</v>
          </cell>
        </row>
        <row r="37">
          <cell r="A37" t="str">
            <v>Geotech</v>
          </cell>
          <cell r="B37">
            <v>35000</v>
          </cell>
          <cell r="C37">
            <v>120.68965517241379</v>
          </cell>
          <cell r="D37">
            <v>0.1331755520126631</v>
          </cell>
          <cell r="E37">
            <v>5.7139007139878106E-4</v>
          </cell>
        </row>
        <row r="38">
          <cell r="A38" t="str">
            <v>Environmental</v>
          </cell>
          <cell r="B38">
            <v>75000</v>
          </cell>
          <cell r="C38">
            <v>258.62068965517244</v>
          </cell>
          <cell r="D38">
            <v>0.28537618288427807</v>
          </cell>
          <cell r="E38">
            <v>1.2244072958545308E-3</v>
          </cell>
        </row>
        <row r="39">
          <cell r="A39" t="str">
            <v>Permits, Fees, Testing</v>
          </cell>
          <cell r="B39">
            <v>580481</v>
          </cell>
          <cell r="C39">
            <v>2001.6586206896552</v>
          </cell>
          <cell r="D39">
            <v>2.2087393602246483</v>
          </cell>
          <cell r="E39">
            <v>9.4766022867324509E-3</v>
          </cell>
        </row>
        <row r="40">
          <cell r="A40" t="str">
            <v>Real Estate Taxes</v>
          </cell>
          <cell r="B40">
            <v>384120</v>
          </cell>
          <cell r="C40">
            <v>1324.5517241379309</v>
          </cell>
          <cell r="D40">
            <v>1.4615826582601186</v>
          </cell>
          <cell r="E40">
            <v>6.2709244064485647E-3</v>
          </cell>
        </row>
        <row r="41">
          <cell r="A41" t="str">
            <v>Insurance</v>
          </cell>
          <cell r="B41">
            <v>186240</v>
          </cell>
          <cell r="C41">
            <v>642.20689655172418</v>
          </cell>
          <cell r="D41">
            <v>0.70864613733823922</v>
          </cell>
          <cell r="E41">
            <v>3.0404481970659706E-3</v>
          </cell>
        </row>
        <row r="42">
          <cell r="A42" t="str">
            <v>Liability Insurance</v>
          </cell>
          <cell r="B42">
            <v>74726</v>
          </cell>
          <cell r="C42">
            <v>257.6758620689655</v>
          </cell>
          <cell r="D42">
            <v>0.28433360856280748</v>
          </cell>
          <cell r="E42">
            <v>1.2199341278670089E-3</v>
          </cell>
        </row>
        <row r="43">
          <cell r="A43" t="str">
            <v>Bond Premium</v>
          </cell>
          <cell r="B43">
            <v>288676</v>
          </cell>
          <cell r="C43">
            <v>995.43448275862067</v>
          </cell>
          <cell r="D43">
            <v>1.098416732937358</v>
          </cell>
          <cell r="E43">
            <v>4.7127600071746999E-3</v>
          </cell>
        </row>
        <row r="44">
          <cell r="A44" t="str">
            <v>Percent for Art Fee</v>
          </cell>
          <cell r="B44">
            <v>400481</v>
          </cell>
          <cell r="C44">
            <v>1380.9689655172415</v>
          </cell>
          <cell r="D44">
            <v>1.5238365213023808</v>
          </cell>
          <cell r="E44">
            <v>6.5380247766815775E-3</v>
          </cell>
        </row>
        <row r="45">
          <cell r="A45" t="str">
            <v>FF&amp;E/Retail Tenant Improvements</v>
          </cell>
          <cell r="B45">
            <v>510000</v>
          </cell>
          <cell r="C45">
            <v>1758.6206896551723</v>
          </cell>
          <cell r="D45">
            <v>1.9405580436130907</v>
          </cell>
          <cell r="E45">
            <v>8.3259696118108094E-3</v>
          </cell>
        </row>
        <row r="46">
          <cell r="A46" t="str">
            <v>Developer Fee</v>
          </cell>
          <cell r="B46">
            <v>680000</v>
          </cell>
          <cell r="C46">
            <v>2344.8275862068967</v>
          </cell>
          <cell r="D46">
            <v>2.5874107248174543</v>
          </cell>
          <cell r="E46">
            <v>1.1101292815747746E-2</v>
          </cell>
        </row>
        <row r="47">
          <cell r="A47" t="str">
            <v>Soft Cost Contingency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Sub Total Soft Costs</v>
          </cell>
          <cell r="B48">
            <v>6214724</v>
          </cell>
          <cell r="C48">
            <v>21430.082758620691</v>
          </cell>
          <cell r="D48">
            <v>23.647122837324162</v>
          </cell>
          <cell r="E48">
            <v>0.10145804543096337</v>
          </cell>
        </row>
        <row r="50">
          <cell r="A50" t="str">
            <v>Financing Fee</v>
          </cell>
          <cell r="B50">
            <v>920000</v>
          </cell>
          <cell r="C50">
            <v>3172.4137931034484</v>
          </cell>
          <cell r="D50">
            <v>3.5006145100471442</v>
          </cell>
          <cell r="E50">
            <v>1.5019396162482244E-2</v>
          </cell>
        </row>
        <row r="51">
          <cell r="A51" t="str">
            <v>Audit</v>
          </cell>
          <cell r="B51">
            <v>30000</v>
          </cell>
          <cell r="C51">
            <v>103.44827586206897</v>
          </cell>
          <cell r="D51">
            <v>0.11415047315371123</v>
          </cell>
          <cell r="E51">
            <v>4.8976291834181235E-4</v>
          </cell>
        </row>
        <row r="52">
          <cell r="A52" t="str">
            <v>Appraisal</v>
          </cell>
          <cell r="B52">
            <v>12000</v>
          </cell>
          <cell r="C52">
            <v>41.379310344827587</v>
          </cell>
          <cell r="D52">
            <v>4.5660189261484491E-2</v>
          </cell>
          <cell r="E52">
            <v>1.9590516733672492E-4</v>
          </cell>
        </row>
        <row r="53">
          <cell r="A53" t="str">
            <v>Legal/Borrower</v>
          </cell>
          <cell r="B53">
            <v>320000</v>
          </cell>
          <cell r="C53">
            <v>1103.4482758620691</v>
          </cell>
          <cell r="D53">
            <v>1.2176050469729196</v>
          </cell>
          <cell r="E53">
            <v>5.2241377956459981E-3</v>
          </cell>
        </row>
        <row r="54">
          <cell r="A54" t="str">
            <v>Lender's Inspection/Environmental</v>
          </cell>
          <cell r="B54">
            <v>25000</v>
          </cell>
          <cell r="C54">
            <v>86.206896551724142</v>
          </cell>
          <cell r="D54">
            <v>9.5125394294759358E-2</v>
          </cell>
          <cell r="E54">
            <v>4.0813576528484359E-4</v>
          </cell>
        </row>
        <row r="55">
          <cell r="A55" t="str">
            <v>Title Insurance</v>
          </cell>
          <cell r="B55">
            <v>151320</v>
          </cell>
          <cell r="C55">
            <v>521.79310344827582</v>
          </cell>
          <cell r="D55">
            <v>0.5757749865873194</v>
          </cell>
          <cell r="E55">
            <v>2.4703641601161014E-3</v>
          </cell>
        </row>
        <row r="56">
          <cell r="A56" t="str">
            <v>Sub Total Financing &amp; Other Costs</v>
          </cell>
          <cell r="B56">
            <v>1458320</v>
          </cell>
          <cell r="C56">
            <v>5028.6896551724139</v>
          </cell>
          <cell r="D56">
            <v>5.5489306003173384</v>
          </cell>
          <cell r="E56">
            <v>2.3807701969207725E-2</v>
          </cell>
        </row>
        <row r="58">
          <cell r="A58" t="str">
            <v>SUB TOTAL ALL IN COSTS</v>
          </cell>
          <cell r="B58">
            <v>57980852</v>
          </cell>
          <cell r="C58">
            <v>199933.97241379309</v>
          </cell>
          <cell r="D58">
            <v>220.61805632184345</v>
          </cell>
          <cell r="E58">
            <v>0.9465623761154901</v>
          </cell>
        </row>
        <row r="60">
          <cell r="A60" t="str">
            <v xml:space="preserve">   Est. Construction Interest</v>
          </cell>
          <cell r="B60">
            <v>3273275</v>
          </cell>
          <cell r="C60">
            <v>11287.155172413793</v>
          </cell>
          <cell r="D60">
            <v>12.454863000407137</v>
          </cell>
          <cell r="E60">
            <v>5.3437623884509858E-2</v>
          </cell>
        </row>
        <row r="61">
          <cell r="A61" t="str">
            <v xml:space="preserve">   Est. Interim NOI (- is positive)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Sub Total Net Interest / NOI Costs (24 months)</v>
          </cell>
          <cell r="B62">
            <v>3273275</v>
          </cell>
          <cell r="C62">
            <v>11287.155172413793</v>
          </cell>
          <cell r="D62">
            <v>12.454863000407137</v>
          </cell>
          <cell r="E62">
            <v>5.3437623884509858E-2</v>
          </cell>
        </row>
        <row r="64">
          <cell r="A64" t="str">
            <v>TOTAL ALL IN CONSTRUCTION COSTS</v>
          </cell>
          <cell r="B64">
            <v>61254127</v>
          </cell>
          <cell r="C64">
            <v>211221.12758620689</v>
          </cell>
          <cell r="D64">
            <v>233.07291932225058</v>
          </cell>
          <cell r="E64">
            <v>1</v>
          </cell>
        </row>
      </sheetData>
      <sheetData sheetId="1">
        <row r="22">
          <cell r="A22" t="str">
            <v xml:space="preserve">DEVELOPMENT COSTS </v>
          </cell>
          <cell r="B22" t="str">
            <v>$</v>
          </cell>
          <cell r="C22" t="str">
            <v>Per Unit</v>
          </cell>
          <cell r="D22" t="str">
            <v>Per SF</v>
          </cell>
          <cell r="E22" t="str">
            <v>%</v>
          </cell>
        </row>
        <row r="23">
          <cell r="A23" t="str">
            <v>Land Price</v>
          </cell>
          <cell r="B23">
            <v>4625000</v>
          </cell>
          <cell r="C23">
            <v>15948.275862068966</v>
          </cell>
          <cell r="D23">
            <v>17.598197944530479</v>
          </cell>
          <cell r="E23">
            <v>6.947143294871895E-2</v>
          </cell>
        </row>
        <row r="24">
          <cell r="A24" t="str">
            <v>Land Recording Costs</v>
          </cell>
          <cell r="B24">
            <v>34688</v>
          </cell>
          <cell r="C24">
            <v>119.61379310344827</v>
          </cell>
          <cell r="D24">
            <v>0.1319883870918645</v>
          </cell>
          <cell r="E24">
            <v>5.2104325754057578E-4</v>
          </cell>
        </row>
        <row r="25">
          <cell r="A25" t="str">
            <v>Sub Total Land Costs</v>
          </cell>
          <cell r="B25">
            <v>4659688</v>
          </cell>
          <cell r="C25">
            <v>16067.889655172414</v>
          </cell>
          <cell r="D25">
            <v>17.730186331622345</v>
          </cell>
          <cell r="E25">
            <v>6.9992476206259521E-2</v>
          </cell>
        </row>
        <row r="27">
          <cell r="A27" t="str">
            <v>Structure Hard Cost</v>
          </cell>
          <cell r="B27">
            <v>40048120</v>
          </cell>
          <cell r="C27">
            <v>138096.96551724139</v>
          </cell>
          <cell r="D27">
            <v>152.38372823055352</v>
          </cell>
          <cell r="E27">
            <v>0.60155681801129735</v>
          </cell>
        </row>
        <row r="28">
          <cell r="A28" t="str">
            <v>GC Fee (% of Structure HC)</v>
          </cell>
          <cell r="B28">
            <v>2800000</v>
          </cell>
          <cell r="C28">
            <v>9655.1724137931033</v>
          </cell>
          <cell r="D28">
            <v>10.654044161013047</v>
          </cell>
          <cell r="E28">
            <v>4.2058381028413638E-2</v>
          </cell>
        </row>
        <row r="29">
          <cell r="A29" t="str">
            <v>General Conditions</v>
          </cell>
          <cell r="B29">
            <v>2000000</v>
          </cell>
          <cell r="C29">
            <v>6896.5517241379312</v>
          </cell>
          <cell r="D29">
            <v>7.6100315435807477</v>
          </cell>
          <cell r="E29">
            <v>3.0041700734581168E-2</v>
          </cell>
        </row>
        <row r="30">
          <cell r="A30" t="str">
            <v>Hard Cost Contingency</v>
          </cell>
          <cell r="B30">
            <v>800000</v>
          </cell>
          <cell r="C30">
            <v>2758.6206896551726</v>
          </cell>
          <cell r="D30">
            <v>3.0440126174322995</v>
          </cell>
          <cell r="E30">
            <v>1.2016680293832467E-2</v>
          </cell>
        </row>
        <row r="31">
          <cell r="A31" t="str">
            <v>Sub Total Hard Costs</v>
          </cell>
          <cell r="B31">
            <v>45648120</v>
          </cell>
          <cell r="C31">
            <v>157407.31034482759</v>
          </cell>
          <cell r="D31">
            <v>173.69181655257961</v>
          </cell>
          <cell r="E31">
            <v>0.68567358006812462</v>
          </cell>
        </row>
        <row r="33">
          <cell r="A33" t="str">
            <v>Architects &amp; Engineering</v>
          </cell>
          <cell r="B33">
            <v>2550000</v>
          </cell>
          <cell r="C33">
            <v>8793.1034482758623</v>
          </cell>
          <cell r="D33">
            <v>9.7027902180654539</v>
          </cell>
          <cell r="E33">
            <v>3.8303168436590991E-2</v>
          </cell>
        </row>
        <row r="34">
          <cell r="A34" t="str">
            <v>Inspections</v>
          </cell>
          <cell r="B34">
            <v>210000</v>
          </cell>
          <cell r="C34">
            <v>724.13793103448279</v>
          </cell>
          <cell r="D34">
            <v>0.79905331207597852</v>
          </cell>
          <cell r="E34">
            <v>3.1543785771310229E-3</v>
          </cell>
        </row>
        <row r="35">
          <cell r="A35" t="str">
            <v>Civil/Survey</v>
          </cell>
          <cell r="B35">
            <v>40000</v>
          </cell>
          <cell r="C35">
            <v>137.93103448275863</v>
          </cell>
          <cell r="D35">
            <v>0.15220063087161495</v>
          </cell>
          <cell r="E35">
            <v>6.0083401469162342E-4</v>
          </cell>
        </row>
        <row r="36">
          <cell r="A36" t="str">
            <v>Marketing/Market Study</v>
          </cell>
          <cell r="B36">
            <v>200000</v>
          </cell>
          <cell r="C36">
            <v>689.65517241379314</v>
          </cell>
          <cell r="D36">
            <v>0.76100315435807486</v>
          </cell>
          <cell r="E36">
            <v>3.0041700734581168E-3</v>
          </cell>
        </row>
        <row r="37">
          <cell r="A37" t="str">
            <v>Geotech</v>
          </cell>
          <cell r="B37">
            <v>35000</v>
          </cell>
          <cell r="C37">
            <v>120.68965517241379</v>
          </cell>
          <cell r="D37">
            <v>0.1331755520126631</v>
          </cell>
          <cell r="E37">
            <v>5.2572976285517048E-4</v>
          </cell>
        </row>
        <row r="38">
          <cell r="A38" t="str">
            <v>Environmental</v>
          </cell>
          <cell r="B38">
            <v>75000</v>
          </cell>
          <cell r="C38">
            <v>258.62068965517244</v>
          </cell>
          <cell r="D38">
            <v>0.28537618288427807</v>
          </cell>
          <cell r="E38">
            <v>1.1265637775467938E-3</v>
          </cell>
        </row>
        <row r="39">
          <cell r="A39" t="str">
            <v>Permits, Fees, Testing</v>
          </cell>
          <cell r="B39">
            <v>580481</v>
          </cell>
          <cell r="C39">
            <v>2001.6586206896552</v>
          </cell>
          <cell r="D39">
            <v>2.2087393602246483</v>
          </cell>
          <cell r="E39">
            <v>8.7193182420552059E-3</v>
          </cell>
        </row>
        <row r="40">
          <cell r="A40" t="str">
            <v>Real Estate Taxes</v>
          </cell>
          <cell r="B40">
            <v>384120</v>
          </cell>
          <cell r="C40">
            <v>1324.5517241379309</v>
          </cell>
          <cell r="D40">
            <v>1.4615826582601186</v>
          </cell>
          <cell r="E40">
            <v>5.7698090430836589E-3</v>
          </cell>
        </row>
        <row r="41">
          <cell r="A41" t="str">
            <v>Insurance</v>
          </cell>
          <cell r="B41">
            <v>186240</v>
          </cell>
          <cell r="C41">
            <v>642.20689655172418</v>
          </cell>
          <cell r="D41">
            <v>0.70864613733823922</v>
          </cell>
          <cell r="E41">
            <v>2.7974831724041985E-3</v>
          </cell>
        </row>
        <row r="42">
          <cell r="A42" t="str">
            <v>Liability Insurance</v>
          </cell>
          <cell r="B42">
            <v>74726</v>
          </cell>
          <cell r="C42">
            <v>257.6758620689655</v>
          </cell>
          <cell r="D42">
            <v>0.28433360856280748</v>
          </cell>
          <cell r="E42">
            <v>1.1224480645461562E-3</v>
          </cell>
        </row>
        <row r="43">
          <cell r="A43" t="str">
            <v>Bond Premium</v>
          </cell>
          <cell r="B43">
            <v>288676</v>
          </cell>
          <cell r="C43">
            <v>995.43448275862067</v>
          </cell>
          <cell r="D43">
            <v>1.098416732937358</v>
          </cell>
          <cell r="E43">
            <v>4.3361590006279769E-3</v>
          </cell>
        </row>
        <row r="44">
          <cell r="A44" t="str">
            <v>Percent for Art Fee</v>
          </cell>
          <cell r="B44">
            <v>400481</v>
          </cell>
          <cell r="C44">
            <v>1380.9689655172415</v>
          </cell>
          <cell r="D44">
            <v>1.5238365213023808</v>
          </cell>
          <cell r="E44">
            <v>6.0155651759429005E-3</v>
          </cell>
        </row>
        <row r="45">
          <cell r="A45" t="str">
            <v>FF&amp;E/Retail Tenant Improvements</v>
          </cell>
          <cell r="B45">
            <v>510000</v>
          </cell>
          <cell r="C45">
            <v>1758.6206896551723</v>
          </cell>
          <cell r="D45">
            <v>1.9405580436130907</v>
          </cell>
          <cell r="E45">
            <v>7.660633687318198E-3</v>
          </cell>
        </row>
        <row r="46">
          <cell r="A46" t="str">
            <v>Developer Fee</v>
          </cell>
          <cell r="B46">
            <v>6000000</v>
          </cell>
          <cell r="C46">
            <v>20689.655172413793</v>
          </cell>
          <cell r="D46">
            <v>22.830094630742245</v>
          </cell>
          <cell r="E46">
            <v>9.0125102203743507E-2</v>
          </cell>
        </row>
        <row r="47">
          <cell r="A47" t="str">
            <v>Soft Cost Contingency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Sub Total Soft Costs</v>
          </cell>
          <cell r="B48">
            <v>11534724</v>
          </cell>
          <cell r="C48">
            <v>39774.910344827586</v>
          </cell>
          <cell r="D48">
            <v>43.889806743248954</v>
          </cell>
          <cell r="E48">
            <v>0.17326136323199551</v>
          </cell>
        </row>
        <row r="50">
          <cell r="A50" t="str">
            <v>Financing Fee</v>
          </cell>
          <cell r="B50">
            <v>920000</v>
          </cell>
          <cell r="C50">
            <v>3172.4137931034484</v>
          </cell>
          <cell r="D50">
            <v>3.5006145100471442</v>
          </cell>
          <cell r="E50">
            <v>1.3819182337907337E-2</v>
          </cell>
        </row>
        <row r="51">
          <cell r="A51" t="str">
            <v>Audit</v>
          </cell>
          <cell r="B51">
            <v>30000</v>
          </cell>
          <cell r="C51">
            <v>103.44827586206897</v>
          </cell>
          <cell r="D51">
            <v>0.11415047315371123</v>
          </cell>
          <cell r="E51">
            <v>4.5062551101871754E-4</v>
          </cell>
        </row>
        <row r="52">
          <cell r="A52" t="str">
            <v>Appraisal</v>
          </cell>
          <cell r="B52">
            <v>12000</v>
          </cell>
          <cell r="C52">
            <v>41.379310344827587</v>
          </cell>
          <cell r="D52">
            <v>4.5660189261484491E-2</v>
          </cell>
          <cell r="E52">
            <v>1.8025020440748702E-4</v>
          </cell>
        </row>
        <row r="53">
          <cell r="A53" t="str">
            <v>Legal/Borrower</v>
          </cell>
          <cell r="B53">
            <v>320000</v>
          </cell>
          <cell r="C53">
            <v>1103.4482758620691</v>
          </cell>
          <cell r="D53">
            <v>1.2176050469729196</v>
          </cell>
          <cell r="E53">
            <v>4.8066721175329874E-3</v>
          </cell>
        </row>
        <row r="54">
          <cell r="A54" t="str">
            <v>Lender's Inspection/Environmental</v>
          </cell>
          <cell r="B54">
            <v>25000</v>
          </cell>
          <cell r="C54">
            <v>86.206896551724142</v>
          </cell>
          <cell r="D54">
            <v>9.5125394294759358E-2</v>
          </cell>
          <cell r="E54">
            <v>3.755212591822646E-4</v>
          </cell>
        </row>
        <row r="55">
          <cell r="A55" t="str">
            <v>Title Insurance</v>
          </cell>
          <cell r="B55">
            <v>151320</v>
          </cell>
          <cell r="C55">
            <v>521.79310344827582</v>
          </cell>
          <cell r="D55">
            <v>0.5757749865873194</v>
          </cell>
          <cell r="E55">
            <v>2.2729550775784113E-3</v>
          </cell>
        </row>
        <row r="56">
          <cell r="A56" t="str">
            <v>Sub Total Financing &amp; Other Costs</v>
          </cell>
          <cell r="B56">
            <v>1458320</v>
          </cell>
          <cell r="C56">
            <v>5028.6896551724139</v>
          </cell>
          <cell r="D56">
            <v>5.5489306003173384</v>
          </cell>
          <cell r="E56">
            <v>2.1905206507627204E-2</v>
          </cell>
        </row>
        <row r="58">
          <cell r="A58" t="str">
            <v>SUB TOTAL ALL IN COSTS</v>
          </cell>
          <cell r="B58">
            <v>63300852</v>
          </cell>
          <cell r="C58">
            <v>218278.8</v>
          </cell>
          <cell r="D58">
            <v>240.86074022776825</v>
          </cell>
          <cell r="E58">
            <v>0.95083262601400687</v>
          </cell>
        </row>
        <row r="60">
          <cell r="A60" t="str">
            <v xml:space="preserve">   Est. Construction Interest</v>
          </cell>
          <cell r="B60">
            <v>3273275</v>
          </cell>
          <cell r="C60">
            <v>11287.155172413793</v>
          </cell>
          <cell r="D60">
            <v>12.454863000407137</v>
          </cell>
          <cell r="E60">
            <v>4.9167373985993086E-2</v>
          </cell>
        </row>
        <row r="61">
          <cell r="A61" t="str">
            <v xml:space="preserve">   Est. Interim NOI (- is positive)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Sub Total Net Interest / NOI Costs (24 months)</v>
          </cell>
          <cell r="B62">
            <v>3273275</v>
          </cell>
          <cell r="C62">
            <v>11287.155172413793</v>
          </cell>
          <cell r="D62">
            <v>12.454863000407137</v>
          </cell>
          <cell r="E62">
            <v>4.9167373985993086E-2</v>
          </cell>
        </row>
        <row r="64">
          <cell r="A64" t="str">
            <v>TOTAL ALL IN CONSTRUCTION COSTS</v>
          </cell>
          <cell r="B64">
            <v>66574127</v>
          </cell>
          <cell r="C64">
            <v>229565.95517241379</v>
          </cell>
          <cell r="D64">
            <v>253.31560322817538</v>
          </cell>
          <cell r="E64">
            <v>1</v>
          </cell>
        </row>
      </sheetData>
      <sheetData sheetId="2"/>
      <sheetData sheetId="3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pex, TI &amp; LC"/>
      <sheetName val="Rent"/>
      <sheetName val="CAM"/>
      <sheetName val="Free Rent"/>
      <sheetName val="Taxes"/>
      <sheetName val="Service Contracts"/>
      <sheetName val="Prepaid Rent"/>
      <sheetName val="Sec. Deposits &amp; LOC"/>
      <sheetName val="Chart of Accounts"/>
      <sheetName val="Nov invoices"/>
      <sheetName val="AR-Delinquency"/>
    </sheetNames>
    <sheetDataSet>
      <sheetData sheetId="0">
        <row r="1">
          <cell r="A1" t="str">
            <v>1800 N. Highalnd Avenue-1800 Highland</v>
          </cell>
        </row>
        <row r="5">
          <cell r="B5">
            <v>43433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S &amp; U"/>
      <sheetName val="Base Year"/>
      <sheetName val="Monthly - Retail 1"/>
      <sheetName val="Monthly - Office 2"/>
      <sheetName val="Monthly - Pads 1"/>
      <sheetName val="Monthly - Office 3"/>
      <sheetName val="Monthly - Total"/>
      <sheetName val="DCF - 5yr"/>
      <sheetName val="DCF - Base"/>
      <sheetName val="IRRs &amp; Accrl"/>
      <sheetName val="Monthly"/>
      <sheetName val="Fees"/>
      <sheetName val="ROC - Base"/>
      <sheetName val="HurdleReturns"/>
      <sheetName val="CJ"/>
      <sheetName val="Fidelity"/>
      <sheetName val="Const. Budget"/>
      <sheetName val="Northpointe%20Dev.xls"/>
      <sheetName val="Northpointe Dev"/>
      <sheetName val="S _ U"/>
      <sheetName val="Partic"/>
      <sheetName val="pellet"/>
      <sheetName val="Colour Hierarchy"/>
      <sheetName val="LookupRanges"/>
      <sheetName val="CapStatements"/>
      <sheetName val="Inputs"/>
      <sheetName val="Assum"/>
      <sheetName val="Oly Model Configuration"/>
      <sheetName val="S_&amp;_U"/>
      <sheetName val="Base_Year"/>
      <sheetName val="Monthly_-_Retail_1"/>
      <sheetName val="Monthly_-_Office_2"/>
      <sheetName val="Monthly_-_Pads_1"/>
      <sheetName val="Monthly_-_Office_3"/>
      <sheetName val="Monthly_-_Total"/>
      <sheetName val="DCF_-_5yr"/>
      <sheetName val="DCF_-_Base"/>
      <sheetName val="IRRs_&amp;_Accrl"/>
      <sheetName val="ROC_-_Base"/>
      <sheetName val="Oly_Model_Configuration"/>
      <sheetName val="S___U"/>
      <sheetName val="Northpointe%20Dev_xls"/>
      <sheetName val="Northpointe_D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put"/>
      <sheetName val="Quick Property Input"/>
      <sheetName val="Pools"/>
      <sheetName val="RE Valuation"/>
      <sheetName val="JV Financials"/>
      <sheetName val="GE Economics"/>
      <sheetName val="Metrics"/>
      <sheetName val="Assumptions"/>
      <sheetName val="Debt Worksheet"/>
      <sheetName val="Equity Worksheet"/>
      <sheetName val="Overhead"/>
      <sheetName val="Loss Provisions"/>
      <sheetName val="Leverage"/>
      <sheetName val="Cost of Funds"/>
      <sheetName val="Data Tape"/>
      <sheetName val="Criteria"/>
      <sheetName val="SRG - BON MULE - 04-08-05"/>
      <sheetName val="Cover"/>
      <sheetName val="GEMSE TOTAL - Eqpt"/>
      <sheetName val="Parameters"/>
      <sheetName val="Van Vista"/>
      <sheetName val="200-Balance_CORR"/>
      <sheetName val="Commitments"/>
      <sheetName val="Borrowing Base"/>
      <sheetName val="Operations"/>
      <sheetName val="Glmatch Scott"/>
      <sheetName val="GLmiss"/>
      <sheetName val="A-Summary"/>
      <sheetName val="Variables"/>
      <sheetName val="Vlookup Aging"/>
      <sheetName val="Summary"/>
      <sheetName val="P&amp;L"/>
      <sheetName val="PopCache"/>
      <sheetName val="Funding LLC"/>
      <sheetName val="01 Session2 Collections"/>
      <sheetName val="PURCHASE DISCOUNT"/>
      <sheetName val="Deal_Input"/>
      <sheetName val="Quick_Property_Input"/>
      <sheetName val="RE_Valuation"/>
      <sheetName val="JV_Financials"/>
      <sheetName val="GE_Economics"/>
      <sheetName val="Debt_Worksheet"/>
      <sheetName val="Equity_Worksheet"/>
      <sheetName val="Loss_Provisions"/>
      <sheetName val="Cost_of_Funds"/>
      <sheetName val="Data_Tape"/>
      <sheetName val="CashFlows"/>
      <sheetName val="APOD"/>
      <sheetName val="Sales"/>
      <sheetName val="SRG%20-%20BON%20MULE%20-%2004-0"/>
      <sheetName val="LISTS"/>
      <sheetName val="Matrix"/>
      <sheetName val="ClosingStmt EIG Op Ptnrshp LP"/>
      <sheetName val="Daily P &amp; L"/>
      <sheetName val="CMI&quot;s"/>
      <sheetName val="T19 Days-By Month"/>
      <sheetName val="known-unknown"/>
      <sheetName val="NumericalMonths"/>
      <sheetName val="Provider Tax Exp"/>
      <sheetName val="T19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D7" t="str">
            <v>Management Case</v>
          </cell>
        </row>
        <row r="11">
          <cell r="D11" t="str">
            <v>SRG</v>
          </cell>
        </row>
        <row r="13">
          <cell r="D13">
            <v>1000</v>
          </cell>
        </row>
        <row r="17">
          <cell r="D17">
            <v>0.39550000000000002</v>
          </cell>
        </row>
        <row r="32">
          <cell r="D32">
            <v>0.9</v>
          </cell>
        </row>
        <row r="57">
          <cell r="D57" t="str">
            <v>Partner</v>
          </cell>
        </row>
        <row r="58">
          <cell r="D58">
            <v>0</v>
          </cell>
        </row>
        <row r="83">
          <cell r="D83">
            <v>0</v>
          </cell>
        </row>
        <row r="84">
          <cell r="D84">
            <v>0</v>
          </cell>
        </row>
        <row r="300">
          <cell r="D300" t="str">
            <v>Business</v>
          </cell>
        </row>
      </sheetData>
      <sheetData sheetId="8" refreshError="1"/>
      <sheetData sheetId="9" refreshError="1">
        <row r="100">
          <cell r="C100">
            <v>337499999.99999946</v>
          </cell>
        </row>
      </sheetData>
      <sheetData sheetId="10" refreshError="1">
        <row r="22">
          <cell r="C22">
            <v>2.0000000000000001E-4</v>
          </cell>
        </row>
        <row r="44">
          <cell r="C44">
            <v>4.7878394181569383E-4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riables &amp; Global Instructions"/>
      <sheetName val="Revisions"/>
      <sheetName val="AM Summary"/>
      <sheetName val="Prior Year"/>
      <sheetName val="Underwriting"/>
      <sheetName val="Budget Summary"/>
      <sheetName val="Budget Detail"/>
      <sheetName val="Leasing Assumptions"/>
      <sheetName val="Gross Potential Rent"/>
      <sheetName val="CPI"/>
      <sheetName val="Escal Inc"/>
      <sheetName val="Escalation Calculation Tab"/>
      <sheetName val="Prior Yr Escal Inc."/>
      <sheetName val="Vacancy"/>
      <sheetName val="Concessions"/>
      <sheetName val="Other Income"/>
      <sheetName val="Tax &amp; Ins"/>
      <sheetName val="Maint &amp; Repairs"/>
      <sheetName val="Utilities"/>
      <sheetName val="Utilities Detail"/>
      <sheetName val="Prof Mgmt"/>
      <sheetName val="Marketing"/>
      <sheetName val="Gen &amp; Admin"/>
      <sheetName val="Financing"/>
      <sheetName val="Ownership Costs"/>
      <sheetName val="Leasing Commissions"/>
      <sheetName val="Tenant Improvements"/>
      <sheetName val="Capital Expenditures"/>
      <sheetName val="Leasing Reserve"/>
      <sheetName val="Occupancy"/>
      <sheetName val="MRI Submission"/>
      <sheetName val="Depr - Amort"/>
    </sheetNames>
    <sheetDataSet>
      <sheetData sheetId="0" refreshError="1"/>
      <sheetData sheetId="1">
        <row r="8">
          <cell r="B8" t="str">
            <v>Austin, Texas</v>
          </cell>
        </row>
        <row r="18">
          <cell r="B18">
            <v>0.04</v>
          </cell>
        </row>
        <row r="27">
          <cell r="B27">
            <v>40534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 Structure"/>
      <sheetName val="Economic Returns"/>
      <sheetName val="Collateral Summary"/>
      <sheetName val="Rollover %"/>
      <sheetName val="Rental Comps MOB"/>
      <sheetName val="Rental Comps ASC"/>
      <sheetName val="Sales Comps"/>
      <sheetName val="Utilization Stats"/>
      <sheetName val="Budget"/>
      <sheetName val="Management Background"/>
      <sheetName val="Construction Budget"/>
      <sheetName val="180000"/>
      <sheetName val="Overhead"/>
      <sheetName val="Assumptions"/>
      <sheetName val="Equity Worksheet"/>
      <sheetName val="Reference"/>
      <sheetName val="Proforma"/>
      <sheetName val="Criteria"/>
      <sheetName val="Data_Tape"/>
      <sheetName val="MXBP01"/>
      <sheetName val="Altera Deaconess MOB - PIC Exhi"/>
      <sheetName val="CAF-Core breakup"/>
      <sheetName val="Lease Tables"/>
      <sheetName val="ubas_credsvc"/>
      <sheetName val="DataInput"/>
      <sheetName val="tbl_interest"/>
      <sheetName val="DialogLists_ReportSettings"/>
      <sheetName val="CEF Funding LLC"/>
      <sheetName val="Data2 Retrieve (S2)"/>
      <sheetName val="HO DETAIL"/>
      <sheetName val="Inpu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Cheat Sheet"/>
      <sheetName val="Comps"/>
      <sheetName val="FTEs"/>
      <sheetName val="benefits"/>
      <sheetName val="Revenue"/>
      <sheetName val="Admin"/>
      <sheetName val="Assisted Living"/>
      <sheetName val="Dietary"/>
      <sheetName val="Cleaning"/>
      <sheetName val="Maintenance"/>
      <sheetName val="Mkting"/>
      <sheetName val="Activities"/>
      <sheetName val="Res Svcs"/>
      <sheetName val="Security"/>
      <sheetName val="Transportation"/>
      <sheetName val="Utilities"/>
      <sheetName val="Insurance"/>
      <sheetName val="Taxes"/>
      <sheetName val="Prof. Fees"/>
      <sheetName val="Unit Mix"/>
      <sheetName val="lease up"/>
      <sheetName val="incr. expense"/>
      <sheetName val="Amort"/>
      <sheetName val="Workings"/>
      <sheetName val="Borrowing Base"/>
      <sheetName val="P&amp;L S1"/>
      <sheetName val="P&amp;L S2"/>
      <sheetName val="Acquisition Mgmt Rev 1"/>
      <sheetName val="Acquisition Mgmt Rev 2"/>
      <sheetName val="Acqusition NI Walk"/>
      <sheetName val="Acquisition Qtr Pack 1"/>
      <sheetName val="Acquisition Qtr Pack 2"/>
      <sheetName val="BS"/>
      <sheetName val="BS Adj"/>
      <sheetName val="BS LY"/>
      <sheetName val="BS LY Adj"/>
      <sheetName val="BS OP"/>
      <sheetName val="BS OP Adj"/>
      <sheetName val="Europe Qtr Pack 1"/>
      <sheetName val="ECLG Mgmt Rev 1"/>
      <sheetName val="ECLG Mgmt Rev 2"/>
      <sheetName val="ECLG NI Walk"/>
      <sheetName val="ECLG Qtr Pack 1"/>
      <sheetName val="ECLG Qtr Pack 2"/>
      <sheetName val="Enabling Mgmt Rev 1"/>
      <sheetName val="Enabling Mgmt Rev 2"/>
      <sheetName val="Enabling NI Walk"/>
      <sheetName val="Enabling Qtr Pack 1"/>
      <sheetName val="Enabling Qtr Pack 2"/>
      <sheetName val="Europe Mgmt Rev 1"/>
      <sheetName val="Europe Mgmt Rev 2"/>
      <sheetName val="Europe Mgmt Rev 3"/>
      <sheetName val="Europe Mgmt Rev 4"/>
      <sheetName val="Europe NI Walk"/>
      <sheetName val="Europe NI Walk (2)"/>
      <sheetName val="Consolidated Qtr Pack 2"/>
      <sheetName val="OP Stretch"/>
      <sheetName val="France NI Walk"/>
      <sheetName val="France Qtr Pack 1"/>
      <sheetName val="France Qtr Pack 2"/>
      <sheetName val="Germany Mgmt Rev 1"/>
      <sheetName val="Germany Mgmt Rev 2"/>
      <sheetName val="Germany NI Walk"/>
      <sheetName val="Germany Qtr Pack 1"/>
      <sheetName val="Germany Qtr Pack 2"/>
      <sheetName val="Italy Mgmt Rev 1"/>
      <sheetName val="Italy Mgmt Rev 2"/>
      <sheetName val="Italy NI Walk"/>
      <sheetName val="Italy Qtr Pack 1"/>
      <sheetName val="Italy Qtr Pack 2"/>
      <sheetName val="JV Mgmt Rev 1"/>
      <sheetName val="JV Mgmt Rev 2"/>
      <sheetName val="JV NI Walk"/>
      <sheetName val="JV Qtr Pack 1"/>
      <sheetName val="JV Qtr Pack 2"/>
      <sheetName val="Metrics"/>
      <sheetName val="Metrics Adj"/>
      <sheetName val="Metrics LY"/>
      <sheetName val="Metrics OP"/>
      <sheetName val="Metrics OP Adj"/>
      <sheetName val="P&amp;L"/>
      <sheetName val="P&amp;L Trans"/>
      <sheetName val="P&amp;L Adj"/>
      <sheetName val="P&amp;L LY"/>
      <sheetName val="P&amp;L LY Adj"/>
      <sheetName val="P&amp;L OP"/>
      <sheetName val="P&amp;L OP Adj"/>
      <sheetName val="P&amp;L Adj Trans"/>
      <sheetName val="Programs Mgmt Rev 1"/>
      <sheetName val="Programs Mgmt Rev 2"/>
      <sheetName val="Programs NI Walk"/>
      <sheetName val="Programs Qtr Pack 1"/>
      <sheetName val="Programs Qtr Pack 2"/>
      <sheetName val="TPS Mgmt Rev 1"/>
      <sheetName val="TPS Mgmt Rev 2"/>
      <sheetName val="TPS NI Walk"/>
      <sheetName val="TPS Qtr Pack 1"/>
      <sheetName val="TPS Qtr Pack 2"/>
      <sheetName val="UK Mgmt Rev 1"/>
      <sheetName val="UK Mgmt Rev 2"/>
      <sheetName val="UK NI Walk"/>
      <sheetName val="UK Qtr Pack 1"/>
      <sheetName val="UK Qtr Pack 2"/>
      <sheetName val="VLY P&amp;L"/>
      <sheetName val="VOP P&amp;L"/>
      <sheetName val="March07 PMS"/>
      <sheetName val="ACCT REC"/>
      <sheetName val="Provider Numbers"/>
      <sheetName val="pitch"/>
      <sheetName val="PopCache_Sheet1"/>
      <sheetName val="100%"/>
      <sheetName val="CMMC"/>
      <sheetName val="Co. C"/>
      <sheetName val="JE10310X"/>
      <sheetName val="Maybelle_3-25-04"/>
      <sheetName val="Budget"/>
      <sheetName val="Payroll Accrual"/>
      <sheetName val="Input Sheet"/>
      <sheetName val="AP"/>
      <sheetName val="AR"/>
      <sheetName val="Fixed Assets"/>
      <sheetName val="Intangible Assets"/>
      <sheetName val="Long Term Debt"/>
      <sheetName val="Management Fees"/>
      <sheetName val="Other AP"/>
      <sheetName val="Draw Schedule"/>
      <sheetName val="Draw Schedule - To Date"/>
      <sheetName val="Pre-Dev Draw Schedule"/>
      <sheetName val="Preconstruction Draw Sch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Cover Page"/>
      <sheetName val="Table Of Contents"/>
      <sheetName val="AUDITOR"/>
      <sheetName val="Exec Summary"/>
      <sheetName val="Budget To Forecast"/>
      <sheetName val="Budget To Budget"/>
      <sheetName val="Lease Assumptions"/>
      <sheetName val="Tenant sales"/>
      <sheetName val="Occupancy analysis"/>
      <sheetName val="Occupancy"/>
      <sheetName val="Rent Analysis"/>
      <sheetName val="Gross Retail Rent"/>
      <sheetName val="Percentage Rent Budgeted"/>
      <sheetName val="Percentage Rent Collected"/>
      <sheetName val="Scheduled Rent"/>
      <sheetName val="SL Rent Calc"/>
      <sheetName val="Other Rent"/>
      <sheetName val="Other Revenue"/>
      <sheetName val="Recovery Analysis"/>
      <sheetName val="CAM Pool Analysis"/>
      <sheetName val="CAM Recovery Wksht"/>
      <sheetName val="PT CAM Recovery Wksht"/>
      <sheetName val="PT Dem Recovery Wksht"/>
      <sheetName val="Ins CAM Recovery Wksht"/>
      <sheetName val="Ins Dem Recovery Wksht"/>
      <sheetName val="Excl 1 Recovery Wksht"/>
      <sheetName val="Excl 2 Recovery Wksht"/>
      <sheetName val="Excl 3 Recovery Wksht"/>
      <sheetName val="Other Recoveries"/>
      <sheetName val="Tenant Reimb"/>
      <sheetName val="PT analysis"/>
      <sheetName val="PT exp"/>
      <sheetName val="Ins exp"/>
      <sheetName val="Prop Mgt Fee"/>
      <sheetName val="CAM Expenses"/>
      <sheetName val="Owner expenses"/>
      <sheetName val="Marketing Rev"/>
      <sheetName val="Marketing Exp"/>
      <sheetName val="Ground lease"/>
      <sheetName val="Non-Op Expenses"/>
      <sheetName val="Bad Debt"/>
      <sheetName val="Cap Ex"/>
      <sheetName val="TI"/>
      <sheetName val="Lease Com"/>
      <sheetName val="Lease Lgl"/>
      <sheetName val="Van Shell"/>
      <sheetName val="2001 Budget"/>
      <sheetName val="2000 Forecast"/>
      <sheetName val="2000 Budget"/>
      <sheetName val="Occupancy Changes"/>
      <sheetName val="Gross Retail Rent Change"/>
      <sheetName val="MRI Export"/>
      <sheetName val="Prior Year Budget Import"/>
      <sheetName val="Prior Year Actuals Import"/>
      <sheetName val="Lease Import"/>
      <sheetName val="Sales Import"/>
      <sheetName val="PTAX REC BILL SUMMARY"/>
    </sheetNames>
    <sheetDataSet>
      <sheetData sheetId="0" refreshError="1">
        <row r="2">
          <cell r="B2">
            <v>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"/>
      <sheetName val="SUMMARY"/>
      <sheetName val="Billed OE"/>
      <sheetName val="Billed RT"/>
      <sheetName val="Abstracts"/>
      <sheetName val="Tax History"/>
      <sheetName val="2000 Occ"/>
      <sheetName val="Adjusted Costs"/>
      <sheetName val="Method 1"/>
      <sheetName val="Method 2"/>
      <sheetName val="Method 3"/>
      <sheetName val="Method 4"/>
      <sheetName val="Method 5"/>
      <sheetName val="Method 6"/>
      <sheetName val="Method 7"/>
      <sheetName val="Method 8"/>
      <sheetName val="Inv Backup"/>
      <sheetName val="Tax 1"/>
      <sheetName val="Tax 2"/>
      <sheetName val="Tax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4">
          <cell r="M34">
            <v>2361299</v>
          </cell>
        </row>
        <row r="39">
          <cell r="H39">
            <v>1823080</v>
          </cell>
        </row>
        <row r="40">
          <cell r="M40">
            <v>1713497.46</v>
          </cell>
        </row>
        <row r="42">
          <cell r="H42">
            <v>1603914.92</v>
          </cell>
        </row>
        <row r="43">
          <cell r="M43">
            <v>1438572.38</v>
          </cell>
        </row>
        <row r="46">
          <cell r="M46">
            <v>1131294.78</v>
          </cell>
        </row>
        <row r="48">
          <cell r="H48">
            <v>989359.72</v>
          </cell>
        </row>
        <row r="49">
          <cell r="M49">
            <v>964860.48</v>
          </cell>
        </row>
        <row r="51">
          <cell r="H51">
            <v>940361.24</v>
          </cell>
        </row>
        <row r="52">
          <cell r="M52">
            <v>974152.96</v>
          </cell>
        </row>
        <row r="54">
          <cell r="H54">
            <v>1007944.68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Revenue"/>
      <sheetName val="2004 Operating Expenses"/>
      <sheetName val="2004 NOI"/>
      <sheetName val="2004 LTD Balance"/>
      <sheetName val="Principal Payment"/>
      <sheetName val="NRI LTD Reduc"/>
      <sheetName val="2004 Net LTD PrincPmt"/>
      <sheetName val="LTD Interest Payment"/>
      <sheetName val="NRI LTD Interest"/>
      <sheetName val="Total LTD Interest Payment"/>
      <sheetName val="2004 Building Lease"/>
      <sheetName val="Equity Building Lease"/>
      <sheetName val="Net Building Lease"/>
      <sheetName val="Total Debt-Lease Service"/>
      <sheetName val="2004 Net Income"/>
      <sheetName val="2004 Depreciation"/>
      <sheetName val="Portfolio Fixed Asset Bal"/>
      <sheetName val="1031 Fixed Asset Balance"/>
      <sheetName val="Net Fixed Asset Balance"/>
      <sheetName val="Total Debt_Lease Service"/>
      <sheetName val="Budget"/>
      <sheetName val="Sheet4"/>
      <sheetName val="CEF Funding LLC"/>
      <sheetName val="Proforma"/>
      <sheetName val="INPUT"/>
      <sheetName val="Inputs"/>
      <sheetName val="ACCT REC"/>
      <sheetName val="SPREAD 96"/>
      <sheetName val="Modality_map"/>
      <sheetName val="INPUT SHEET"/>
      <sheetName val="GEFA (2)"/>
      <sheetName val="Railcar (2)"/>
      <sheetName val="2004_Revenue"/>
      <sheetName val="2004_Operating_Expenses"/>
      <sheetName val="2004_NOI"/>
      <sheetName val="2004_LTD_Balance"/>
      <sheetName val="Principal_Payment"/>
      <sheetName val="NRI_LTD_Reduc"/>
      <sheetName val="2004_Net_LTD_PrincPmt"/>
      <sheetName val="LTD_Interest_Payment"/>
      <sheetName val="NRI_LTD_Interest"/>
      <sheetName val="Total_LTD_Interest_Payment"/>
      <sheetName val="2004_Building_Lease"/>
      <sheetName val="Equity_Building_Lease"/>
      <sheetName val="Net_Building_Lease"/>
      <sheetName val="Total_Debt-Lease_Service"/>
      <sheetName val="2004_Net_Income"/>
      <sheetName val="2004_Depreciation"/>
      <sheetName val="Portfolio_Fixed_Asset_Bal"/>
      <sheetName val="1031_Fixed_Asset_Balance"/>
      <sheetName val="Net_Fixed_Asset_Balance"/>
      <sheetName val="Total_Debt_Lease_Service"/>
      <sheetName val="CoreNPBT"/>
      <sheetName val="325CORE"/>
      <sheetName val="INDIA"/>
      <sheetName val="Shares Outstanding"/>
      <sheetName val="Controls&amp;Toggles"/>
      <sheetName val="Admin"/>
      <sheetName val="XAG Inputs &amp; Log"/>
      <sheetName val="Estimated RI "/>
      <sheetName val="TM1 Trial Balance"/>
      <sheetName val="LISTS"/>
      <sheetName val="855 - Greatwood"/>
      <sheetName val="Renovation Only"/>
      <sheetName val="Check Register"/>
      <sheetName val="Project Rationale"/>
      <sheetName val="Sheet1"/>
      <sheetName val="4200-900 CPI (2)"/>
    </sheetNames>
    <sheetDataSet>
      <sheetData sheetId="0" refreshError="1"/>
      <sheetData sheetId="1" refreshError="1">
        <row r="1">
          <cell r="A1" t="str">
            <v>Facility Name</v>
          </cell>
          <cell r="B1" t="str">
            <v>January</v>
          </cell>
          <cell r="C1" t="str">
            <v>February</v>
          </cell>
          <cell r="D1" t="str">
            <v>March</v>
          </cell>
          <cell r="E1" t="str">
            <v>April</v>
          </cell>
          <cell r="F1" t="str">
            <v>May</v>
          </cell>
          <cell r="G1" t="str">
            <v>June</v>
          </cell>
          <cell r="H1" t="str">
            <v>July</v>
          </cell>
          <cell r="I1" t="str">
            <v>August</v>
          </cell>
          <cell r="J1" t="str">
            <v>September</v>
          </cell>
          <cell r="K1" t="str">
            <v>October</v>
          </cell>
          <cell r="L1" t="str">
            <v>November</v>
          </cell>
          <cell r="M1" t="str">
            <v>December</v>
          </cell>
          <cell r="N1" t="str">
            <v>YTD</v>
          </cell>
        </row>
        <row r="2">
          <cell r="A2" t="str">
            <v>Addie Meedom</v>
          </cell>
          <cell r="B2">
            <v>-100335.39</v>
          </cell>
          <cell r="C2">
            <v>-93494.87</v>
          </cell>
          <cell r="D2">
            <v>-104506.71</v>
          </cell>
          <cell r="E2">
            <v>-99788.78</v>
          </cell>
          <cell r="F2">
            <v>-104196.07</v>
          </cell>
          <cell r="G2">
            <v>-102382.93</v>
          </cell>
          <cell r="H2">
            <v>-101946.39</v>
          </cell>
          <cell r="I2">
            <v>2432324.8199999998</v>
          </cell>
          <cell r="N2">
            <v>-706651.14</v>
          </cell>
        </row>
        <row r="3">
          <cell r="A3" t="str">
            <v>Alpine Court</v>
          </cell>
          <cell r="B3">
            <v>-120533.23</v>
          </cell>
          <cell r="C3">
            <v>-128321.25</v>
          </cell>
          <cell r="D3">
            <v>-121345.27</v>
          </cell>
          <cell r="E3">
            <v>-121144.55</v>
          </cell>
          <cell r="F3">
            <v>-121632.62</v>
          </cell>
          <cell r="G3">
            <v>-114797.82</v>
          </cell>
          <cell r="H3">
            <v>-127116.01</v>
          </cell>
          <cell r="I3">
            <v>5011562.8</v>
          </cell>
          <cell r="N3">
            <v>-854890.75</v>
          </cell>
        </row>
        <row r="4">
          <cell r="A4" t="str">
            <v>Alpine Springs</v>
          </cell>
          <cell r="B4">
            <v>-98641</v>
          </cell>
          <cell r="C4">
            <v>-93737.25</v>
          </cell>
          <cell r="D4">
            <v>-110505.17</v>
          </cell>
          <cell r="E4">
            <v>-98010.93</v>
          </cell>
          <cell r="F4">
            <v>-93828.62</v>
          </cell>
          <cell r="G4">
            <v>-97361.47</v>
          </cell>
          <cell r="H4">
            <v>-96646.29</v>
          </cell>
          <cell r="I4">
            <v>0</v>
          </cell>
          <cell r="N4">
            <v>-688730.73</v>
          </cell>
        </row>
        <row r="5">
          <cell r="A5" t="str">
            <v>Alpine Springs-Lessor</v>
          </cell>
          <cell r="B5">
            <v>-11123.41</v>
          </cell>
          <cell r="C5">
            <v>-11123.41</v>
          </cell>
          <cell r="D5">
            <v>-10999.14</v>
          </cell>
          <cell r="E5">
            <v>-10750.58</v>
          </cell>
          <cell r="F5">
            <v>-10999.14</v>
          </cell>
          <cell r="G5">
            <v>-10999.14</v>
          </cell>
          <cell r="H5">
            <v>-10999.13</v>
          </cell>
          <cell r="I5">
            <v>4950379.4800000004</v>
          </cell>
          <cell r="N5">
            <v>-76993.950000000012</v>
          </cell>
        </row>
        <row r="6">
          <cell r="A6" t="str">
            <v>Amethyst Arbor</v>
          </cell>
          <cell r="B6">
            <v>-167645.59</v>
          </cell>
          <cell r="C6">
            <v>-168408.91</v>
          </cell>
          <cell r="D6">
            <v>-173329.91</v>
          </cell>
          <cell r="E6">
            <v>-173121.45</v>
          </cell>
          <cell r="F6">
            <v>-176237.13</v>
          </cell>
          <cell r="G6">
            <v>-178249.4</v>
          </cell>
          <cell r="H6">
            <v>-194388.93</v>
          </cell>
          <cell r="I6">
            <v>5894733.1299999999</v>
          </cell>
          <cell r="N6">
            <v>-1231381.32</v>
          </cell>
        </row>
        <row r="7">
          <cell r="A7" t="str">
            <v>Amethyst Gardens</v>
          </cell>
          <cell r="B7">
            <v>-142553.60999999999</v>
          </cell>
          <cell r="C7">
            <v>-176792.92</v>
          </cell>
          <cell r="D7">
            <v>-172405.08</v>
          </cell>
          <cell r="E7">
            <v>-185198.01</v>
          </cell>
          <cell r="F7">
            <v>-190987.64</v>
          </cell>
          <cell r="G7">
            <v>-169729.34</v>
          </cell>
          <cell r="H7">
            <v>-182861.8</v>
          </cell>
          <cell r="N7">
            <v>-1220528.3999999999</v>
          </cell>
        </row>
        <row r="8">
          <cell r="A8" t="str">
            <v>Amethyst Gardens Lessor (Desert Amethyst)</v>
          </cell>
          <cell r="B8">
            <v>-25272.75</v>
          </cell>
          <cell r="C8">
            <v>-25324.18</v>
          </cell>
          <cell r="D8">
            <v>-25274.22</v>
          </cell>
          <cell r="E8">
            <v>-25271.8</v>
          </cell>
          <cell r="F8">
            <v>-25415.439999999999</v>
          </cell>
          <cell r="G8">
            <v>-25312.77</v>
          </cell>
          <cell r="H8">
            <v>-25364.04</v>
          </cell>
          <cell r="I8">
            <v>14968165.570000002</v>
          </cell>
          <cell r="N8">
            <v>-177235.20000000001</v>
          </cell>
        </row>
        <row r="9">
          <cell r="A9" t="str">
            <v>Apple Meadows</v>
          </cell>
          <cell r="B9">
            <v>-64272.55</v>
          </cell>
          <cell r="C9">
            <v>-58765.29</v>
          </cell>
          <cell r="D9">
            <v>-61413.95</v>
          </cell>
          <cell r="E9">
            <v>-56243.96</v>
          </cell>
          <cell r="F9">
            <v>-56699.23</v>
          </cell>
          <cell r="G9">
            <v>-61674.91</v>
          </cell>
          <cell r="H9">
            <v>-59795.68</v>
          </cell>
          <cell r="I9">
            <v>3055723.73</v>
          </cell>
          <cell r="N9">
            <v>-418865.57</v>
          </cell>
        </row>
        <row r="10">
          <cell r="A10" t="str">
            <v>Arbor Ridge</v>
          </cell>
          <cell r="B10">
            <v>-83062.759999999995</v>
          </cell>
          <cell r="C10">
            <v>-74362.880000000005</v>
          </cell>
          <cell r="D10">
            <v>-78674.27</v>
          </cell>
          <cell r="E10">
            <v>-77686.27</v>
          </cell>
          <cell r="F10">
            <v>-91269.04</v>
          </cell>
          <cell r="G10">
            <v>-79890.210000000006</v>
          </cell>
          <cell r="H10">
            <v>-90348.77</v>
          </cell>
          <cell r="I10">
            <v>0</v>
          </cell>
          <cell r="N10">
            <v>-575294.20000000007</v>
          </cell>
        </row>
        <row r="11">
          <cell r="A11" t="str">
            <v>Aspen Wind</v>
          </cell>
          <cell r="B11">
            <v>-115207.88</v>
          </cell>
          <cell r="C11">
            <v>-117794.52</v>
          </cell>
          <cell r="D11">
            <v>-117633.74</v>
          </cell>
          <cell r="E11">
            <v>-116349.36</v>
          </cell>
          <cell r="F11">
            <v>-120079.22</v>
          </cell>
          <cell r="G11">
            <v>-119554.18</v>
          </cell>
          <cell r="H11">
            <v>-114330.55</v>
          </cell>
          <cell r="I11">
            <v>0</v>
          </cell>
          <cell r="N11">
            <v>-820949.45</v>
          </cell>
        </row>
        <row r="12">
          <cell r="A12" t="str">
            <v>Autumn Glen</v>
          </cell>
          <cell r="B12">
            <v>-54481.53</v>
          </cell>
          <cell r="C12">
            <v>-52168.38</v>
          </cell>
          <cell r="D12">
            <v>-55846.45</v>
          </cell>
          <cell r="E12">
            <v>-56984.07</v>
          </cell>
          <cell r="F12">
            <v>-67263.179999999993</v>
          </cell>
          <cell r="G12">
            <v>-71380.02</v>
          </cell>
          <cell r="H12">
            <v>-64571.24</v>
          </cell>
          <cell r="I12">
            <v>900921.53</v>
          </cell>
          <cell r="N12">
            <v>-422694.87</v>
          </cell>
        </row>
        <row r="13">
          <cell r="A13" t="str">
            <v>Autumn Park</v>
          </cell>
          <cell r="B13">
            <v>-56191.05</v>
          </cell>
          <cell r="C13">
            <v>-63152.12</v>
          </cell>
          <cell r="D13">
            <v>-60235.71</v>
          </cell>
          <cell r="E13">
            <v>-69522.73</v>
          </cell>
          <cell r="F13">
            <v>-64400.55</v>
          </cell>
          <cell r="G13">
            <v>-74465.05</v>
          </cell>
          <cell r="H13">
            <v>-74839.5</v>
          </cell>
          <cell r="I13">
            <v>1856261.09</v>
          </cell>
          <cell r="N13">
            <v>-462806.70999999996</v>
          </cell>
        </row>
        <row r="14">
          <cell r="A14" t="str">
            <v>Blossom Creek</v>
          </cell>
          <cell r="B14">
            <v>-117007.53</v>
          </cell>
          <cell r="C14">
            <v>-106593.64</v>
          </cell>
          <cell r="D14">
            <v>-116099.66</v>
          </cell>
          <cell r="E14">
            <v>-117706.14</v>
          </cell>
          <cell r="F14">
            <v>-173534.59</v>
          </cell>
          <cell r="G14">
            <v>-131848.98000000001</v>
          </cell>
          <cell r="H14">
            <v>-124357.75999999999</v>
          </cell>
          <cell r="I14">
            <v>4203729.2699999996</v>
          </cell>
          <cell r="N14">
            <v>-887148.29999999993</v>
          </cell>
        </row>
        <row r="15">
          <cell r="A15" t="str">
            <v>Callahan Court</v>
          </cell>
          <cell r="B15">
            <v>-100158.27</v>
          </cell>
          <cell r="C15">
            <v>-95810.5</v>
          </cell>
          <cell r="D15">
            <v>-102945.82</v>
          </cell>
          <cell r="E15">
            <v>-97726.35</v>
          </cell>
          <cell r="F15">
            <v>-102404.36</v>
          </cell>
          <cell r="G15">
            <v>-100437.45</v>
          </cell>
          <cell r="H15">
            <v>-100930.27</v>
          </cell>
          <cell r="I15">
            <v>3226452.17</v>
          </cell>
          <cell r="N15">
            <v>-700413.02</v>
          </cell>
        </row>
        <row r="16">
          <cell r="A16" t="str">
            <v>Callahan Village</v>
          </cell>
          <cell r="B16">
            <v>-100645.9</v>
          </cell>
          <cell r="C16">
            <v>-96476.11</v>
          </cell>
          <cell r="D16">
            <v>-106933.81</v>
          </cell>
          <cell r="E16">
            <v>-99826.06</v>
          </cell>
          <cell r="F16">
            <v>-106522.54</v>
          </cell>
          <cell r="G16">
            <v>-112324.94</v>
          </cell>
          <cell r="H16">
            <v>-103742.33</v>
          </cell>
          <cell r="N16">
            <v>-726471.69</v>
          </cell>
        </row>
        <row r="17">
          <cell r="A17" t="str">
            <v>Callahan Village - Lessor</v>
          </cell>
          <cell r="B17">
            <v>-10077.959999999999</v>
          </cell>
          <cell r="C17">
            <v>-10266.200000000001</v>
          </cell>
          <cell r="D17">
            <v>-9897.7199999999993</v>
          </cell>
          <cell r="E17">
            <v>-9898.14</v>
          </cell>
          <cell r="F17">
            <v>-9903.51</v>
          </cell>
          <cell r="G17">
            <v>-9902.33</v>
          </cell>
          <cell r="H17">
            <v>-11875.25</v>
          </cell>
          <cell r="I17">
            <v>5482512.4299999988</v>
          </cell>
          <cell r="N17">
            <v>-71821.11</v>
          </cell>
        </row>
        <row r="18">
          <cell r="A18" t="str">
            <v>Cambridge Court</v>
          </cell>
          <cell r="B18">
            <v>-88925.37</v>
          </cell>
          <cell r="C18">
            <v>-92002.14</v>
          </cell>
          <cell r="D18">
            <v>-86293.86</v>
          </cell>
          <cell r="E18">
            <v>-88209.08</v>
          </cell>
          <cell r="F18">
            <v>-108386.53</v>
          </cell>
          <cell r="G18">
            <v>-130019.17</v>
          </cell>
          <cell r="H18">
            <v>-102490.13</v>
          </cell>
          <cell r="I18">
            <v>1708913.82</v>
          </cell>
          <cell r="N18">
            <v>-696326.28</v>
          </cell>
        </row>
        <row r="19">
          <cell r="A19" t="str">
            <v>Canyon Crest</v>
          </cell>
          <cell r="B19">
            <v>-182683.08</v>
          </cell>
          <cell r="C19">
            <v>-169966.2</v>
          </cell>
          <cell r="D19">
            <v>-192537.28</v>
          </cell>
          <cell r="E19">
            <v>-183312.37</v>
          </cell>
          <cell r="F19">
            <v>-189978.22</v>
          </cell>
          <cell r="G19">
            <v>-183267.41</v>
          </cell>
          <cell r="H19">
            <v>-189571.45</v>
          </cell>
          <cell r="I19">
            <v>0</v>
          </cell>
          <cell r="N19">
            <v>-1291316.01</v>
          </cell>
        </row>
        <row r="20">
          <cell r="A20" t="str">
            <v>Canyonview Estates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N20">
            <v>0</v>
          </cell>
        </row>
        <row r="21">
          <cell r="A21" t="str">
            <v>Castle at Camelot</v>
          </cell>
          <cell r="B21">
            <v>-99144.38</v>
          </cell>
          <cell r="C21">
            <v>-99076.77</v>
          </cell>
          <cell r="D21">
            <v>-94817.279999999999</v>
          </cell>
          <cell r="E21">
            <v>-105825.21</v>
          </cell>
          <cell r="F21">
            <v>-94423.83</v>
          </cell>
          <cell r="G21">
            <v>-92920.98</v>
          </cell>
          <cell r="H21">
            <v>-87989.22</v>
          </cell>
          <cell r="I21">
            <v>3360000</v>
          </cell>
          <cell r="N21">
            <v>-674197.67</v>
          </cell>
        </row>
        <row r="22">
          <cell r="A22" t="str">
            <v>Cedar Village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N22">
            <v>0</v>
          </cell>
        </row>
        <row r="23">
          <cell r="A23" t="str">
            <v>Chesterley Meadows</v>
          </cell>
          <cell r="B23">
            <v>-140413.26</v>
          </cell>
          <cell r="C23">
            <v>-101689.92</v>
          </cell>
          <cell r="D23">
            <v>-102614.11</v>
          </cell>
          <cell r="E23">
            <v>-104665.27</v>
          </cell>
          <cell r="F23">
            <v>-107325.82</v>
          </cell>
          <cell r="G23">
            <v>-109739.22</v>
          </cell>
          <cell r="H23">
            <v>-110956.16</v>
          </cell>
          <cell r="I23">
            <v>4325560.2</v>
          </cell>
          <cell r="N23">
            <v>-777403.76</v>
          </cell>
        </row>
        <row r="24">
          <cell r="A24" t="str">
            <v>Clearwater Springs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N24">
            <v>0</v>
          </cell>
        </row>
        <row r="25">
          <cell r="A25" t="str">
            <v>Colonial Gardens</v>
          </cell>
          <cell r="B25">
            <v>-72191.039999999994</v>
          </cell>
          <cell r="C25">
            <v>-62134.16</v>
          </cell>
          <cell r="D25">
            <v>-69377.899999999994</v>
          </cell>
          <cell r="E25">
            <v>-73200.399999999994</v>
          </cell>
          <cell r="F25">
            <v>-63084.97</v>
          </cell>
          <cell r="G25">
            <v>-65301.98</v>
          </cell>
          <cell r="H25">
            <v>-63687.040000000001</v>
          </cell>
          <cell r="I25">
            <v>1470537.06</v>
          </cell>
          <cell r="N25">
            <v>-468977.48999999993</v>
          </cell>
        </row>
        <row r="26">
          <cell r="A26" t="str">
            <v>Colonial Village</v>
          </cell>
          <cell r="B26">
            <v>-106048.47</v>
          </cell>
          <cell r="C26">
            <v>-100906.92</v>
          </cell>
          <cell r="D26">
            <v>-110289.72</v>
          </cell>
          <cell r="E26">
            <v>-112819.39</v>
          </cell>
          <cell r="F26">
            <v>-111579.6</v>
          </cell>
          <cell r="G26">
            <v>-106910.59</v>
          </cell>
          <cell r="H26">
            <v>-111010.34</v>
          </cell>
          <cell r="I26">
            <v>3118995.7</v>
          </cell>
          <cell r="N26">
            <v>-759565.02999999991</v>
          </cell>
        </row>
        <row r="27">
          <cell r="A27" t="str">
            <v>Corinthians ALF</v>
          </cell>
          <cell r="B27">
            <v>-99995.29</v>
          </cell>
          <cell r="C27">
            <v>-98805.59</v>
          </cell>
          <cell r="D27">
            <v>-112811.61</v>
          </cell>
          <cell r="E27">
            <v>-105125.96</v>
          </cell>
          <cell r="F27">
            <v>-117947.27</v>
          </cell>
          <cell r="G27">
            <v>-96773.68</v>
          </cell>
          <cell r="H27">
            <v>-118721.14</v>
          </cell>
          <cell r="I27">
            <v>3960000</v>
          </cell>
          <cell r="N27">
            <v>-750180.53999999992</v>
          </cell>
        </row>
        <row r="28">
          <cell r="A28" t="str">
            <v>Corinthians RET</v>
          </cell>
          <cell r="B28">
            <v>-101980.95</v>
          </cell>
          <cell r="C28">
            <v>-97016.97</v>
          </cell>
          <cell r="D28">
            <v>-108424.8</v>
          </cell>
          <cell r="E28">
            <v>-102498.64</v>
          </cell>
          <cell r="F28">
            <v>-102314.09</v>
          </cell>
          <cell r="G28">
            <v>-107918.48</v>
          </cell>
          <cell r="H28">
            <v>-99323.33</v>
          </cell>
          <cell r="I28">
            <v>7756622.3200000003</v>
          </cell>
          <cell r="N28">
            <v>-719477.25999999989</v>
          </cell>
        </row>
        <row r="29">
          <cell r="A29" t="str">
            <v>Country Gardens</v>
          </cell>
          <cell r="B29">
            <v>-54408.91</v>
          </cell>
          <cell r="C29">
            <v>-57680.47</v>
          </cell>
          <cell r="D29">
            <v>-67705.3</v>
          </cell>
          <cell r="E29">
            <v>-58345.33</v>
          </cell>
          <cell r="F29">
            <v>-56712.480000000003</v>
          </cell>
          <cell r="G29">
            <v>-59716.22</v>
          </cell>
          <cell r="H29">
            <v>-61898.91</v>
          </cell>
          <cell r="I29">
            <v>0</v>
          </cell>
          <cell r="N29">
            <v>-416467.62</v>
          </cell>
        </row>
        <row r="30">
          <cell r="A30" t="str">
            <v>Crystal Terrace</v>
          </cell>
          <cell r="B30">
            <v>-123584.89</v>
          </cell>
          <cell r="C30">
            <v>-118640.83</v>
          </cell>
          <cell r="D30">
            <v>-120568.32000000001</v>
          </cell>
          <cell r="E30">
            <v>-129589.99</v>
          </cell>
          <cell r="F30">
            <v>-125319.16</v>
          </cell>
          <cell r="G30">
            <v>-118725.14</v>
          </cell>
          <cell r="H30">
            <v>-124896.74</v>
          </cell>
          <cell r="I30">
            <v>6060228.459999999</v>
          </cell>
          <cell r="N30">
            <v>-861325.07000000007</v>
          </cell>
        </row>
        <row r="31">
          <cell r="A31" t="str">
            <v>Deer Meadow</v>
          </cell>
          <cell r="B31">
            <v>-66013.759999999995</v>
          </cell>
          <cell r="C31">
            <v>-64497.59</v>
          </cell>
          <cell r="D31">
            <v>-68168.179999999993</v>
          </cell>
          <cell r="E31">
            <v>-63052.54</v>
          </cell>
          <cell r="F31">
            <v>-70558.53</v>
          </cell>
          <cell r="G31">
            <v>-73017.41</v>
          </cell>
          <cell r="H31">
            <v>-71069.960000000006</v>
          </cell>
          <cell r="I31">
            <v>0</v>
          </cell>
          <cell r="N31">
            <v>-476377.97000000003</v>
          </cell>
        </row>
        <row r="32">
          <cell r="A32" t="str">
            <v>Dorchester House</v>
          </cell>
          <cell r="B32">
            <v>-56308.66</v>
          </cell>
          <cell r="C32">
            <v>-48465.72</v>
          </cell>
          <cell r="D32">
            <v>-55430.2</v>
          </cell>
          <cell r="E32">
            <v>-48083.41</v>
          </cell>
          <cell r="F32">
            <v>-53458.06</v>
          </cell>
          <cell r="G32">
            <v>-52357.16</v>
          </cell>
          <cell r="H32">
            <v>-50208.67</v>
          </cell>
          <cell r="I32">
            <v>1530980.78</v>
          </cell>
          <cell r="N32">
            <v>-364311.88</v>
          </cell>
        </row>
        <row r="33">
          <cell r="A33" t="str">
            <v>Eagle Meadows</v>
          </cell>
          <cell r="B33">
            <v>-88007.56</v>
          </cell>
          <cell r="C33">
            <v>-87848.82</v>
          </cell>
          <cell r="D33">
            <v>-93883.56</v>
          </cell>
          <cell r="E33">
            <v>-96085.55</v>
          </cell>
          <cell r="F33">
            <v>-87951.88</v>
          </cell>
          <cell r="G33">
            <v>-95401.66</v>
          </cell>
          <cell r="H33">
            <v>-97594.21</v>
          </cell>
          <cell r="I33">
            <v>4314290</v>
          </cell>
          <cell r="N33">
            <v>-646773.24</v>
          </cell>
        </row>
        <row r="34">
          <cell r="A34" t="str">
            <v>Eagle Springs</v>
          </cell>
          <cell r="B34">
            <v>-115440.04</v>
          </cell>
          <cell r="C34">
            <v>-107739.79</v>
          </cell>
          <cell r="D34">
            <v>-116583.41</v>
          </cell>
          <cell r="E34">
            <v>-112591.77</v>
          </cell>
          <cell r="F34">
            <v>-117560.16</v>
          </cell>
          <cell r="G34">
            <v>-112378.54</v>
          </cell>
          <cell r="H34">
            <v>-113692.71</v>
          </cell>
          <cell r="I34">
            <v>3252126.76</v>
          </cell>
          <cell r="N34">
            <v>-795986.42</v>
          </cell>
        </row>
        <row r="35">
          <cell r="A35" t="str">
            <v>Eldorado Heights</v>
          </cell>
          <cell r="B35">
            <v>-85229.6</v>
          </cell>
          <cell r="C35">
            <v>-83957.74</v>
          </cell>
          <cell r="D35">
            <v>-91873.9</v>
          </cell>
          <cell r="E35">
            <v>-86980.4</v>
          </cell>
          <cell r="F35">
            <v>-88133.11</v>
          </cell>
          <cell r="G35">
            <v>-86648.2</v>
          </cell>
          <cell r="H35">
            <v>-88525.68</v>
          </cell>
          <cell r="I35">
            <v>2502163.66</v>
          </cell>
          <cell r="N35">
            <v>-611348.63</v>
          </cell>
        </row>
        <row r="36">
          <cell r="A36" t="str">
            <v>Emerald Springs</v>
          </cell>
          <cell r="B36">
            <v>-205515.3</v>
          </cell>
          <cell r="C36">
            <v>-193352.7</v>
          </cell>
          <cell r="D36">
            <v>-204367.61</v>
          </cell>
          <cell r="E36">
            <v>-189348.52</v>
          </cell>
          <cell r="F36">
            <v>-192968.68</v>
          </cell>
          <cell r="G36">
            <v>-177281.45</v>
          </cell>
          <cell r="H36">
            <v>-206399.55</v>
          </cell>
          <cell r="I36">
            <v>6348774.1600000011</v>
          </cell>
          <cell r="N36">
            <v>-1369233.81</v>
          </cell>
        </row>
        <row r="37">
          <cell r="A37" t="str">
            <v>Falls River Court</v>
          </cell>
          <cell r="B37">
            <v>-67291.19</v>
          </cell>
          <cell r="C37">
            <v>-68974.5</v>
          </cell>
          <cell r="D37">
            <v>-73127.39</v>
          </cell>
          <cell r="E37">
            <v>-74618.19</v>
          </cell>
          <cell r="F37">
            <v>-63299.53</v>
          </cell>
          <cell r="G37">
            <v>-74851.3</v>
          </cell>
          <cell r="H37">
            <v>-74403.5</v>
          </cell>
          <cell r="I37">
            <v>0</v>
          </cell>
          <cell r="N37">
            <v>-496565.60000000003</v>
          </cell>
        </row>
        <row r="38">
          <cell r="A38" t="str">
            <v>Falls River Village</v>
          </cell>
          <cell r="B38">
            <v>-89354.54</v>
          </cell>
          <cell r="C38">
            <v>-92156.31</v>
          </cell>
          <cell r="D38">
            <v>-105699.05</v>
          </cell>
          <cell r="E38">
            <v>-89527.49</v>
          </cell>
          <cell r="F38">
            <v>-91424.9</v>
          </cell>
          <cell r="G38">
            <v>-96474.37</v>
          </cell>
          <cell r="H38">
            <v>-88747.86</v>
          </cell>
          <cell r="I38">
            <v>3053427.17</v>
          </cell>
          <cell r="N38">
            <v>-653384.5199999999</v>
          </cell>
        </row>
        <row r="39">
          <cell r="A39" t="str">
            <v>Forest Glen</v>
          </cell>
          <cell r="B39">
            <v>-86739.34</v>
          </cell>
          <cell r="C39">
            <v>-73093.47</v>
          </cell>
          <cell r="D39">
            <v>-79007.199999999997</v>
          </cell>
          <cell r="E39">
            <v>-73274.17</v>
          </cell>
          <cell r="F39">
            <v>-83440.09</v>
          </cell>
          <cell r="G39">
            <v>-81750.539999999994</v>
          </cell>
          <cell r="H39">
            <v>-76204.289999999994</v>
          </cell>
          <cell r="I39">
            <v>1785000</v>
          </cell>
          <cell r="N39">
            <v>-553509.1</v>
          </cell>
        </row>
        <row r="40">
          <cell r="A40" t="str">
            <v>Fox River</v>
          </cell>
          <cell r="B40">
            <v>-137105.79</v>
          </cell>
          <cell r="C40">
            <v>-141458.98000000001</v>
          </cell>
          <cell r="D40">
            <v>-135542.64000000001</v>
          </cell>
          <cell r="E40">
            <v>-131074.93</v>
          </cell>
          <cell r="F40">
            <v>-130150.39</v>
          </cell>
          <cell r="G40">
            <v>-137786.51</v>
          </cell>
          <cell r="H40">
            <v>-134967.76</v>
          </cell>
          <cell r="I40">
            <v>2954720.54</v>
          </cell>
          <cell r="N40">
            <v>-948087.00000000012</v>
          </cell>
        </row>
        <row r="41">
          <cell r="A41" t="str">
            <v>Garnet at Casa Grande</v>
          </cell>
          <cell r="B41">
            <v>-137019.98000000001</v>
          </cell>
          <cell r="C41">
            <v>-132808.29999999999</v>
          </cell>
          <cell r="D41">
            <v>-133806.56</v>
          </cell>
          <cell r="E41">
            <v>-136416.66</v>
          </cell>
          <cell r="F41">
            <v>-135823.04999999999</v>
          </cell>
          <cell r="G41">
            <v>-136290.79999999999</v>
          </cell>
          <cell r="H41">
            <v>-140582.92000000001</v>
          </cell>
          <cell r="I41">
            <v>3820841.3</v>
          </cell>
          <cell r="N41">
            <v>-952748.27000000014</v>
          </cell>
        </row>
        <row r="42">
          <cell r="A42" t="str">
            <v>Greatwood at Sugar Land</v>
          </cell>
          <cell r="B42">
            <v>-162089.31</v>
          </cell>
          <cell r="C42">
            <v>-150663.25</v>
          </cell>
          <cell r="D42">
            <v>-170214.27</v>
          </cell>
          <cell r="E42">
            <v>-161854.20000000001</v>
          </cell>
          <cell r="F42">
            <v>-176355.88</v>
          </cell>
          <cell r="G42">
            <v>-172220.98</v>
          </cell>
          <cell r="H42">
            <v>-169347.6</v>
          </cell>
          <cell r="I42">
            <v>7321301.6900000013</v>
          </cell>
          <cell r="N42">
            <v>-1162745.49</v>
          </cell>
        </row>
        <row r="43">
          <cell r="A43" t="str">
            <v>Greenhaven Estates</v>
          </cell>
          <cell r="B43">
            <v>-165341.51999999999</v>
          </cell>
          <cell r="C43">
            <v>-161989.06</v>
          </cell>
          <cell r="D43">
            <v>-160652.07999999999</v>
          </cell>
          <cell r="E43">
            <v>-168309.51</v>
          </cell>
          <cell r="F43">
            <v>-166282.73000000001</v>
          </cell>
          <cell r="G43">
            <v>-164312.51999999999</v>
          </cell>
          <cell r="H43">
            <v>-157804.59</v>
          </cell>
          <cell r="I43">
            <v>4062433.79</v>
          </cell>
          <cell r="N43">
            <v>-1144692.01</v>
          </cell>
        </row>
        <row r="44">
          <cell r="A44" t="str">
            <v>Hawks Ridge</v>
          </cell>
          <cell r="B44">
            <v>-94873.29</v>
          </cell>
          <cell r="C44">
            <v>-91918.570000000051</v>
          </cell>
          <cell r="D44">
            <v>-101681.24</v>
          </cell>
          <cell r="E44">
            <v>-88661.66</v>
          </cell>
          <cell r="F44">
            <v>-94082.8</v>
          </cell>
          <cell r="G44">
            <v>-98653.840000000069</v>
          </cell>
          <cell r="H44">
            <v>-86703.79</v>
          </cell>
          <cell r="I44">
            <v>4076981.91</v>
          </cell>
        </row>
        <row r="45">
          <cell r="A45" t="str">
            <v>Hermiston Terrace</v>
          </cell>
          <cell r="B45">
            <v>-82540.09</v>
          </cell>
          <cell r="C45">
            <v>-75895.14</v>
          </cell>
          <cell r="D45">
            <v>-82870.929999999993</v>
          </cell>
          <cell r="E45">
            <v>-74963.81</v>
          </cell>
          <cell r="F45">
            <v>-78818.990000000005</v>
          </cell>
          <cell r="G45">
            <v>-79026.13</v>
          </cell>
          <cell r="H45">
            <v>-71810.36</v>
          </cell>
          <cell r="I45">
            <v>2903710.1</v>
          </cell>
          <cell r="N45">
            <v>-545925.44999999995</v>
          </cell>
        </row>
        <row r="46">
          <cell r="A46" t="str">
            <v>Heron Pointe</v>
          </cell>
          <cell r="B46">
            <v>-72000.2</v>
          </cell>
          <cell r="C46">
            <v>-74722.73</v>
          </cell>
          <cell r="D46">
            <v>-80729.37</v>
          </cell>
          <cell r="E46">
            <v>-75038.14</v>
          </cell>
          <cell r="F46">
            <v>-83527.09</v>
          </cell>
          <cell r="G46">
            <v>-77182.34</v>
          </cell>
          <cell r="H46">
            <v>-84295.34</v>
          </cell>
          <cell r="N46">
            <v>-547495.21</v>
          </cell>
        </row>
        <row r="47">
          <cell r="A47" t="str">
            <v>Heron Pointe-Lessor</v>
          </cell>
          <cell r="B47">
            <v>-11159.89</v>
          </cell>
          <cell r="C47">
            <v>-11159.89</v>
          </cell>
          <cell r="D47">
            <v>-11159.88</v>
          </cell>
          <cell r="E47">
            <v>-11159.88</v>
          </cell>
          <cell r="F47">
            <v>-11159.88</v>
          </cell>
          <cell r="G47">
            <v>-11159.87</v>
          </cell>
          <cell r="H47">
            <v>-11159.88</v>
          </cell>
          <cell r="I47">
            <v>4679415.95</v>
          </cell>
          <cell r="N47">
            <v>-78119.17</v>
          </cell>
        </row>
        <row r="48">
          <cell r="A48" t="str">
            <v>Hill Villa</v>
          </cell>
          <cell r="B48">
            <v>-119776.07</v>
          </cell>
          <cell r="C48">
            <v>-110668.86</v>
          </cell>
          <cell r="D48">
            <v>-136931.64000000001</v>
          </cell>
          <cell r="E48">
            <v>-123481.92</v>
          </cell>
          <cell r="F48">
            <v>-117370.43</v>
          </cell>
          <cell r="G48">
            <v>-116143.2</v>
          </cell>
          <cell r="H48">
            <v>-112576.51</v>
          </cell>
          <cell r="I48">
            <v>2109865.54</v>
          </cell>
          <cell r="N48">
            <v>-836948.62999999989</v>
          </cell>
        </row>
        <row r="49">
          <cell r="A49" t="str">
            <v>Hillside</v>
          </cell>
          <cell r="B49">
            <v>-370388.66</v>
          </cell>
          <cell r="C49">
            <v>-338309.89</v>
          </cell>
          <cell r="D49">
            <v>-371226.35</v>
          </cell>
          <cell r="E49">
            <v>-357643.48</v>
          </cell>
          <cell r="F49">
            <v>-371451.79</v>
          </cell>
          <cell r="G49">
            <v>-387823.92</v>
          </cell>
          <cell r="H49">
            <v>-403151.17</v>
          </cell>
          <cell r="I49">
            <v>13771324.75</v>
          </cell>
          <cell r="N49">
            <v>-2599995.2599999998</v>
          </cell>
        </row>
        <row r="50">
          <cell r="A50" t="str">
            <v>Holiday Lane Estates</v>
          </cell>
          <cell r="B50">
            <v>-75214.27</v>
          </cell>
          <cell r="C50">
            <v>-64584.06</v>
          </cell>
          <cell r="D50">
            <v>-73542.23</v>
          </cell>
          <cell r="E50">
            <v>-75600.52</v>
          </cell>
          <cell r="F50">
            <v>-72751.899999999994</v>
          </cell>
          <cell r="G50">
            <v>-73307.33</v>
          </cell>
          <cell r="H50">
            <v>-72370.36</v>
          </cell>
          <cell r="I50">
            <v>872223.25</v>
          </cell>
          <cell r="N50">
            <v>-507370.67</v>
          </cell>
        </row>
        <row r="51">
          <cell r="A51" t="str">
            <v>Inn at Amethyst</v>
          </cell>
          <cell r="B51">
            <v>-134277.13</v>
          </cell>
          <cell r="C51">
            <v>-134837.47</v>
          </cell>
          <cell r="D51">
            <v>-135465.35999999999</v>
          </cell>
          <cell r="E51">
            <v>-137670.84</v>
          </cell>
          <cell r="F51">
            <v>-134280.28</v>
          </cell>
          <cell r="G51">
            <v>-127266.51</v>
          </cell>
          <cell r="H51">
            <v>-140886.03</v>
          </cell>
          <cell r="N51">
            <v>-944683.62</v>
          </cell>
        </row>
        <row r="52">
          <cell r="A52" t="str">
            <v>Inn at Amethyst Lessor</v>
          </cell>
          <cell r="B52">
            <v>-6894.08</v>
          </cell>
          <cell r="C52">
            <v>-6881.75</v>
          </cell>
          <cell r="D52">
            <v>-6884.88</v>
          </cell>
          <cell r="E52">
            <v>-6886.09</v>
          </cell>
          <cell r="F52">
            <v>-7003.6</v>
          </cell>
          <cell r="G52">
            <v>-6918.3</v>
          </cell>
          <cell r="H52">
            <v>-6889.86</v>
          </cell>
          <cell r="I52">
            <v>4399532.43</v>
          </cell>
          <cell r="N52">
            <v>-48358.560000000005</v>
          </cell>
        </row>
        <row r="53">
          <cell r="A53" t="str">
            <v>Junction City</v>
          </cell>
          <cell r="B53">
            <v>-84485.8</v>
          </cell>
          <cell r="C53">
            <v>-78478.42</v>
          </cell>
          <cell r="D53">
            <v>-83176.570000000007</v>
          </cell>
          <cell r="E53">
            <v>-77631.95</v>
          </cell>
          <cell r="F53">
            <v>-80089.88</v>
          </cell>
          <cell r="G53">
            <v>-79209.73</v>
          </cell>
          <cell r="H53">
            <v>-78283.7</v>
          </cell>
          <cell r="I53">
            <v>2358884.48</v>
          </cell>
          <cell r="N53">
            <v>-561356.04999999993</v>
          </cell>
        </row>
        <row r="54">
          <cell r="A54" t="str">
            <v>Kings Manor</v>
          </cell>
          <cell r="B54">
            <v>-110685.52</v>
          </cell>
          <cell r="C54">
            <v>-106746.04</v>
          </cell>
          <cell r="D54">
            <v>-105646.11</v>
          </cell>
          <cell r="E54">
            <v>-99741.69</v>
          </cell>
          <cell r="F54">
            <v>-99906.98</v>
          </cell>
          <cell r="G54">
            <v>-98163.25</v>
          </cell>
          <cell r="H54">
            <v>-97329.38</v>
          </cell>
          <cell r="I54">
            <v>5301224.0599999996</v>
          </cell>
          <cell r="N54">
            <v>-718218.97</v>
          </cell>
        </row>
        <row r="55">
          <cell r="A55" t="str">
            <v>Knollwood Pointe</v>
          </cell>
          <cell r="B55">
            <v>-72839.58</v>
          </cell>
          <cell r="C55">
            <v>-66553.39</v>
          </cell>
          <cell r="D55">
            <v>-78077.25</v>
          </cell>
          <cell r="E55">
            <v>-73459.92</v>
          </cell>
          <cell r="F55">
            <v>-74655.89</v>
          </cell>
          <cell r="G55">
            <v>-84915.55</v>
          </cell>
          <cell r="H55">
            <v>-71029.86</v>
          </cell>
          <cell r="N55">
            <v>-521531.44</v>
          </cell>
        </row>
        <row r="56">
          <cell r="A56" t="str">
            <v>Knollwood Pointe Lessor (Mobile KPGP)</v>
          </cell>
          <cell r="B56">
            <v>-3687.27</v>
          </cell>
          <cell r="C56">
            <v>-3687.27</v>
          </cell>
          <cell r="D56">
            <v>-4487.2700000000004</v>
          </cell>
          <cell r="E56">
            <v>-3687.27</v>
          </cell>
          <cell r="F56">
            <v>-3687.27</v>
          </cell>
          <cell r="G56">
            <v>-6315.23</v>
          </cell>
          <cell r="H56">
            <v>-3541.45</v>
          </cell>
          <cell r="I56">
            <v>2314538.9500000002</v>
          </cell>
          <cell r="N56">
            <v>-29093.030000000002</v>
          </cell>
        </row>
        <row r="57">
          <cell r="A57" t="str">
            <v>Lake Wylie</v>
          </cell>
          <cell r="B57">
            <v>-139623.96</v>
          </cell>
          <cell r="C57">
            <v>-139759.25</v>
          </cell>
          <cell r="D57">
            <v>-149450.72</v>
          </cell>
          <cell r="E57">
            <v>-146075.99</v>
          </cell>
          <cell r="F57">
            <v>-143583.75</v>
          </cell>
          <cell r="G57">
            <v>-154675.93</v>
          </cell>
          <cell r="H57">
            <v>-145788.79999999999</v>
          </cell>
          <cell r="I57">
            <v>3741448.9</v>
          </cell>
          <cell r="N57">
            <v>-1018958.3999999999</v>
          </cell>
        </row>
        <row r="58">
          <cell r="A58" t="str">
            <v>Lakeside</v>
          </cell>
          <cell r="B58">
            <v>-86142.15</v>
          </cell>
          <cell r="C58">
            <v>-88237.3</v>
          </cell>
          <cell r="D58">
            <v>-89825.87</v>
          </cell>
          <cell r="E58">
            <v>-90781.49</v>
          </cell>
          <cell r="F58">
            <v>-93948.91</v>
          </cell>
          <cell r="G58">
            <v>-92839.84</v>
          </cell>
          <cell r="H58">
            <v>-104170.67</v>
          </cell>
          <cell r="I58">
            <v>4900000</v>
          </cell>
          <cell r="N58">
            <v>-645946.23</v>
          </cell>
        </row>
        <row r="59">
          <cell r="A59" t="str">
            <v>Lakeside Cottages</v>
          </cell>
          <cell r="B59">
            <v>-3281.7</v>
          </cell>
          <cell r="C59">
            <v>-3994.13</v>
          </cell>
          <cell r="D59">
            <v>-6302.25</v>
          </cell>
          <cell r="E59">
            <v>-6367.07</v>
          </cell>
          <cell r="F59">
            <v>-8148.22</v>
          </cell>
          <cell r="G59">
            <v>-10144.41</v>
          </cell>
          <cell r="H59">
            <v>-9083.83</v>
          </cell>
          <cell r="I59">
            <v>1336891.56</v>
          </cell>
          <cell r="N59">
            <v>-47321.61</v>
          </cell>
        </row>
        <row r="60">
          <cell r="A60" t="str">
            <v>Lassen House</v>
          </cell>
          <cell r="B60">
            <v>-123820.49</v>
          </cell>
          <cell r="C60">
            <v>-121157.49</v>
          </cell>
          <cell r="D60">
            <v>-120969.68</v>
          </cell>
          <cell r="E60">
            <v>-122964.88</v>
          </cell>
          <cell r="F60">
            <v>-121659.19</v>
          </cell>
          <cell r="G60">
            <v>-128485.8</v>
          </cell>
          <cell r="H60">
            <v>-130710.9</v>
          </cell>
          <cell r="I60">
            <v>0</v>
          </cell>
          <cell r="N60">
            <v>-869768.43</v>
          </cell>
        </row>
        <row r="61">
          <cell r="A61" t="str">
            <v>Laurel Springs</v>
          </cell>
          <cell r="B61">
            <v>-206977.82</v>
          </cell>
          <cell r="C61">
            <v>-197525.86</v>
          </cell>
          <cell r="D61">
            <v>-202890.97</v>
          </cell>
          <cell r="E61">
            <v>-198467.57</v>
          </cell>
          <cell r="F61">
            <v>-197578.48</v>
          </cell>
          <cell r="G61">
            <v>-207329.74</v>
          </cell>
          <cell r="H61">
            <v>-214403.19</v>
          </cell>
          <cell r="I61">
            <v>0</v>
          </cell>
          <cell r="N61">
            <v>-1425173.63</v>
          </cell>
        </row>
        <row r="62">
          <cell r="A62" t="str">
            <v>Lincolnshire</v>
          </cell>
          <cell r="B62">
            <v>-104820.78</v>
          </cell>
          <cell r="C62">
            <v>-93577.789999999935</v>
          </cell>
          <cell r="D62">
            <v>-110435.85</v>
          </cell>
          <cell r="E62">
            <v>-99978.71</v>
          </cell>
          <cell r="F62">
            <v>-95811.33</v>
          </cell>
          <cell r="G62">
            <v>-94509.48</v>
          </cell>
          <cell r="H62">
            <v>-102629.26</v>
          </cell>
          <cell r="I62">
            <v>4586526.32</v>
          </cell>
          <cell r="N62">
            <v>-701763.2</v>
          </cell>
        </row>
        <row r="63">
          <cell r="A63" t="str">
            <v>Lincolnshire Cottages</v>
          </cell>
          <cell r="B63">
            <v>-4725.3500000000004</v>
          </cell>
          <cell r="C63">
            <v>-5232.6000000000004</v>
          </cell>
          <cell r="D63">
            <v>-5821.99</v>
          </cell>
          <cell r="E63">
            <v>-5830.35</v>
          </cell>
          <cell r="F63">
            <v>-9210.9699999999993</v>
          </cell>
          <cell r="G63">
            <v>-5956.89</v>
          </cell>
          <cell r="H63">
            <v>-6906.35</v>
          </cell>
          <cell r="I63">
            <v>1524767.91</v>
          </cell>
          <cell r="N63">
            <v>-43684.5</v>
          </cell>
        </row>
        <row r="64">
          <cell r="A64" t="str">
            <v>Lone Oak</v>
          </cell>
          <cell r="B64">
            <v>-114171.61</v>
          </cell>
          <cell r="C64">
            <v>-99702.159999999916</v>
          </cell>
          <cell r="D64">
            <v>-110857.98</v>
          </cell>
          <cell r="E64">
            <v>-111166.93</v>
          </cell>
          <cell r="F64">
            <v>-107007.15</v>
          </cell>
          <cell r="G64">
            <v>-109748.9</v>
          </cell>
          <cell r="H64">
            <v>-108986.27</v>
          </cell>
          <cell r="I64">
            <v>4987892.26</v>
          </cell>
          <cell r="N64">
            <v>-761640.99999999988</v>
          </cell>
        </row>
        <row r="65">
          <cell r="A65" t="str">
            <v>Magnolia Gardens</v>
          </cell>
          <cell r="B65">
            <v>-51964.56</v>
          </cell>
          <cell r="C65">
            <v>-54913.78</v>
          </cell>
          <cell r="D65">
            <v>-59141.52</v>
          </cell>
          <cell r="E65">
            <v>-58027.99</v>
          </cell>
          <cell r="F65">
            <v>-55924.36</v>
          </cell>
          <cell r="G65">
            <v>-55427.5</v>
          </cell>
          <cell r="H65">
            <v>-56272.21</v>
          </cell>
          <cell r="I65">
            <v>0</v>
          </cell>
          <cell r="N65">
            <v>-391671.92</v>
          </cell>
        </row>
        <row r="66">
          <cell r="A66" t="str">
            <v>Magnolia Gardens ALZ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Mallard Landing</v>
          </cell>
          <cell r="B67">
            <v>-106102.53</v>
          </cell>
          <cell r="C67">
            <v>-107876.01</v>
          </cell>
          <cell r="D67">
            <v>-136147.63</v>
          </cell>
          <cell r="E67">
            <v>-110612.87</v>
          </cell>
          <cell r="F67">
            <v>-107476.57</v>
          </cell>
          <cell r="G67">
            <v>-99269.97</v>
          </cell>
          <cell r="H67">
            <v>-118816.58</v>
          </cell>
          <cell r="I67">
            <v>5200000</v>
          </cell>
          <cell r="N67">
            <v>-786302.15999999992</v>
          </cell>
        </row>
        <row r="68">
          <cell r="A68" t="str">
            <v>Manor House</v>
          </cell>
          <cell r="B68">
            <v>-100335.39</v>
          </cell>
          <cell r="C68">
            <v>-93494.87</v>
          </cell>
          <cell r="D68">
            <v>-28627.97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Meadow Wind</v>
          </cell>
          <cell r="B69">
            <v>-84645.54</v>
          </cell>
          <cell r="C69">
            <v>-88347.65</v>
          </cell>
          <cell r="D69">
            <v>-97835.57</v>
          </cell>
          <cell r="E69">
            <v>-85790.62</v>
          </cell>
          <cell r="F69">
            <v>-91502.620000000054</v>
          </cell>
          <cell r="G69">
            <v>-86973.68</v>
          </cell>
          <cell r="H69">
            <v>-83928.97</v>
          </cell>
          <cell r="I69">
            <v>3793791.35</v>
          </cell>
          <cell r="N69">
            <v>-619024.65</v>
          </cell>
        </row>
        <row r="70">
          <cell r="A70" t="str">
            <v>Meadowlark</v>
          </cell>
          <cell r="B70">
            <v>-93470.63</v>
          </cell>
          <cell r="C70">
            <v>-88299</v>
          </cell>
          <cell r="D70">
            <v>-92324.23</v>
          </cell>
          <cell r="E70">
            <v>-102596.53</v>
          </cell>
          <cell r="F70">
            <v>-101384.35</v>
          </cell>
          <cell r="G70">
            <v>-99183.039999999994</v>
          </cell>
          <cell r="H70">
            <v>-97010.41</v>
          </cell>
          <cell r="I70">
            <v>5307436.78</v>
          </cell>
          <cell r="N70">
            <v>-674268.19000000006</v>
          </cell>
        </row>
        <row r="71">
          <cell r="A71" t="str">
            <v>Meadowlark Lessor (HD6)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N71">
            <v>0</v>
          </cell>
        </row>
        <row r="72">
          <cell r="A72" t="str">
            <v>Morrow Heights</v>
          </cell>
          <cell r="B72">
            <v>-62922.1</v>
          </cell>
          <cell r="C72">
            <v>-62800.53</v>
          </cell>
          <cell r="D72">
            <v>-68682.91</v>
          </cell>
          <cell r="E72">
            <v>-67108.06</v>
          </cell>
          <cell r="F72">
            <v>-64999.06</v>
          </cell>
          <cell r="G72">
            <v>-65902.78</v>
          </cell>
          <cell r="H72">
            <v>-65047.01</v>
          </cell>
          <cell r="I72">
            <v>2615095.16</v>
          </cell>
          <cell r="N72">
            <v>-457462.45000000007</v>
          </cell>
        </row>
        <row r="73">
          <cell r="A73" t="str">
            <v>Moses Lake</v>
          </cell>
          <cell r="B73">
            <v>0</v>
          </cell>
          <cell r="C73">
            <v>-8</v>
          </cell>
          <cell r="D73">
            <v>8</v>
          </cell>
          <cell r="E73">
            <v>-10479.83</v>
          </cell>
          <cell r="F73">
            <v>-7915.16</v>
          </cell>
          <cell r="G73">
            <v>-14950.57</v>
          </cell>
          <cell r="H73">
            <v>-13030.14</v>
          </cell>
          <cell r="I73">
            <v>4944248.83</v>
          </cell>
        </row>
        <row r="74">
          <cell r="A74" t="str">
            <v>Mountain View</v>
          </cell>
          <cell r="B74">
            <v>-92357.45</v>
          </cell>
          <cell r="C74">
            <v>-101796.56</v>
          </cell>
          <cell r="D74">
            <v>-109715.6</v>
          </cell>
          <cell r="E74">
            <v>-137824.38</v>
          </cell>
          <cell r="F74">
            <v>-106160.92</v>
          </cell>
          <cell r="G74">
            <v>-79645.119999999995</v>
          </cell>
          <cell r="H74">
            <v>-100288.01</v>
          </cell>
          <cell r="I74">
            <v>3859010.47</v>
          </cell>
          <cell r="N74">
            <v>-727788.04</v>
          </cell>
        </row>
        <row r="75">
          <cell r="A75" t="str">
            <v>Neawanna</v>
          </cell>
          <cell r="B75">
            <v>-73896.5</v>
          </cell>
          <cell r="C75">
            <v>-66023.78</v>
          </cell>
          <cell r="D75">
            <v>-78105.710000000006</v>
          </cell>
          <cell r="E75">
            <v>-75241.27</v>
          </cell>
          <cell r="F75">
            <v>-76202.92</v>
          </cell>
          <cell r="G75">
            <v>-76571.62</v>
          </cell>
          <cell r="H75">
            <v>-75315.08</v>
          </cell>
          <cell r="I75">
            <v>0</v>
          </cell>
          <cell r="N75">
            <v>-521356.88</v>
          </cell>
        </row>
        <row r="76">
          <cell r="A76" t="str">
            <v>Northglenn</v>
          </cell>
          <cell r="B76">
            <v>-220883.83</v>
          </cell>
          <cell r="C76">
            <v>-211892.36</v>
          </cell>
          <cell r="D76">
            <v>-234798.21</v>
          </cell>
          <cell r="E76">
            <v>-227655.5</v>
          </cell>
          <cell r="F76">
            <v>-243009.86</v>
          </cell>
          <cell r="G76">
            <v>-257756.34</v>
          </cell>
          <cell r="H76">
            <v>-223297.98</v>
          </cell>
          <cell r="I76">
            <v>3286595.25</v>
          </cell>
          <cell r="N76">
            <v>-1619294.0799999998</v>
          </cell>
        </row>
        <row r="77">
          <cell r="A77" t="str">
            <v>Ocean Crest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N77">
            <v>0</v>
          </cell>
        </row>
        <row r="78">
          <cell r="A78" t="str">
            <v>Orchard Glen</v>
          </cell>
          <cell r="B78">
            <v>-33957.67</v>
          </cell>
          <cell r="C78">
            <v>-113602.5</v>
          </cell>
          <cell r="D78">
            <v>-129332.71</v>
          </cell>
          <cell r="E78">
            <v>-132091.85999999999</v>
          </cell>
          <cell r="F78">
            <v>-122375.29</v>
          </cell>
          <cell r="G78">
            <v>-121569.65</v>
          </cell>
          <cell r="H78">
            <v>-121688.02</v>
          </cell>
          <cell r="I78">
            <v>4351377.7699999996</v>
          </cell>
          <cell r="N78">
            <v>-774617.70000000007</v>
          </cell>
        </row>
        <row r="79">
          <cell r="A79" t="str">
            <v>Orchard Park</v>
          </cell>
          <cell r="B79">
            <v>-85247.91</v>
          </cell>
          <cell r="C79">
            <v>-89041.49</v>
          </cell>
          <cell r="D79">
            <v>-84404.33</v>
          </cell>
          <cell r="E79">
            <v>-102108.32</v>
          </cell>
          <cell r="F79">
            <v>-86526.98</v>
          </cell>
          <cell r="G79">
            <v>-98300.76</v>
          </cell>
          <cell r="H79">
            <v>-105327.03</v>
          </cell>
          <cell r="I79">
            <v>2521056.2999999998</v>
          </cell>
          <cell r="N79">
            <v>-650956.82000000007</v>
          </cell>
        </row>
        <row r="80">
          <cell r="A80" t="str">
            <v>Orchard Pointe</v>
          </cell>
          <cell r="B80">
            <v>-101677.73</v>
          </cell>
          <cell r="C80">
            <v>-109227.47</v>
          </cell>
          <cell r="D80">
            <v>-129820.34</v>
          </cell>
          <cell r="E80">
            <v>-112363.23</v>
          </cell>
          <cell r="F80">
            <v>-101909.92</v>
          </cell>
          <cell r="G80">
            <v>-105697.35</v>
          </cell>
          <cell r="H80">
            <v>-99528.51</v>
          </cell>
          <cell r="I80">
            <v>3892952.68</v>
          </cell>
          <cell r="N80">
            <v>-760224.55</v>
          </cell>
        </row>
        <row r="81">
          <cell r="A81" t="str">
            <v>Osprey Pointe</v>
          </cell>
          <cell r="B81">
            <v>-107882.87</v>
          </cell>
          <cell r="C81">
            <v>-102354.3</v>
          </cell>
          <cell r="D81">
            <v>-105826.82</v>
          </cell>
          <cell r="E81">
            <v>-104010.36</v>
          </cell>
          <cell r="F81">
            <v>-101217.22</v>
          </cell>
          <cell r="G81">
            <v>-102287.43</v>
          </cell>
          <cell r="H81">
            <v>-112066.25</v>
          </cell>
          <cell r="I81">
            <v>6400000</v>
          </cell>
          <cell r="N81">
            <v>-735645.25</v>
          </cell>
        </row>
        <row r="82">
          <cell r="A82" t="str">
            <v>Pacific Pointe</v>
          </cell>
          <cell r="B82">
            <v>-98427.969999999943</v>
          </cell>
          <cell r="C82">
            <v>-85590.82</v>
          </cell>
          <cell r="D82">
            <v>-91028.93</v>
          </cell>
          <cell r="E82">
            <v>-92273.98</v>
          </cell>
          <cell r="F82">
            <v>-91457.44</v>
          </cell>
          <cell r="G82">
            <v>-93981.95</v>
          </cell>
          <cell r="H82">
            <v>-102683.25</v>
          </cell>
          <cell r="I82">
            <v>0</v>
          </cell>
          <cell r="N82">
            <v>-655444.34</v>
          </cell>
        </row>
        <row r="83">
          <cell r="A83" t="str">
            <v>Palm Meadow Court</v>
          </cell>
          <cell r="B83">
            <v>-69760.59</v>
          </cell>
          <cell r="C83">
            <v>-65044.36</v>
          </cell>
          <cell r="D83">
            <v>-75431.78</v>
          </cell>
          <cell r="E83">
            <v>-74607.240000000005</v>
          </cell>
          <cell r="F83">
            <v>-70902.02</v>
          </cell>
          <cell r="G83">
            <v>-73768.42</v>
          </cell>
          <cell r="H83">
            <v>-85097.919999999998</v>
          </cell>
          <cell r="I83">
            <v>1113179.99</v>
          </cell>
          <cell r="N83">
            <v>-514612.33</v>
          </cell>
        </row>
        <row r="84">
          <cell r="A84" t="str">
            <v>Palm Meadow Village</v>
          </cell>
          <cell r="B84">
            <v>-85710.16</v>
          </cell>
          <cell r="C84">
            <v>-89537.37</v>
          </cell>
          <cell r="D84">
            <v>-86667.59</v>
          </cell>
          <cell r="E84">
            <v>-86574.49</v>
          </cell>
          <cell r="F84">
            <v>-79776.679999999993</v>
          </cell>
          <cell r="G84">
            <v>-88320.639999999999</v>
          </cell>
          <cell r="H84">
            <v>-92661.25</v>
          </cell>
          <cell r="I84">
            <v>1113179.99</v>
          </cell>
          <cell r="N84">
            <v>-609248.17999999993</v>
          </cell>
        </row>
        <row r="85">
          <cell r="A85" t="str">
            <v>Palms</v>
          </cell>
          <cell r="B85">
            <v>-228227.32</v>
          </cell>
          <cell r="C85">
            <v>-216967.09</v>
          </cell>
          <cell r="D85">
            <v>-242499.03</v>
          </cell>
          <cell r="E85">
            <v>-254701.89</v>
          </cell>
          <cell r="F85">
            <v>-263194.11</v>
          </cell>
          <cell r="G85">
            <v>-265912.88</v>
          </cell>
          <cell r="H85">
            <v>-270916.92</v>
          </cell>
          <cell r="I85">
            <v>0</v>
          </cell>
          <cell r="N85">
            <v>-1742419.2399999998</v>
          </cell>
        </row>
        <row r="86">
          <cell r="A86" t="str">
            <v>Paradise Valley</v>
          </cell>
          <cell r="B86">
            <v>-32717.78</v>
          </cell>
          <cell r="C86">
            <v>-57850.85</v>
          </cell>
          <cell r="D86">
            <v>-64213.83</v>
          </cell>
          <cell r="E86">
            <v>-65314.07</v>
          </cell>
          <cell r="F86">
            <v>-65139.93</v>
          </cell>
          <cell r="G86">
            <v>-61857.22</v>
          </cell>
          <cell r="H86">
            <v>-60345.19</v>
          </cell>
          <cell r="I86">
            <v>1250000</v>
          </cell>
          <cell r="N86">
            <v>-407438.87000000005</v>
          </cell>
        </row>
        <row r="87">
          <cell r="A87" t="str">
            <v>Paragon Gardens</v>
          </cell>
          <cell r="B87">
            <v>-201363.68</v>
          </cell>
          <cell r="C87">
            <v>-196138.74</v>
          </cell>
          <cell r="D87">
            <v>-207994.82</v>
          </cell>
          <cell r="E87">
            <v>-210007.22</v>
          </cell>
          <cell r="F87">
            <v>-204815.49</v>
          </cell>
          <cell r="G87">
            <v>-199482.62</v>
          </cell>
          <cell r="H87">
            <v>-203747.57</v>
          </cell>
          <cell r="I87">
            <v>10059375</v>
          </cell>
          <cell r="N87">
            <v>-1423550.14</v>
          </cell>
        </row>
        <row r="88">
          <cell r="A88" t="str">
            <v>Park Place - Casper</v>
          </cell>
          <cell r="B88">
            <v>-98131.29</v>
          </cell>
          <cell r="C88">
            <v>-100288.82</v>
          </cell>
          <cell r="D88">
            <v>-115366.01</v>
          </cell>
          <cell r="E88">
            <v>-110144.72</v>
          </cell>
          <cell r="F88">
            <v>-107470.8</v>
          </cell>
          <cell r="G88">
            <v>-106219.55</v>
          </cell>
          <cell r="H88">
            <v>-102657.09</v>
          </cell>
          <cell r="I88">
            <v>3009459.56</v>
          </cell>
          <cell r="N88">
            <v>-740278.28</v>
          </cell>
        </row>
        <row r="89">
          <cell r="A89" t="str">
            <v>Park Place - Portland</v>
          </cell>
          <cell r="B89">
            <v>-164867</v>
          </cell>
          <cell r="C89">
            <v>-156260.88</v>
          </cell>
          <cell r="D89">
            <v>-165086.26999999999</v>
          </cell>
          <cell r="E89">
            <v>-156004.22</v>
          </cell>
          <cell r="F89">
            <v>-164303.88</v>
          </cell>
          <cell r="G89">
            <v>-167832.29</v>
          </cell>
          <cell r="H89">
            <v>-181656.61</v>
          </cell>
          <cell r="I89">
            <v>0</v>
          </cell>
          <cell r="N89">
            <v>-1156011.1499999999</v>
          </cell>
        </row>
        <row r="90">
          <cell r="A90" t="str">
            <v>Pelican Pointe</v>
          </cell>
          <cell r="B90">
            <v>-143173.26</v>
          </cell>
          <cell r="C90">
            <v>-137874.97</v>
          </cell>
          <cell r="D90">
            <v>-142818.10999999999</v>
          </cell>
          <cell r="E90">
            <v>-144832.70000000001</v>
          </cell>
          <cell r="F90">
            <v>-144430.95000000001</v>
          </cell>
          <cell r="G90">
            <v>-138682.74</v>
          </cell>
          <cell r="H90">
            <v>-146610.57</v>
          </cell>
          <cell r="I90">
            <v>6025344.0699999994</v>
          </cell>
          <cell r="N90">
            <v>-998423.3</v>
          </cell>
        </row>
        <row r="91">
          <cell r="A91" t="str">
            <v>Peridot</v>
          </cell>
          <cell r="B91">
            <v>-146692.26999999999</v>
          </cell>
          <cell r="C91">
            <v>-146772.85999999999</v>
          </cell>
          <cell r="D91">
            <v>-158357.64000000001</v>
          </cell>
          <cell r="E91">
            <v>-152695.75</v>
          </cell>
          <cell r="F91">
            <v>-137950.12</v>
          </cell>
          <cell r="G91">
            <v>-138804.4</v>
          </cell>
          <cell r="H91">
            <v>-117426.06</v>
          </cell>
          <cell r="I91">
            <v>10787051.710000003</v>
          </cell>
          <cell r="N91">
            <v>-998699.10000000009</v>
          </cell>
        </row>
        <row r="92">
          <cell r="A92" t="str">
            <v>Pheasant Pointe</v>
          </cell>
          <cell r="B92">
            <v>-74709.789999999994</v>
          </cell>
          <cell r="C92">
            <v>-69183.509999999995</v>
          </cell>
          <cell r="D92">
            <v>-75716.06</v>
          </cell>
          <cell r="E92">
            <v>-78118.539999999994</v>
          </cell>
          <cell r="F92">
            <v>-77387.44</v>
          </cell>
          <cell r="G92">
            <v>-74175.649999999994</v>
          </cell>
          <cell r="H92">
            <v>-73946.73</v>
          </cell>
          <cell r="I92">
            <v>0</v>
          </cell>
          <cell r="N92">
            <v>-523237.72</v>
          </cell>
        </row>
        <row r="93">
          <cell r="A93" t="str">
            <v>Pheasant Pointe-Lessor</v>
          </cell>
          <cell r="B93">
            <v>-7578.97</v>
          </cell>
          <cell r="C93">
            <v>-7551.97</v>
          </cell>
          <cell r="D93">
            <v>-7552</v>
          </cell>
          <cell r="E93">
            <v>-7551.97</v>
          </cell>
          <cell r="F93">
            <v>-7551.97</v>
          </cell>
          <cell r="G93">
            <v>-7552</v>
          </cell>
          <cell r="H93">
            <v>-9500.85</v>
          </cell>
          <cell r="I93">
            <v>3738240.3</v>
          </cell>
          <cell r="N93">
            <v>-54839.73</v>
          </cell>
        </row>
        <row r="94">
          <cell r="A94" t="str">
            <v>Plum Ridge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2976000</v>
          </cell>
          <cell r="N94">
            <v>0</v>
          </cell>
        </row>
        <row r="95">
          <cell r="A95" t="str">
            <v>Pointe at Cedar Park</v>
          </cell>
          <cell r="B95">
            <v>-89703.39</v>
          </cell>
          <cell r="C95">
            <v>-93156.92</v>
          </cell>
          <cell r="D95">
            <v>-92453.16</v>
          </cell>
          <cell r="E95">
            <v>-94892.55</v>
          </cell>
          <cell r="F95">
            <v>-91207.27</v>
          </cell>
          <cell r="G95">
            <v>-91630.45</v>
          </cell>
          <cell r="H95">
            <v>-89059.12</v>
          </cell>
          <cell r="I95">
            <v>0</v>
          </cell>
          <cell r="N95">
            <v>-642102.86</v>
          </cell>
        </row>
        <row r="96">
          <cell r="A96" t="str">
            <v>Pointe at Cedar Park Lessor (CPGP)</v>
          </cell>
          <cell r="B96">
            <v>-12291.55</v>
          </cell>
          <cell r="C96">
            <v>-12291.55</v>
          </cell>
          <cell r="D96">
            <v>-12291.55</v>
          </cell>
          <cell r="E96">
            <v>-12291.55</v>
          </cell>
          <cell r="F96">
            <v>-13141.55</v>
          </cell>
          <cell r="G96">
            <v>-12291.55</v>
          </cell>
          <cell r="H96">
            <v>-30629.35</v>
          </cell>
          <cell r="I96">
            <v>1610750</v>
          </cell>
          <cell r="N96">
            <v>-105228.65</v>
          </cell>
        </row>
        <row r="97">
          <cell r="A97" t="str">
            <v>Pointe at Kirby Gate</v>
          </cell>
          <cell r="B97">
            <v>-81166.039999999994</v>
          </cell>
          <cell r="C97">
            <v>-75265.38</v>
          </cell>
          <cell r="D97">
            <v>-80314.240000000005</v>
          </cell>
          <cell r="E97">
            <v>-84654.68</v>
          </cell>
          <cell r="F97">
            <v>-83273.39</v>
          </cell>
          <cell r="G97">
            <v>-82211.399999999994</v>
          </cell>
          <cell r="H97">
            <v>-74993.64</v>
          </cell>
          <cell r="I97">
            <v>0</v>
          </cell>
          <cell r="N97">
            <v>-561878.77</v>
          </cell>
        </row>
        <row r="98">
          <cell r="A98" t="str">
            <v>Pointe at Kirby Gate Lessor (KGGP)</v>
          </cell>
          <cell r="B98">
            <v>-3687.27</v>
          </cell>
          <cell r="C98">
            <v>-3687.27</v>
          </cell>
          <cell r="D98">
            <v>-4487.2700000000004</v>
          </cell>
          <cell r="E98">
            <v>-3687.27</v>
          </cell>
          <cell r="F98">
            <v>-3687.27</v>
          </cell>
          <cell r="G98">
            <v>-6315.23</v>
          </cell>
          <cell r="H98">
            <v>-3541.45</v>
          </cell>
          <cell r="I98">
            <v>2314538.9500000002</v>
          </cell>
          <cell r="N98">
            <v>-29093.030000000002</v>
          </cell>
        </row>
        <row r="99">
          <cell r="A99" t="str">
            <v>Prairie House</v>
          </cell>
          <cell r="B99">
            <v>-84469.95</v>
          </cell>
          <cell r="C99">
            <v>-78809.350000000006</v>
          </cell>
          <cell r="D99">
            <v>-97000.09</v>
          </cell>
          <cell r="E99">
            <v>-91002.02</v>
          </cell>
          <cell r="F99">
            <v>-90592.66</v>
          </cell>
          <cell r="G99">
            <v>-89574.389999999941</v>
          </cell>
          <cell r="H99">
            <v>-97505.83</v>
          </cell>
          <cell r="I99">
            <v>3172424.96</v>
          </cell>
          <cell r="N99">
            <v>-628954.2899999998</v>
          </cell>
        </row>
        <row r="100">
          <cell r="A100" t="str">
            <v>Preston Hollow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Quail Hollow</v>
          </cell>
          <cell r="B101">
            <v>-118955.94</v>
          </cell>
          <cell r="C101">
            <v>-101348.2</v>
          </cell>
          <cell r="D101">
            <v>-129087.83</v>
          </cell>
          <cell r="E101">
            <v>-114748.17</v>
          </cell>
          <cell r="F101">
            <v>-109064.55</v>
          </cell>
          <cell r="G101">
            <v>-103395.09</v>
          </cell>
          <cell r="H101">
            <v>-102260.93</v>
          </cell>
          <cell r="I101">
            <v>3844566.97</v>
          </cell>
          <cell r="N101">
            <v>-778860.71</v>
          </cell>
        </row>
        <row r="102">
          <cell r="A102" t="str">
            <v>Redwood Heights</v>
          </cell>
          <cell r="B102">
            <v>-114734.27</v>
          </cell>
          <cell r="C102">
            <v>-110871.81</v>
          </cell>
          <cell r="D102">
            <v>-118132.11</v>
          </cell>
          <cell r="E102">
            <v>-116065.35</v>
          </cell>
          <cell r="F102">
            <v>-114476.43</v>
          </cell>
          <cell r="G102">
            <v>-113139.89</v>
          </cell>
          <cell r="H102">
            <v>-120850.55</v>
          </cell>
          <cell r="I102">
            <v>4990963.03</v>
          </cell>
          <cell r="N102">
            <v>-808270.41</v>
          </cell>
        </row>
        <row r="103">
          <cell r="A103" t="str">
            <v>Regal Estates</v>
          </cell>
          <cell r="B103">
            <v>-174903.56</v>
          </cell>
          <cell r="C103">
            <v>-177768.33</v>
          </cell>
          <cell r="D103">
            <v>-190344.87</v>
          </cell>
          <cell r="E103">
            <v>-183270.53</v>
          </cell>
          <cell r="F103">
            <v>-191469.93</v>
          </cell>
          <cell r="G103">
            <v>-181644.64</v>
          </cell>
          <cell r="H103">
            <v>-175920.81</v>
          </cell>
          <cell r="I103">
            <v>3004798.34</v>
          </cell>
          <cell r="N103">
            <v>-1275322.67</v>
          </cell>
        </row>
        <row r="104">
          <cell r="A104" t="str">
            <v>River Road</v>
          </cell>
          <cell r="B104">
            <v>-78029.38</v>
          </cell>
          <cell r="C104">
            <v>-66188.61</v>
          </cell>
          <cell r="D104">
            <v>-72873.59</v>
          </cell>
          <cell r="E104">
            <v>-69670.09</v>
          </cell>
          <cell r="F104">
            <v>-73958.5</v>
          </cell>
          <cell r="G104">
            <v>-67742.720000000001</v>
          </cell>
          <cell r="H104">
            <v>-69843.850000000006</v>
          </cell>
          <cell r="I104">
            <v>0</v>
          </cell>
          <cell r="N104">
            <v>-498306.74</v>
          </cell>
        </row>
        <row r="105">
          <cell r="A105" t="str">
            <v>River Valley Landing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Riverside at Belfair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N106">
            <v>0</v>
          </cell>
        </row>
        <row r="107">
          <cell r="A107" t="str">
            <v>Rose Valley</v>
          </cell>
          <cell r="B107">
            <v>-103510.65</v>
          </cell>
          <cell r="C107">
            <v>-84244.840000000055</v>
          </cell>
          <cell r="D107">
            <v>-96654.73</v>
          </cell>
          <cell r="E107">
            <v>-85807.07</v>
          </cell>
          <cell r="F107">
            <v>-87232.75</v>
          </cell>
          <cell r="G107">
            <v>-90141</v>
          </cell>
          <cell r="H107">
            <v>-88594.54</v>
          </cell>
          <cell r="I107">
            <v>4355670.4000000004</v>
          </cell>
          <cell r="N107">
            <v>-636185.58000000007</v>
          </cell>
        </row>
        <row r="108">
          <cell r="A108" t="str">
            <v>Sandia Springs</v>
          </cell>
          <cell r="B108">
            <v>-155766.01999999999</v>
          </cell>
          <cell r="C108">
            <v>-149145.59</v>
          </cell>
          <cell r="D108">
            <v>-155750.38</v>
          </cell>
          <cell r="E108">
            <v>-142531.06</v>
          </cell>
          <cell r="F108">
            <v>-157574.66</v>
          </cell>
          <cell r="G108">
            <v>-157756.85999999999</v>
          </cell>
          <cell r="H108">
            <v>-150550.18</v>
          </cell>
          <cell r="I108">
            <v>0</v>
          </cell>
          <cell r="N108">
            <v>-1069074.75</v>
          </cell>
        </row>
        <row r="109">
          <cell r="A109" t="str">
            <v>Sequoia Springs</v>
          </cell>
          <cell r="B109">
            <v>-88704.59</v>
          </cell>
          <cell r="C109">
            <v>-88078.53999999995</v>
          </cell>
          <cell r="D109">
            <v>-102397.4</v>
          </cell>
          <cell r="E109">
            <v>-100180.51</v>
          </cell>
          <cell r="F109">
            <v>-102696.48</v>
          </cell>
          <cell r="G109">
            <v>-103409.7</v>
          </cell>
          <cell r="H109">
            <v>-122151.3</v>
          </cell>
          <cell r="I109">
            <v>5038181.96</v>
          </cell>
          <cell r="N109">
            <v>-707618.5199999999</v>
          </cell>
        </row>
        <row r="110">
          <cell r="A110" t="str">
            <v>Settlers Park</v>
          </cell>
          <cell r="B110">
            <v>-114662.21</v>
          </cell>
          <cell r="C110">
            <v>-103915.63</v>
          </cell>
          <cell r="D110">
            <v>-117860.78</v>
          </cell>
          <cell r="E110">
            <v>-105938.2</v>
          </cell>
          <cell r="F110">
            <v>-111707.18</v>
          </cell>
          <cell r="G110">
            <v>-114496.11</v>
          </cell>
          <cell r="H110">
            <v>-111156.21</v>
          </cell>
          <cell r="I110">
            <v>4093754.49</v>
          </cell>
          <cell r="N110">
            <v>-779736.32</v>
          </cell>
        </row>
        <row r="111">
          <cell r="A111" t="str">
            <v>Shore Pines</v>
          </cell>
          <cell r="B111">
            <v>-77285.78</v>
          </cell>
          <cell r="C111">
            <v>-64371.48</v>
          </cell>
          <cell r="D111">
            <v>-63210.82</v>
          </cell>
          <cell r="E111">
            <v>-67011.16</v>
          </cell>
          <cell r="F111">
            <v>-63280.480000000003</v>
          </cell>
          <cell r="G111">
            <v>-56184.83</v>
          </cell>
          <cell r="H111">
            <v>-71360.38</v>
          </cell>
          <cell r="I111">
            <v>3600000</v>
          </cell>
          <cell r="N111">
            <v>-462704.93</v>
          </cell>
        </row>
        <row r="112">
          <cell r="A112" t="str">
            <v>Sierra Hills</v>
          </cell>
          <cell r="B112">
            <v>-124040.73</v>
          </cell>
          <cell r="C112">
            <v>-118422.12</v>
          </cell>
          <cell r="D112">
            <v>-132440.81</v>
          </cell>
          <cell r="E112">
            <v>-137007.42000000001</v>
          </cell>
          <cell r="F112">
            <v>-124566.78</v>
          </cell>
          <cell r="G112">
            <v>-122286.91</v>
          </cell>
          <cell r="H112">
            <v>-122403.17</v>
          </cell>
          <cell r="I112">
            <v>6469698.7600000016</v>
          </cell>
          <cell r="N112">
            <v>-881167.94000000006</v>
          </cell>
        </row>
        <row r="113">
          <cell r="A113" t="str">
            <v>Silver Creek</v>
          </cell>
          <cell r="B113">
            <v>-61767.72</v>
          </cell>
          <cell r="C113">
            <v>-72855.03</v>
          </cell>
          <cell r="D113">
            <v>-72780.679999999993</v>
          </cell>
          <cell r="E113">
            <v>-69281.88</v>
          </cell>
          <cell r="F113">
            <v>-66965.179999999993</v>
          </cell>
          <cell r="G113">
            <v>-66413.399999999994</v>
          </cell>
          <cell r="H113">
            <v>-69660.570000000007</v>
          </cell>
          <cell r="I113">
            <v>0</v>
          </cell>
          <cell r="N113">
            <v>-479724.46</v>
          </cell>
        </row>
        <row r="114">
          <cell r="A114" t="str">
            <v>Spring Pointe</v>
          </cell>
          <cell r="B114">
            <v>-110899.48</v>
          </cell>
          <cell r="C114">
            <v>-108561.52</v>
          </cell>
          <cell r="D114">
            <v>-114322.47</v>
          </cell>
          <cell r="E114">
            <v>-112803.92</v>
          </cell>
          <cell r="F114">
            <v>-120059.94</v>
          </cell>
          <cell r="G114">
            <v>-114331.96</v>
          </cell>
          <cell r="H114">
            <v>-116450.06</v>
          </cell>
          <cell r="I114">
            <v>2900922.54</v>
          </cell>
          <cell r="N114">
            <v>-797429.34999999986</v>
          </cell>
        </row>
        <row r="115">
          <cell r="A115" t="str">
            <v>Spring Village</v>
          </cell>
          <cell r="B115">
            <v>-108111.22</v>
          </cell>
          <cell r="C115">
            <v>-107175.93</v>
          </cell>
          <cell r="D115">
            <v>-115335.26</v>
          </cell>
          <cell r="E115">
            <v>-113219.14</v>
          </cell>
          <cell r="F115">
            <v>-101237.64</v>
          </cell>
          <cell r="G115">
            <v>-111411.05</v>
          </cell>
          <cell r="H115">
            <v>-110631.69</v>
          </cell>
          <cell r="I115">
            <v>5728165.7799999993</v>
          </cell>
          <cell r="N115">
            <v>-767121.92999999993</v>
          </cell>
        </row>
        <row r="116">
          <cell r="A116" t="str">
            <v>Spring Wind</v>
          </cell>
          <cell r="B116">
            <v>-88279.58</v>
          </cell>
          <cell r="C116">
            <v>-84710.000000000058</v>
          </cell>
          <cell r="D116">
            <v>-87145.2</v>
          </cell>
          <cell r="E116">
            <v>-87142.350000000049</v>
          </cell>
          <cell r="F116">
            <v>-84458.93</v>
          </cell>
          <cell r="G116">
            <v>-82635.259999999995</v>
          </cell>
          <cell r="H116">
            <v>-83837.119999999995</v>
          </cell>
          <cell r="I116">
            <v>3793791.35</v>
          </cell>
          <cell r="N116">
            <v>-598208.44000000018</v>
          </cell>
        </row>
        <row r="117">
          <cell r="A117" t="str">
            <v>Stonebridge</v>
          </cell>
          <cell r="B117">
            <v>-145817.04999999999</v>
          </cell>
          <cell r="C117">
            <v>-132391.73000000001</v>
          </cell>
          <cell r="D117">
            <v>-138755.62</v>
          </cell>
          <cell r="E117">
            <v>-154996.26</v>
          </cell>
          <cell r="F117">
            <v>-145575.75</v>
          </cell>
          <cell r="G117">
            <v>-149839.07999999999</v>
          </cell>
          <cell r="H117">
            <v>-142471.94</v>
          </cell>
          <cell r="I117">
            <v>5475036.1000000015</v>
          </cell>
          <cell r="N117">
            <v>-1009847.4299999999</v>
          </cell>
        </row>
        <row r="118">
          <cell r="A118" t="str">
            <v>Suites, The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-1000</v>
          </cell>
          <cell r="I118">
            <v>0</v>
          </cell>
        </row>
        <row r="119">
          <cell r="A119" t="str">
            <v>Summerfield House</v>
          </cell>
          <cell r="B119">
            <v>-197889.16</v>
          </cell>
          <cell r="C119">
            <v>-190164.83</v>
          </cell>
          <cell r="D119">
            <v>-223451.51</v>
          </cell>
          <cell r="E119">
            <v>-215440.14</v>
          </cell>
          <cell r="F119">
            <v>-187511.91</v>
          </cell>
          <cell r="G119">
            <v>-182779.82</v>
          </cell>
          <cell r="H119">
            <v>-175285</v>
          </cell>
          <cell r="I119">
            <v>0</v>
          </cell>
          <cell r="N119">
            <v>-1372522.37</v>
          </cell>
        </row>
        <row r="120">
          <cell r="A120" t="str">
            <v>Sunshine Village</v>
          </cell>
          <cell r="B120">
            <v>-157337.4</v>
          </cell>
          <cell r="C120">
            <v>-153022.79</v>
          </cell>
          <cell r="D120">
            <v>-165469.69</v>
          </cell>
          <cell r="E120">
            <v>-152636.21</v>
          </cell>
          <cell r="F120">
            <v>-158949.48000000001</v>
          </cell>
          <cell r="G120">
            <v>-148201.25</v>
          </cell>
          <cell r="H120">
            <v>-143840.87</v>
          </cell>
          <cell r="N120">
            <v>-1079457.69</v>
          </cell>
        </row>
        <row r="121">
          <cell r="A121" t="str">
            <v>Sunshine Vlg Prop,LLC</v>
          </cell>
          <cell r="B121">
            <v>-7403.89</v>
          </cell>
          <cell r="C121">
            <v>-7401.55</v>
          </cell>
          <cell r="D121">
            <v>-7554.25</v>
          </cell>
          <cell r="E121">
            <v>-8991.68</v>
          </cell>
          <cell r="F121">
            <v>-8992.4699999999993</v>
          </cell>
          <cell r="G121">
            <v>-8997.51</v>
          </cell>
          <cell r="H121">
            <v>-8996.86</v>
          </cell>
          <cell r="I121">
            <v>5514193.04</v>
          </cell>
          <cell r="N121">
            <v>-58338.210000000006</v>
          </cell>
        </row>
        <row r="122">
          <cell r="A122" t="str">
            <v>Sweetwater Springs</v>
          </cell>
          <cell r="B122">
            <v>0</v>
          </cell>
          <cell r="C122">
            <v>-79581.59</v>
          </cell>
          <cell r="D122">
            <v>-100577.24</v>
          </cell>
          <cell r="E122">
            <v>-92349.68</v>
          </cell>
          <cell r="F122">
            <v>-86269.02</v>
          </cell>
          <cell r="G122">
            <v>-90768.36</v>
          </cell>
          <cell r="H122">
            <v>-95066.43</v>
          </cell>
          <cell r="I122">
            <v>0</v>
          </cell>
          <cell r="N122">
            <v>-544612.32000000007</v>
          </cell>
        </row>
        <row r="123">
          <cell r="A123" t="str">
            <v>Terrace at Bluegrass</v>
          </cell>
          <cell r="B123">
            <v>-88647.4</v>
          </cell>
          <cell r="C123">
            <v>-83566.320000000007</v>
          </cell>
          <cell r="D123">
            <v>-92988.29</v>
          </cell>
          <cell r="E123">
            <v>-100508.55</v>
          </cell>
          <cell r="F123">
            <v>-91186.41</v>
          </cell>
          <cell r="G123">
            <v>-85834.67</v>
          </cell>
          <cell r="H123">
            <v>-86386.91</v>
          </cell>
          <cell r="I123">
            <v>0</v>
          </cell>
          <cell r="N123">
            <v>-629118.55000000005</v>
          </cell>
        </row>
        <row r="124">
          <cell r="A124" t="str">
            <v>Terrace at BG Lessor (Hendersonville BGGP)</v>
          </cell>
          <cell r="B124">
            <v>-7056.53</v>
          </cell>
          <cell r="C124">
            <v>-7056.53</v>
          </cell>
          <cell r="D124">
            <v>-8316.5300000000007</v>
          </cell>
          <cell r="E124">
            <v>-7056.53</v>
          </cell>
          <cell r="F124">
            <v>-7906.53</v>
          </cell>
          <cell r="G124">
            <v>-8442.59</v>
          </cell>
          <cell r="H124">
            <v>-7287.5</v>
          </cell>
          <cell r="I124">
            <v>2497463.2000000002</v>
          </cell>
          <cell r="N124">
            <v>-53122.740000000005</v>
          </cell>
        </row>
        <row r="125">
          <cell r="A125" t="str">
            <v>Timberwood</v>
          </cell>
          <cell r="B125">
            <v>-93384.06</v>
          </cell>
          <cell r="C125">
            <v>-90310.38</v>
          </cell>
          <cell r="D125">
            <v>-111783.6</v>
          </cell>
          <cell r="E125">
            <v>-96126.31</v>
          </cell>
          <cell r="F125">
            <v>-96090.33</v>
          </cell>
          <cell r="G125">
            <v>-93652.61</v>
          </cell>
          <cell r="H125">
            <v>-96772.04</v>
          </cell>
          <cell r="I125">
            <v>2585942.1</v>
          </cell>
          <cell r="N125">
            <v>-678119.33000000007</v>
          </cell>
        </row>
        <row r="126">
          <cell r="A126" t="str">
            <v>Valley Inn</v>
          </cell>
          <cell r="B126">
            <v>-121915.29</v>
          </cell>
          <cell r="C126">
            <v>-118977.77</v>
          </cell>
          <cell r="D126">
            <v>-125451.72</v>
          </cell>
          <cell r="E126">
            <v>-123799.82</v>
          </cell>
          <cell r="F126">
            <v>-122925.81</v>
          </cell>
          <cell r="G126">
            <v>-120848.28</v>
          </cell>
          <cell r="H126">
            <v>-137322.65</v>
          </cell>
          <cell r="I126">
            <v>1121074.8</v>
          </cell>
          <cell r="N126">
            <v>-871241.34000000008</v>
          </cell>
        </row>
        <row r="127">
          <cell r="A127" t="str">
            <v>Valley Inn Day Care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N127">
            <v>0</v>
          </cell>
        </row>
        <row r="128">
          <cell r="A128" t="str">
            <v>Valley View</v>
          </cell>
          <cell r="B128">
            <v>-54258.48</v>
          </cell>
          <cell r="C128">
            <v>-53707.14</v>
          </cell>
          <cell r="D128">
            <v>-54507.17</v>
          </cell>
          <cell r="E128">
            <v>-51295.68</v>
          </cell>
          <cell r="F128">
            <v>-46602.239999999998</v>
          </cell>
          <cell r="G128">
            <v>-48386.81</v>
          </cell>
          <cell r="H128">
            <v>-48628.91</v>
          </cell>
          <cell r="I128">
            <v>3270000</v>
          </cell>
          <cell r="N128">
            <v>-357386.42999999993</v>
          </cell>
        </row>
        <row r="129">
          <cell r="A129" t="str">
            <v>Van Vista</v>
          </cell>
          <cell r="B129">
            <v>-75933</v>
          </cell>
          <cell r="C129">
            <v>-71479</v>
          </cell>
          <cell r="D129">
            <v>-76433</v>
          </cell>
          <cell r="E129">
            <v>-73307</v>
          </cell>
          <cell r="F129">
            <v>-79864</v>
          </cell>
          <cell r="G129">
            <v>-72046</v>
          </cell>
          <cell r="H129">
            <v>-77046</v>
          </cell>
          <cell r="I129">
            <v>0</v>
          </cell>
          <cell r="N129">
            <v>-526108</v>
          </cell>
        </row>
        <row r="130">
          <cell r="A130" t="str">
            <v>Villa Del Rey</v>
          </cell>
          <cell r="B130">
            <v>-123035.86</v>
          </cell>
          <cell r="C130">
            <v>-116551.71</v>
          </cell>
          <cell r="D130">
            <v>-124463.94</v>
          </cell>
          <cell r="E130">
            <v>-129703.81</v>
          </cell>
          <cell r="F130">
            <v>-114526.48</v>
          </cell>
          <cell r="G130">
            <v>-108463.05</v>
          </cell>
          <cell r="H130">
            <v>-112647.27</v>
          </cell>
          <cell r="I130">
            <v>5345613.42</v>
          </cell>
          <cell r="N130">
            <v>-829392.12000000011</v>
          </cell>
        </row>
        <row r="131">
          <cell r="A131" t="str">
            <v>Waterfield</v>
          </cell>
          <cell r="B131">
            <v>-96258.2</v>
          </cell>
          <cell r="C131">
            <v>-89121.63</v>
          </cell>
          <cell r="D131">
            <v>-103789.92</v>
          </cell>
          <cell r="E131">
            <v>-96754.21</v>
          </cell>
          <cell r="F131">
            <v>-100165.6</v>
          </cell>
          <cell r="G131">
            <v>-99497.06</v>
          </cell>
          <cell r="H131">
            <v>-94470.7</v>
          </cell>
          <cell r="I131">
            <v>2170000</v>
          </cell>
          <cell r="N131">
            <v>-680057.32000000007</v>
          </cell>
        </row>
        <row r="132">
          <cell r="A132" t="str">
            <v>Wildflower Lodge</v>
          </cell>
          <cell r="B132">
            <v>-116448.38</v>
          </cell>
          <cell r="C132">
            <v>-109247.32</v>
          </cell>
          <cell r="D132">
            <v>-112092.75</v>
          </cell>
          <cell r="E132">
            <v>-119471.69</v>
          </cell>
          <cell r="F132">
            <v>-114814.39</v>
          </cell>
          <cell r="G132">
            <v>-112152.17</v>
          </cell>
          <cell r="H132">
            <v>-103913.77</v>
          </cell>
          <cell r="I132">
            <v>3726507.31</v>
          </cell>
          <cell r="N132">
            <v>-788140.47000000009</v>
          </cell>
        </row>
        <row r="133">
          <cell r="A133" t="str">
            <v>Willows at Sherman</v>
          </cell>
          <cell r="B133">
            <v>-84461.36</v>
          </cell>
          <cell r="C133">
            <v>-86151.1</v>
          </cell>
          <cell r="D133">
            <v>-91868.62</v>
          </cell>
          <cell r="E133">
            <v>-105104.92</v>
          </cell>
          <cell r="F133">
            <v>-102738.6</v>
          </cell>
          <cell r="G133">
            <v>-98654.18</v>
          </cell>
          <cell r="H133">
            <v>-101672.45</v>
          </cell>
          <cell r="I133">
            <v>4100000</v>
          </cell>
          <cell r="N133">
            <v>-670651.23</v>
          </cell>
        </row>
        <row r="134">
          <cell r="A134" t="str">
            <v>Windfield Village</v>
          </cell>
          <cell r="B134">
            <v>-97403.03</v>
          </cell>
          <cell r="C134">
            <v>-95139.75</v>
          </cell>
          <cell r="D134">
            <v>-105691.44</v>
          </cell>
          <cell r="E134">
            <v>-105667.44</v>
          </cell>
          <cell r="F134">
            <v>-102111</v>
          </cell>
          <cell r="G134">
            <v>-121817.23</v>
          </cell>
          <cell r="H134">
            <v>-100292.3</v>
          </cell>
          <cell r="I134">
            <v>3760787.93</v>
          </cell>
          <cell r="N134">
            <v>-728122.19000000006</v>
          </cell>
        </row>
        <row r="135">
          <cell r="A135" t="str">
            <v>Woodside</v>
          </cell>
          <cell r="B135">
            <v>-69183.58</v>
          </cell>
          <cell r="C135">
            <v>-69217.23</v>
          </cell>
          <cell r="D135">
            <v>-70870.929999999993</v>
          </cell>
          <cell r="E135">
            <v>-77082.63</v>
          </cell>
          <cell r="F135">
            <v>-79124.350000000006</v>
          </cell>
          <cell r="G135">
            <v>-78445.429999999993</v>
          </cell>
          <cell r="H135">
            <v>-80202.240000000005</v>
          </cell>
          <cell r="N135">
            <v>-524126.38999999996</v>
          </cell>
        </row>
        <row r="136">
          <cell r="A136" t="str">
            <v>Woodside Lessor (Spfld ALF)</v>
          </cell>
          <cell r="B136">
            <v>-6688.75</v>
          </cell>
          <cell r="C136">
            <v>-6695.67</v>
          </cell>
          <cell r="D136">
            <v>-6689.06</v>
          </cell>
          <cell r="E136">
            <v>-6688.24</v>
          </cell>
          <cell r="F136">
            <v>-6695.99</v>
          </cell>
          <cell r="G136">
            <v>-6695.29</v>
          </cell>
          <cell r="H136">
            <v>-6696.22</v>
          </cell>
          <cell r="I136">
            <v>3877015.98</v>
          </cell>
          <cell r="N136">
            <v>-46849.22</v>
          </cell>
        </row>
        <row r="137">
          <cell r="N137">
            <v>0</v>
          </cell>
        </row>
        <row r="138">
          <cell r="A138" t="str">
            <v>Total</v>
          </cell>
          <cell r="B138">
            <v>-11821223.890000002</v>
          </cell>
          <cell r="C138">
            <v>-11570541.370000001</v>
          </cell>
          <cell r="D138">
            <v>-12413403.389999997</v>
          </cell>
          <cell r="E138">
            <v>-12164221.650000004</v>
          </cell>
          <cell r="F138">
            <v>-12179274.609999999</v>
          </cell>
          <cell r="G138">
            <v>-12124811.440000003</v>
          </cell>
          <cell r="H138">
            <v>-12237181.679999998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</sheetData>
      <sheetData sheetId="2" refreshError="1"/>
      <sheetData sheetId="3" refreshError="1">
        <row r="1">
          <cell r="A1" t="str">
            <v>Facility Name</v>
          </cell>
          <cell r="B1" t="str">
            <v>December 2003</v>
          </cell>
          <cell r="C1" t="str">
            <v>January</v>
          </cell>
          <cell r="D1" t="str">
            <v>February</v>
          </cell>
          <cell r="E1" t="str">
            <v>March</v>
          </cell>
          <cell r="F1" t="str">
            <v>April</v>
          </cell>
          <cell r="G1" t="str">
            <v>May</v>
          </cell>
          <cell r="H1" t="str">
            <v>June</v>
          </cell>
          <cell r="I1" t="str">
            <v>July</v>
          </cell>
          <cell r="J1" t="str">
            <v>August</v>
          </cell>
          <cell r="K1" t="str">
            <v>September</v>
          </cell>
          <cell r="L1" t="str">
            <v>October</v>
          </cell>
          <cell r="M1" t="str">
            <v>November</v>
          </cell>
          <cell r="N1" t="str">
            <v>December</v>
          </cell>
        </row>
        <row r="2">
          <cell r="A2" t="str">
            <v>Addie Meedom</v>
          </cell>
          <cell r="B2">
            <v>2451377.3199999998</v>
          </cell>
          <cell r="C2">
            <v>2449021.7200000002</v>
          </cell>
          <cell r="D2">
            <v>2446647.4</v>
          </cell>
          <cell r="E2">
            <v>2443166.8199999998</v>
          </cell>
          <cell r="F2">
            <v>2440755.7400000002</v>
          </cell>
          <cell r="G2">
            <v>2437783.16</v>
          </cell>
          <cell r="H2">
            <v>2435334.27</v>
          </cell>
          <cell r="I2">
            <v>2432324.8199999998</v>
          </cell>
          <cell r="N2">
            <v>-706651.14</v>
          </cell>
        </row>
        <row r="3">
          <cell r="A3" t="str">
            <v>Alpine Court</v>
          </cell>
          <cell r="B3">
            <v>5054933.01</v>
          </cell>
          <cell r="C3">
            <v>5048848.66</v>
          </cell>
          <cell r="D3">
            <v>5042727.55</v>
          </cell>
          <cell r="E3">
            <v>5036569.46</v>
          </cell>
          <cell r="F3">
            <v>5030374.17</v>
          </cell>
          <cell r="G3">
            <v>5024141.45</v>
          </cell>
          <cell r="H3">
            <v>5017871.07</v>
          </cell>
          <cell r="I3">
            <v>5011562.8</v>
          </cell>
          <cell r="N3">
            <v>-854890.75</v>
          </cell>
        </row>
        <row r="4">
          <cell r="A4" t="str">
            <v>Alpine Springs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N4">
            <v>-688730.73</v>
          </cell>
        </row>
        <row r="5">
          <cell r="A5" t="str">
            <v>Alpine Springs-Lessor</v>
          </cell>
          <cell r="B5">
            <v>4981746.82</v>
          </cell>
          <cell r="C5">
            <v>4977328.09</v>
          </cell>
          <cell r="D5">
            <v>4973129.99</v>
          </cell>
          <cell r="E5">
            <v>4968671.08</v>
          </cell>
          <cell r="F5">
            <v>4964191.3600000003</v>
          </cell>
          <cell r="G5">
            <v>4959446.12</v>
          </cell>
          <cell r="H5">
            <v>4954923.3499999996</v>
          </cell>
          <cell r="I5">
            <v>4950379.4800000004</v>
          </cell>
          <cell r="N5">
            <v>-76993.950000000012</v>
          </cell>
        </row>
        <row r="6">
          <cell r="A6" t="str">
            <v>Amethyst Arbor</v>
          </cell>
          <cell r="B6">
            <v>5945746.29</v>
          </cell>
          <cell r="C6">
            <v>5938589.7199999997</v>
          </cell>
          <cell r="D6">
            <v>5931389.9100000001</v>
          </cell>
          <cell r="E6">
            <v>5924146.6200000001</v>
          </cell>
          <cell r="F6">
            <v>5916859.5499999998</v>
          </cell>
          <cell r="G6">
            <v>5909528.4500000002</v>
          </cell>
          <cell r="H6">
            <v>5902153.0700000003</v>
          </cell>
          <cell r="I6">
            <v>5894733.1299999999</v>
          </cell>
          <cell r="N6">
            <v>-1231381.32</v>
          </cell>
        </row>
        <row r="7">
          <cell r="A7" t="str">
            <v>Amethyst Gardens</v>
          </cell>
          <cell r="B7">
            <v>0</v>
          </cell>
          <cell r="C7">
            <v>-176792.92</v>
          </cell>
          <cell r="D7">
            <v>-172405.08</v>
          </cell>
          <cell r="E7">
            <v>-185198.01</v>
          </cell>
          <cell r="F7">
            <v>-190987.64</v>
          </cell>
          <cell r="G7">
            <v>-169729.34</v>
          </cell>
          <cell r="H7">
            <v>-182861.8</v>
          </cell>
          <cell r="N7">
            <v>-1220528.3999999999</v>
          </cell>
        </row>
        <row r="8">
          <cell r="A8" t="str">
            <v>Amethyst Gardens Lessor (Desert Amethyst)</v>
          </cell>
          <cell r="B8">
            <v>15081191.030000001</v>
          </cell>
          <cell r="C8">
            <v>15065279.15</v>
          </cell>
          <cell r="D8">
            <v>15049289.700000001</v>
          </cell>
          <cell r="E8">
            <v>15033222.300000001</v>
          </cell>
          <cell r="F8">
            <v>15017076.57</v>
          </cell>
          <cell r="G8">
            <v>15000852.130000001</v>
          </cell>
          <cell r="H8">
            <v>14984548.590000002</v>
          </cell>
          <cell r="I8">
            <v>14968165.570000002</v>
          </cell>
          <cell r="N8">
            <v>-177235.20000000001</v>
          </cell>
        </row>
        <row r="9">
          <cell r="A9" t="str">
            <v>Apple Meadows</v>
          </cell>
          <cell r="B9">
            <v>3215191.83</v>
          </cell>
          <cell r="C9">
            <v>3188310.32</v>
          </cell>
          <cell r="D9">
            <v>3173234.94</v>
          </cell>
          <cell r="E9">
            <v>3146680.66</v>
          </cell>
          <cell r="F9">
            <v>3121400.5</v>
          </cell>
          <cell r="G9">
            <v>3103644.92</v>
          </cell>
          <cell r="H9">
            <v>3079552.18</v>
          </cell>
          <cell r="I9">
            <v>3055723.73</v>
          </cell>
          <cell r="N9">
            <v>-418865.57</v>
          </cell>
        </row>
        <row r="10">
          <cell r="A10" t="str">
            <v>Arbor Ridge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N10">
            <v>-575294.20000000007</v>
          </cell>
        </row>
        <row r="11">
          <cell r="A11" t="str">
            <v>Aspen Wind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N11">
            <v>-820949.45</v>
          </cell>
        </row>
        <row r="12">
          <cell r="A12" t="str">
            <v>Autumn Glen</v>
          </cell>
          <cell r="B12">
            <v>922596.71</v>
          </cell>
          <cell r="C12">
            <v>919590.02</v>
          </cell>
          <cell r="D12">
            <v>916572.54</v>
          </cell>
          <cell r="E12">
            <v>913341.33</v>
          </cell>
          <cell r="F12">
            <v>910302.89</v>
          </cell>
          <cell r="G12">
            <v>907152.3</v>
          </cell>
          <cell r="H12">
            <v>904092.46</v>
          </cell>
          <cell r="I12">
            <v>900921.53</v>
          </cell>
          <cell r="N12">
            <v>-422694.87</v>
          </cell>
        </row>
        <row r="13">
          <cell r="A13" t="str">
            <v>Autumn Park</v>
          </cell>
          <cell r="B13">
            <v>1900920.73</v>
          </cell>
          <cell r="C13">
            <v>1894725.72</v>
          </cell>
          <cell r="D13">
            <v>1888508.49</v>
          </cell>
          <cell r="E13">
            <v>1881850.89</v>
          </cell>
          <cell r="F13">
            <v>1875590.47</v>
          </cell>
          <cell r="G13">
            <v>1869098.99</v>
          </cell>
          <cell r="H13">
            <v>1862794.48</v>
          </cell>
          <cell r="I13">
            <v>1856261.09</v>
          </cell>
          <cell r="N13">
            <v>-462806.70999999996</v>
          </cell>
        </row>
        <row r="14">
          <cell r="A14" t="str">
            <v>Blossom Creek</v>
          </cell>
          <cell r="B14">
            <v>4138642.67</v>
          </cell>
          <cell r="C14">
            <v>4138642.67</v>
          </cell>
          <cell r="D14">
            <v>4138642.67</v>
          </cell>
          <cell r="E14">
            <v>4138642.67</v>
          </cell>
          <cell r="F14">
            <v>4138642.67</v>
          </cell>
          <cell r="G14">
            <v>4181664.46</v>
          </cell>
          <cell r="H14">
            <v>4210634.43</v>
          </cell>
          <cell r="I14">
            <v>4203729.2699999996</v>
          </cell>
          <cell r="N14">
            <v>-887148.29999999993</v>
          </cell>
        </row>
        <row r="15">
          <cell r="A15" t="str">
            <v>Callahan Court</v>
          </cell>
          <cell r="B15">
            <v>3253927.72</v>
          </cell>
          <cell r="C15">
            <v>3253927.72</v>
          </cell>
          <cell r="D15">
            <v>3249424.19</v>
          </cell>
          <cell r="E15">
            <v>3244890.64</v>
          </cell>
          <cell r="F15">
            <v>3240326.86</v>
          </cell>
          <cell r="G15">
            <v>3235732.66</v>
          </cell>
          <cell r="H15">
            <v>3231107.83</v>
          </cell>
          <cell r="I15">
            <v>3226452.17</v>
          </cell>
          <cell r="N15">
            <v>-700413.02</v>
          </cell>
        </row>
        <row r="16">
          <cell r="A16" t="str">
            <v>Callahan Village</v>
          </cell>
          <cell r="B16">
            <v>0</v>
          </cell>
          <cell r="C16">
            <v>-96476.11</v>
          </cell>
          <cell r="D16">
            <v>-106933.81</v>
          </cell>
          <cell r="E16">
            <v>-99826.06</v>
          </cell>
          <cell r="F16">
            <v>-106522.54</v>
          </cell>
          <cell r="G16">
            <v>-112324.94</v>
          </cell>
          <cell r="H16">
            <v>-103742.33</v>
          </cell>
          <cell r="N16">
            <v>-726471.69</v>
          </cell>
        </row>
        <row r="17">
          <cell r="A17" t="str">
            <v>Callahan Village - Lessor</v>
          </cell>
          <cell r="B17">
            <v>5506100</v>
          </cell>
          <cell r="C17">
            <v>5506100</v>
          </cell>
          <cell r="D17">
            <v>5502217.4299999997</v>
          </cell>
          <cell r="E17">
            <v>5498315.5099999998</v>
          </cell>
          <cell r="F17">
            <v>5494394.1499999994</v>
          </cell>
          <cell r="G17">
            <v>5490453.2499999991</v>
          </cell>
          <cell r="H17">
            <v>5486492.709999999</v>
          </cell>
          <cell r="I17">
            <v>5482512.4299999988</v>
          </cell>
          <cell r="N17">
            <v>-71821.11</v>
          </cell>
        </row>
        <row r="18">
          <cell r="A18" t="str">
            <v>Cambridge Court</v>
          </cell>
          <cell r="B18">
            <v>1718052.88</v>
          </cell>
          <cell r="C18">
            <v>1717036.39</v>
          </cell>
          <cell r="D18">
            <v>1716011.53</v>
          </cell>
          <cell r="E18">
            <v>1714072.62</v>
          </cell>
          <cell r="F18">
            <v>1713023.58</v>
          </cell>
          <cell r="G18">
            <v>1711514.11</v>
          </cell>
          <cell r="H18">
            <v>1710443.99</v>
          </cell>
          <cell r="I18">
            <v>1708913.82</v>
          </cell>
          <cell r="N18">
            <v>-696326.28</v>
          </cell>
        </row>
        <row r="19">
          <cell r="A19" t="str">
            <v>Canyon Crest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N19">
            <v>-1291316.01</v>
          </cell>
        </row>
        <row r="20">
          <cell r="A20" t="str">
            <v>Canyonview Estates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N20">
            <v>0</v>
          </cell>
        </row>
        <row r="21">
          <cell r="A21" t="str">
            <v>Castle at Camelot</v>
          </cell>
          <cell r="B21">
            <v>3360000</v>
          </cell>
          <cell r="C21">
            <v>3360000</v>
          </cell>
          <cell r="D21">
            <v>3360000</v>
          </cell>
          <cell r="E21">
            <v>3360000</v>
          </cell>
          <cell r="F21">
            <v>3360000</v>
          </cell>
          <cell r="G21">
            <v>3360000</v>
          </cell>
          <cell r="H21">
            <v>3360000</v>
          </cell>
          <cell r="I21">
            <v>3360000</v>
          </cell>
          <cell r="N21">
            <v>-674197.67</v>
          </cell>
        </row>
        <row r="22">
          <cell r="A22" t="str">
            <v>Cedar Village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N22">
            <v>0</v>
          </cell>
        </row>
        <row r="23">
          <cell r="A23" t="str">
            <v>Chesterley Meadows</v>
          </cell>
          <cell r="B23">
            <v>4536329</v>
          </cell>
          <cell r="C23">
            <v>4431507.9000000004</v>
          </cell>
          <cell r="D23">
            <v>4416686.8</v>
          </cell>
          <cell r="E23">
            <v>4384844.5999999996</v>
          </cell>
          <cell r="F23">
            <v>4370023.5</v>
          </cell>
          <cell r="G23">
            <v>4355202.4000000004</v>
          </cell>
          <cell r="H23">
            <v>4340381.3</v>
          </cell>
          <cell r="I23">
            <v>4325560.2</v>
          </cell>
          <cell r="N23">
            <v>-777403.76</v>
          </cell>
        </row>
        <row r="24">
          <cell r="A24" t="str">
            <v>Clearwater Springs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N24">
            <v>0</v>
          </cell>
        </row>
        <row r="25">
          <cell r="A25" t="str">
            <v>Colonial Gardens</v>
          </cell>
          <cell r="B25">
            <v>1495427.46</v>
          </cell>
          <cell r="C25">
            <v>1491872.02</v>
          </cell>
          <cell r="D25">
            <v>1488303.98</v>
          </cell>
          <cell r="E25">
            <v>1484723.31</v>
          </cell>
          <cell r="F25">
            <v>1481129.96</v>
          </cell>
          <cell r="G25">
            <v>1477523.88</v>
          </cell>
          <cell r="H25">
            <v>1473905.03</v>
          </cell>
          <cell r="I25">
            <v>1470537.06</v>
          </cell>
          <cell r="N25">
            <v>-468977.48999999993</v>
          </cell>
        </row>
        <row r="26">
          <cell r="A26" t="str">
            <v>Colonial Village</v>
          </cell>
          <cell r="B26">
            <v>3118995.7</v>
          </cell>
          <cell r="C26">
            <v>3118995.7</v>
          </cell>
          <cell r="D26">
            <v>3118995.7</v>
          </cell>
          <cell r="E26">
            <v>3118995.7</v>
          </cell>
          <cell r="F26">
            <v>3118995.7</v>
          </cell>
          <cell r="G26">
            <v>3118995.7</v>
          </cell>
          <cell r="H26">
            <v>3118995.7</v>
          </cell>
          <cell r="I26">
            <v>3118995.7</v>
          </cell>
          <cell r="N26">
            <v>-759565.02999999991</v>
          </cell>
        </row>
        <row r="27">
          <cell r="A27" t="str">
            <v>Corinthians ALF</v>
          </cell>
          <cell r="B27">
            <v>3960000</v>
          </cell>
          <cell r="C27">
            <v>3960000</v>
          </cell>
          <cell r="D27">
            <v>3960000</v>
          </cell>
          <cell r="E27">
            <v>3960000</v>
          </cell>
          <cell r="F27">
            <v>3960000</v>
          </cell>
          <cell r="G27">
            <v>3960000</v>
          </cell>
          <cell r="H27">
            <v>3960000</v>
          </cell>
          <cell r="I27">
            <v>3960000</v>
          </cell>
          <cell r="N27">
            <v>-750180.53999999992</v>
          </cell>
        </row>
        <row r="28">
          <cell r="A28" t="str">
            <v>Corinthians RET</v>
          </cell>
          <cell r="B28">
            <v>7823748.3300000001</v>
          </cell>
          <cell r="C28">
            <v>7823748.3300000001</v>
          </cell>
          <cell r="D28">
            <v>7804857.4000000004</v>
          </cell>
          <cell r="E28">
            <v>7795326.2700000005</v>
          </cell>
          <cell r="F28">
            <v>7785737.5300000003</v>
          </cell>
          <cell r="G28">
            <v>7776090.8600000003</v>
          </cell>
          <cell r="H28">
            <v>7766385.9100000001</v>
          </cell>
          <cell r="I28">
            <v>7756622.3200000003</v>
          </cell>
          <cell r="N28">
            <v>-719477.25999999989</v>
          </cell>
        </row>
        <row r="29">
          <cell r="A29" t="str">
            <v>Country Gardens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N29">
            <v>-416467.62</v>
          </cell>
        </row>
        <row r="30">
          <cell r="A30" t="str">
            <v>Crystal Terrace</v>
          </cell>
          <cell r="B30">
            <v>4782409.01</v>
          </cell>
          <cell r="C30">
            <v>4782409.01</v>
          </cell>
          <cell r="D30">
            <v>4782409.01</v>
          </cell>
          <cell r="E30">
            <v>6100000</v>
          </cell>
          <cell r="F30">
            <v>6100000</v>
          </cell>
          <cell r="G30">
            <v>6074557.6799999997</v>
          </cell>
          <cell r="H30">
            <v>6067393.0699999994</v>
          </cell>
          <cell r="I30">
            <v>6060228.459999999</v>
          </cell>
          <cell r="N30">
            <v>-861325.07000000007</v>
          </cell>
        </row>
        <row r="31">
          <cell r="A31" t="str">
            <v>Deer Meadow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N31">
            <v>-476377.97000000003</v>
          </cell>
        </row>
        <row r="32">
          <cell r="A32" t="str">
            <v>Dorchester House</v>
          </cell>
          <cell r="B32">
            <v>1556069.86</v>
          </cell>
          <cell r="C32">
            <v>1552562.25</v>
          </cell>
          <cell r="D32">
            <v>1549029.41</v>
          </cell>
          <cell r="E32">
            <v>1545471.22</v>
          </cell>
          <cell r="F32">
            <v>1541887.43</v>
          </cell>
          <cell r="G32">
            <v>1538277.89</v>
          </cell>
          <cell r="H32">
            <v>1534642.4</v>
          </cell>
          <cell r="I32">
            <v>1530980.78</v>
          </cell>
          <cell r="N32">
            <v>-364311.88</v>
          </cell>
        </row>
        <row r="33">
          <cell r="A33" t="str">
            <v>Eagle Meadows</v>
          </cell>
          <cell r="B33">
            <v>4314290</v>
          </cell>
          <cell r="C33">
            <v>4314290</v>
          </cell>
          <cell r="D33">
            <v>4314290</v>
          </cell>
          <cell r="E33">
            <v>4314290</v>
          </cell>
          <cell r="F33">
            <v>4314290</v>
          </cell>
          <cell r="G33">
            <v>4314290</v>
          </cell>
          <cell r="H33">
            <v>4314290</v>
          </cell>
          <cell r="I33">
            <v>4314290</v>
          </cell>
          <cell r="N33">
            <v>-646773.24</v>
          </cell>
        </row>
        <row r="34">
          <cell r="A34" t="str">
            <v>Eagle Springs</v>
          </cell>
          <cell r="B34">
            <v>2380665</v>
          </cell>
          <cell r="C34">
            <v>2379030</v>
          </cell>
          <cell r="D34">
            <v>2377395</v>
          </cell>
          <cell r="E34">
            <v>2375760</v>
          </cell>
          <cell r="F34">
            <v>2374125</v>
          </cell>
          <cell r="G34">
            <v>3260000</v>
          </cell>
          <cell r="H34">
            <v>3256809.26</v>
          </cell>
          <cell r="I34">
            <v>3252126.76</v>
          </cell>
          <cell r="N34">
            <v>-795986.42</v>
          </cell>
        </row>
        <row r="35">
          <cell r="A35" t="str">
            <v>Eldorado Heights</v>
          </cell>
          <cell r="B35">
            <v>2536027.65</v>
          </cell>
          <cell r="C35">
            <v>2531278.7000000002</v>
          </cell>
          <cell r="D35">
            <v>2526500.4700000002</v>
          </cell>
          <cell r="E35">
            <v>2521692.77</v>
          </cell>
          <cell r="F35">
            <v>2516855.42</v>
          </cell>
          <cell r="G35">
            <v>2511988.2400000002</v>
          </cell>
          <cell r="H35">
            <v>2507091.0499999998</v>
          </cell>
          <cell r="I35">
            <v>2502163.66</v>
          </cell>
          <cell r="N35">
            <v>-611348.63</v>
          </cell>
        </row>
        <row r="36">
          <cell r="A36" t="str">
            <v>Emerald Springs</v>
          </cell>
          <cell r="B36">
            <v>6653716.6100000003</v>
          </cell>
          <cell r="C36">
            <v>6396008.8000000007</v>
          </cell>
          <cell r="D36">
            <v>6388254.4300000006</v>
          </cell>
          <cell r="E36">
            <v>6380453.2200000007</v>
          </cell>
          <cell r="F36">
            <v>6372604.870000001</v>
          </cell>
          <cell r="G36">
            <v>6364709.1000000015</v>
          </cell>
          <cell r="H36">
            <v>6356765.620000001</v>
          </cell>
          <cell r="I36">
            <v>6348774.1600000011</v>
          </cell>
          <cell r="N36">
            <v>-1369233.81</v>
          </cell>
        </row>
        <row r="37">
          <cell r="A37" t="str">
            <v>Falls River Court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N37">
            <v>-496565.60000000003</v>
          </cell>
        </row>
        <row r="38">
          <cell r="A38" t="str">
            <v>Falls River Village</v>
          </cell>
          <cell r="B38">
            <v>0</v>
          </cell>
          <cell r="C38">
            <v>0</v>
          </cell>
          <cell r="D38">
            <v>3075000</v>
          </cell>
          <cell r="E38">
            <v>3069887.33</v>
          </cell>
          <cell r="F38">
            <v>3064746.21</v>
          </cell>
          <cell r="G38">
            <v>3064746.21</v>
          </cell>
          <cell r="H38">
            <v>3058160.02</v>
          </cell>
          <cell r="I38">
            <v>3053427.17</v>
          </cell>
          <cell r="N38">
            <v>-653384.5199999999</v>
          </cell>
        </row>
        <row r="39">
          <cell r="A39" t="str">
            <v>Forest Glen</v>
          </cell>
          <cell r="B39">
            <v>1785000</v>
          </cell>
          <cell r="C39">
            <v>1785000</v>
          </cell>
          <cell r="D39">
            <v>1785000</v>
          </cell>
          <cell r="E39">
            <v>1785000</v>
          </cell>
          <cell r="F39">
            <v>1785000</v>
          </cell>
          <cell r="G39">
            <v>1785000</v>
          </cell>
          <cell r="H39">
            <v>1785000</v>
          </cell>
          <cell r="I39">
            <v>1785000</v>
          </cell>
          <cell r="N39">
            <v>-553509.1</v>
          </cell>
        </row>
        <row r="40">
          <cell r="A40" t="str">
            <v>Fox River</v>
          </cell>
          <cell r="B40">
            <v>2984889.91</v>
          </cell>
          <cell r="C40">
            <v>2978105.48</v>
          </cell>
          <cell r="D40">
            <v>2973207.89</v>
          </cell>
          <cell r="E40">
            <v>2968920.85</v>
          </cell>
          <cell r="F40">
            <v>2964607.04</v>
          </cell>
          <cell r="G40">
            <v>2962180.94</v>
          </cell>
          <cell r="H40">
            <v>2958462.75</v>
          </cell>
          <cell r="I40">
            <v>2954720.54</v>
          </cell>
          <cell r="N40">
            <v>-948087.00000000012</v>
          </cell>
        </row>
        <row r="41">
          <cell r="A41" t="str">
            <v>Garnet at Casa Grande</v>
          </cell>
          <cell r="B41">
            <v>3853534.86</v>
          </cell>
          <cell r="C41">
            <v>3847310.98</v>
          </cell>
          <cell r="D41">
            <v>3847310.98</v>
          </cell>
          <cell r="E41">
            <v>3844362.55</v>
          </cell>
          <cell r="F41">
            <v>3834772.95</v>
          </cell>
          <cell r="G41">
            <v>3827032.67</v>
          </cell>
          <cell r="H41">
            <v>3824768.42</v>
          </cell>
          <cell r="I41">
            <v>3820841.3</v>
          </cell>
          <cell r="N41">
            <v>-952748.27000000014</v>
          </cell>
        </row>
        <row r="42">
          <cell r="A42" t="str">
            <v>Greatwood at Sugar Land</v>
          </cell>
          <cell r="B42">
            <v>7384660.4100000001</v>
          </cell>
          <cell r="C42">
            <v>7375771.9000000004</v>
          </cell>
          <cell r="D42">
            <v>7366829.6800000006</v>
          </cell>
          <cell r="E42">
            <v>7357833.4600000009</v>
          </cell>
          <cell r="F42">
            <v>7348782.870000001</v>
          </cell>
          <cell r="G42">
            <v>7339677.6000000015</v>
          </cell>
          <cell r="H42">
            <v>7330517.3200000012</v>
          </cell>
          <cell r="I42">
            <v>7321301.6900000013</v>
          </cell>
          <cell r="N42">
            <v>-1162745.49</v>
          </cell>
        </row>
        <row r="43">
          <cell r="A43" t="str">
            <v>Greenhaven Estates</v>
          </cell>
          <cell r="B43">
            <v>4080000</v>
          </cell>
          <cell r="C43">
            <v>4080000</v>
          </cell>
          <cell r="D43">
            <v>4080000</v>
          </cell>
          <cell r="E43">
            <v>4080000</v>
          </cell>
          <cell r="F43">
            <v>4080000</v>
          </cell>
          <cell r="G43">
            <v>4073759.19</v>
          </cell>
          <cell r="H43">
            <v>4067491.47</v>
          </cell>
          <cell r="I43">
            <v>4062433.79</v>
          </cell>
          <cell r="N43">
            <v>-1144692.01</v>
          </cell>
        </row>
        <row r="44">
          <cell r="A44" t="str">
            <v>Hawks Ridge</v>
          </cell>
          <cell r="B44">
            <v>4076981.91</v>
          </cell>
          <cell r="C44">
            <v>4076981.91</v>
          </cell>
          <cell r="D44">
            <v>4076981.91</v>
          </cell>
          <cell r="E44">
            <v>4076981.91</v>
          </cell>
          <cell r="F44">
            <v>4076981.91</v>
          </cell>
          <cell r="G44">
            <v>4076981.91</v>
          </cell>
          <cell r="H44">
            <v>4076981.91</v>
          </cell>
          <cell r="I44">
            <v>4076981.91</v>
          </cell>
        </row>
        <row r="45">
          <cell r="A45" t="str">
            <v>Hermiston Terrace</v>
          </cell>
          <cell r="B45">
            <v>2929124.33</v>
          </cell>
          <cell r="C45">
            <v>2925561.27</v>
          </cell>
          <cell r="D45">
            <v>2921972.92</v>
          </cell>
          <cell r="E45">
            <v>2918439.17</v>
          </cell>
          <cell r="F45">
            <v>2914808.85</v>
          </cell>
          <cell r="G45">
            <v>2911152.28</v>
          </cell>
          <cell r="H45">
            <v>2907408.96</v>
          </cell>
          <cell r="I45">
            <v>2903710.1</v>
          </cell>
          <cell r="N45">
            <v>-545925.44999999995</v>
          </cell>
        </row>
        <row r="46">
          <cell r="A46" t="str">
            <v>Heron Pointe</v>
          </cell>
          <cell r="B46">
            <v>0</v>
          </cell>
          <cell r="C46">
            <v>-74722.73</v>
          </cell>
          <cell r="D46">
            <v>-80729.37</v>
          </cell>
          <cell r="E46">
            <v>-75038.14</v>
          </cell>
          <cell r="F46">
            <v>-83527.09</v>
          </cell>
          <cell r="G46">
            <v>-77182.34</v>
          </cell>
          <cell r="H46">
            <v>-84295.34</v>
          </cell>
          <cell r="N46">
            <v>-547495.21</v>
          </cell>
        </row>
        <row r="47">
          <cell r="A47" t="str">
            <v>Heron Pointe-Lessor</v>
          </cell>
          <cell r="B47">
            <v>4707157.33</v>
          </cell>
          <cell r="C47">
            <v>4703249.41</v>
          </cell>
          <cell r="D47">
            <v>4699323.26</v>
          </cell>
          <cell r="E47">
            <v>4695378.79</v>
          </cell>
          <cell r="F47">
            <v>4691415.91</v>
          </cell>
          <cell r="G47">
            <v>4687434.53</v>
          </cell>
          <cell r="H47">
            <v>4683434.57</v>
          </cell>
          <cell r="I47">
            <v>4679415.95</v>
          </cell>
          <cell r="N47">
            <v>-78119.17</v>
          </cell>
        </row>
        <row r="48">
          <cell r="A48" t="str">
            <v>Hill Villa</v>
          </cell>
          <cell r="B48">
            <v>2121442.9700000002</v>
          </cell>
          <cell r="C48">
            <v>2120145.06</v>
          </cell>
          <cell r="D48">
            <v>2118838.75</v>
          </cell>
          <cell r="E48">
            <v>2116403.5299999998</v>
          </cell>
          <cell r="F48">
            <v>2115066.7400000002</v>
          </cell>
          <cell r="G48">
            <v>2113160.7799999998</v>
          </cell>
          <cell r="H48">
            <v>2111797.3199999998</v>
          </cell>
          <cell r="I48">
            <v>2109865.54</v>
          </cell>
          <cell r="N48">
            <v>-836948.62999999989</v>
          </cell>
        </row>
        <row r="49">
          <cell r="A49" t="str">
            <v>Hillside</v>
          </cell>
          <cell r="B49">
            <v>0</v>
          </cell>
          <cell r="C49">
            <v>13500000</v>
          </cell>
          <cell r="D49">
            <v>13500000</v>
          </cell>
          <cell r="E49">
            <v>13500000</v>
          </cell>
          <cell r="F49">
            <v>13500000</v>
          </cell>
          <cell r="G49">
            <v>13500000</v>
          </cell>
          <cell r="H49">
            <v>13771324.75</v>
          </cell>
          <cell r="I49">
            <v>13771324.75</v>
          </cell>
          <cell r="N49">
            <v>-2599995.2599999998</v>
          </cell>
        </row>
        <row r="50">
          <cell r="A50" t="str">
            <v>Holiday Lane Estates</v>
          </cell>
          <cell r="B50">
            <v>899005.25</v>
          </cell>
          <cell r="C50">
            <v>898241.74</v>
          </cell>
          <cell r="D50">
            <v>897472.14</v>
          </cell>
          <cell r="E50">
            <v>897434.03</v>
          </cell>
          <cell r="F50">
            <v>896894.51</v>
          </cell>
          <cell r="G50">
            <v>881080.75</v>
          </cell>
          <cell r="H50">
            <v>876772.38</v>
          </cell>
          <cell r="I50">
            <v>872223.25</v>
          </cell>
          <cell r="N50">
            <v>-507370.67</v>
          </cell>
        </row>
        <row r="51">
          <cell r="A51" t="str">
            <v>Inn at Amethyst</v>
          </cell>
          <cell r="B51">
            <v>0</v>
          </cell>
          <cell r="C51">
            <v>-134837.47</v>
          </cell>
          <cell r="D51">
            <v>-135465.35999999999</v>
          </cell>
          <cell r="E51">
            <v>-137670.84</v>
          </cell>
          <cell r="F51">
            <v>-134280.28</v>
          </cell>
          <cell r="G51">
            <v>-127266.51</v>
          </cell>
          <cell r="H51">
            <v>-140886.03</v>
          </cell>
          <cell r="N51">
            <v>-944683.62</v>
          </cell>
        </row>
        <row r="52">
          <cell r="A52" t="str">
            <v>Inn at Amethyst Lessor</v>
          </cell>
          <cell r="B52">
            <v>4432753.5599999996</v>
          </cell>
          <cell r="C52">
            <v>4428076.6399999997</v>
          </cell>
          <cell r="D52">
            <v>4423376.92</v>
          </cell>
          <cell r="E52">
            <v>4418654.29</v>
          </cell>
          <cell r="F52">
            <v>4413908.6399999997</v>
          </cell>
          <cell r="G52">
            <v>4409139.8499999996</v>
          </cell>
          <cell r="H52">
            <v>4404347.82</v>
          </cell>
          <cell r="I52">
            <v>4399532.43</v>
          </cell>
          <cell r="N52">
            <v>-48358.560000000005</v>
          </cell>
        </row>
        <row r="53">
          <cell r="A53" t="str">
            <v>Junction City</v>
          </cell>
          <cell r="B53">
            <v>2385464.3199999998</v>
          </cell>
          <cell r="C53">
            <v>2381743.9900000002</v>
          </cell>
          <cell r="D53">
            <v>2377998.36</v>
          </cell>
          <cell r="E53">
            <v>2374227.2400000002</v>
          </cell>
          <cell r="F53">
            <v>2370430.4700000002</v>
          </cell>
          <cell r="G53">
            <v>2366607.86</v>
          </cell>
          <cell r="H53">
            <v>2362759.25</v>
          </cell>
          <cell r="I53">
            <v>2358884.48</v>
          </cell>
          <cell r="N53">
            <v>-561356.04999999993</v>
          </cell>
        </row>
        <row r="54">
          <cell r="A54" t="str">
            <v>Kings Manor</v>
          </cell>
          <cell r="B54">
            <v>5301224.0599999996</v>
          </cell>
          <cell r="C54">
            <v>5301224.0599999996</v>
          </cell>
          <cell r="D54">
            <v>5301224.0599999996</v>
          </cell>
          <cell r="E54">
            <v>5301224.0599999996</v>
          </cell>
          <cell r="F54">
            <v>5301224.0599999996</v>
          </cell>
          <cell r="G54">
            <v>5301224.0599999996</v>
          </cell>
          <cell r="H54">
            <v>5301224.0599999996</v>
          </cell>
          <cell r="I54">
            <v>5301224.0599999996</v>
          </cell>
          <cell r="N54">
            <v>-718218.97</v>
          </cell>
        </row>
        <row r="55">
          <cell r="A55" t="str">
            <v>Knollwood Pointe</v>
          </cell>
          <cell r="B55">
            <v>0</v>
          </cell>
          <cell r="C55">
            <v>-66553.39</v>
          </cell>
          <cell r="D55">
            <v>-78077.25</v>
          </cell>
          <cell r="E55">
            <v>-73459.92</v>
          </cell>
          <cell r="F55">
            <v>-74655.89</v>
          </cell>
          <cell r="G55">
            <v>-84915.55</v>
          </cell>
          <cell r="H55">
            <v>-71029.86</v>
          </cell>
          <cell r="N55">
            <v>-521531.44</v>
          </cell>
        </row>
        <row r="56">
          <cell r="A56" t="str">
            <v>Knollwood Pointe Lessor (Mobile KPGP)</v>
          </cell>
          <cell r="B56">
            <v>2314538.9500000002</v>
          </cell>
          <cell r="C56">
            <v>2314538.9500000002</v>
          </cell>
          <cell r="D56">
            <v>2314538.9500000002</v>
          </cell>
          <cell r="E56">
            <v>2314538.9500000002</v>
          </cell>
          <cell r="F56">
            <v>2314538.9500000002</v>
          </cell>
          <cell r="G56">
            <v>2314538.9500000002</v>
          </cell>
          <cell r="H56">
            <v>2314538.9500000002</v>
          </cell>
          <cell r="I56">
            <v>2314538.9500000002</v>
          </cell>
          <cell r="N56">
            <v>-29093.030000000002</v>
          </cell>
        </row>
        <row r="57">
          <cell r="A57" t="str">
            <v>Lake Wylie</v>
          </cell>
          <cell r="B57">
            <v>3759497.75</v>
          </cell>
          <cell r="C57">
            <v>3757610.87</v>
          </cell>
          <cell r="D57">
            <v>3755706.94</v>
          </cell>
          <cell r="E57">
            <v>3751594.83</v>
          </cell>
          <cell r="F57">
            <v>3749636.65</v>
          </cell>
          <cell r="G57">
            <v>3746566.85</v>
          </cell>
          <cell r="H57">
            <v>3744563.1</v>
          </cell>
          <cell r="I57">
            <v>3741448.9</v>
          </cell>
          <cell r="N57">
            <v>-1018958.3999999999</v>
          </cell>
        </row>
        <row r="58">
          <cell r="A58" t="str">
            <v>Lakeside</v>
          </cell>
          <cell r="B58">
            <v>4300000</v>
          </cell>
          <cell r="C58">
            <v>4300000</v>
          </cell>
          <cell r="D58">
            <v>4300000</v>
          </cell>
          <cell r="E58">
            <v>4300000</v>
          </cell>
          <cell r="F58">
            <v>4300000</v>
          </cell>
          <cell r="G58">
            <v>4300000</v>
          </cell>
          <cell r="H58">
            <v>4900000</v>
          </cell>
          <cell r="I58">
            <v>4900000</v>
          </cell>
          <cell r="N58">
            <v>-645946.23</v>
          </cell>
        </row>
        <row r="59">
          <cell r="A59" t="str">
            <v>Lakeside Cottages</v>
          </cell>
          <cell r="B59">
            <v>1315829.48</v>
          </cell>
          <cell r="C59">
            <v>1324711.56</v>
          </cell>
          <cell r="D59">
            <v>1333764.97</v>
          </cell>
          <cell r="E59">
            <v>1336891.56</v>
          </cell>
          <cell r="F59">
            <v>1336891.56</v>
          </cell>
          <cell r="G59">
            <v>1336891.56</v>
          </cell>
          <cell r="H59">
            <v>1336891.56</v>
          </cell>
          <cell r="I59">
            <v>1336891.56</v>
          </cell>
          <cell r="N59">
            <v>-47321.61</v>
          </cell>
        </row>
        <row r="60">
          <cell r="A60" t="str">
            <v>Lassen House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N60">
            <v>-869768.43</v>
          </cell>
        </row>
        <row r="61">
          <cell r="A61" t="str">
            <v>Laurel Springs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N61">
            <v>-1425173.63</v>
          </cell>
        </row>
        <row r="62">
          <cell r="A62" t="str">
            <v>Lincolnshire</v>
          </cell>
          <cell r="B62">
            <v>6111294.2300000004</v>
          </cell>
          <cell r="C62">
            <v>4586526.32</v>
          </cell>
          <cell r="D62">
            <v>4586526.32</v>
          </cell>
          <cell r="E62">
            <v>4586526.32</v>
          </cell>
          <cell r="F62">
            <v>4586526.32</v>
          </cell>
          <cell r="G62">
            <v>4586526.32</v>
          </cell>
          <cell r="H62">
            <v>4586526.32</v>
          </cell>
          <cell r="I62">
            <v>4586526.32</v>
          </cell>
          <cell r="N62">
            <v>-701763.2</v>
          </cell>
        </row>
        <row r="63">
          <cell r="A63" t="str">
            <v>Lincolnshire Cottages</v>
          </cell>
          <cell r="B63">
            <v>0</v>
          </cell>
          <cell r="C63">
            <v>1524767.91</v>
          </cell>
          <cell r="D63">
            <v>1524767.91</v>
          </cell>
          <cell r="E63">
            <v>1524767.91</v>
          </cell>
          <cell r="F63">
            <v>1524767.91</v>
          </cell>
          <cell r="G63">
            <v>1524767.91</v>
          </cell>
          <cell r="H63">
            <v>1524767.91</v>
          </cell>
          <cell r="I63">
            <v>1524767.91</v>
          </cell>
          <cell r="N63">
            <v>-43684.5</v>
          </cell>
        </row>
        <row r="64">
          <cell r="A64" t="str">
            <v>Lone Oak</v>
          </cell>
          <cell r="B64">
            <v>5034194.97</v>
          </cell>
          <cell r="C64">
            <v>5027705.32</v>
          </cell>
          <cell r="D64">
            <v>5021174.4400000004</v>
          </cell>
          <cell r="E64">
            <v>5014602.0599999996</v>
          </cell>
          <cell r="F64">
            <v>5007987.92</v>
          </cell>
          <cell r="G64">
            <v>5001331.75</v>
          </cell>
          <cell r="H64">
            <v>4994633.29</v>
          </cell>
          <cell r="I64">
            <v>4987892.26</v>
          </cell>
          <cell r="N64">
            <v>-761640.99999999988</v>
          </cell>
        </row>
        <row r="65">
          <cell r="A65" t="str">
            <v>Magnolia Gardens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N65">
            <v>-391671.92</v>
          </cell>
        </row>
        <row r="66">
          <cell r="A66" t="str">
            <v>Magnolia Gardens ALZ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Mallard Landing</v>
          </cell>
          <cell r="B67">
            <v>4434000</v>
          </cell>
          <cell r="C67">
            <v>4434000</v>
          </cell>
          <cell r="D67">
            <v>4434000</v>
          </cell>
          <cell r="E67">
            <v>4434000</v>
          </cell>
          <cell r="F67">
            <v>4434000</v>
          </cell>
          <cell r="G67">
            <v>4434000</v>
          </cell>
          <cell r="H67">
            <v>4434000</v>
          </cell>
          <cell r="I67">
            <v>5200000</v>
          </cell>
          <cell r="N67">
            <v>-786302.15999999992</v>
          </cell>
        </row>
        <row r="68">
          <cell r="A68" t="str">
            <v>Manor House</v>
          </cell>
          <cell r="B68">
            <v>-100335.39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Meadow Wind</v>
          </cell>
          <cell r="B69">
            <v>3832637.81</v>
          </cell>
          <cell r="C69">
            <v>3827174.43</v>
          </cell>
          <cell r="D69">
            <v>3821682.59</v>
          </cell>
          <cell r="E69">
            <v>3816162.15</v>
          </cell>
          <cell r="F69">
            <v>3810612.95</v>
          </cell>
          <cell r="G69">
            <v>3805034.85</v>
          </cell>
          <cell r="H69">
            <v>3799427.7</v>
          </cell>
          <cell r="I69">
            <v>3793791.35</v>
          </cell>
          <cell r="N69">
            <v>-619024.65</v>
          </cell>
        </row>
        <row r="70">
          <cell r="A70" t="str">
            <v>Meadowlark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5322500</v>
          </cell>
          <cell r="I70">
            <v>5307436.78</v>
          </cell>
          <cell r="N70">
            <v>-674268.19000000006</v>
          </cell>
        </row>
        <row r="71">
          <cell r="A71" t="str">
            <v>Meadowlark Lessor (HD6)</v>
          </cell>
          <cell r="B71">
            <v>3364352.99</v>
          </cell>
          <cell r="C71">
            <v>3369352.99</v>
          </cell>
          <cell r="D71">
            <v>3369352.99</v>
          </cell>
          <cell r="E71">
            <v>3369352.99</v>
          </cell>
          <cell r="F71">
            <v>3369352.99</v>
          </cell>
          <cell r="G71">
            <v>3369352.99</v>
          </cell>
          <cell r="H71">
            <v>0</v>
          </cell>
          <cell r="I71">
            <v>0</v>
          </cell>
          <cell r="N71">
            <v>0</v>
          </cell>
        </row>
        <row r="72">
          <cell r="A72" t="str">
            <v>Morrow Heights</v>
          </cell>
          <cell r="B72">
            <v>2640346.31</v>
          </cell>
          <cell r="C72">
            <v>2637118.66</v>
          </cell>
          <cell r="D72">
            <v>2633872.42</v>
          </cell>
          <cell r="E72">
            <v>2629505.09</v>
          </cell>
          <cell r="F72">
            <v>2626207.9300000002</v>
          </cell>
          <cell r="G72">
            <v>2622343.5299999998</v>
          </cell>
          <cell r="H72">
            <v>2619004.5299999998</v>
          </cell>
          <cell r="I72">
            <v>2615095.16</v>
          </cell>
          <cell r="N72">
            <v>-457462.45000000007</v>
          </cell>
        </row>
        <row r="73">
          <cell r="A73" t="str">
            <v>Moses Lake</v>
          </cell>
          <cell r="B73">
            <v>0</v>
          </cell>
          <cell r="C73">
            <v>4503256.3</v>
          </cell>
          <cell r="D73">
            <v>4629130.1399999997</v>
          </cell>
          <cell r="E73">
            <v>4696592.95</v>
          </cell>
          <cell r="F73">
            <v>4762624.3600000003</v>
          </cell>
          <cell r="G73">
            <v>4839555.8899999997</v>
          </cell>
          <cell r="H73">
            <v>4917879.75</v>
          </cell>
          <cell r="I73">
            <v>4944248.83</v>
          </cell>
        </row>
        <row r="74">
          <cell r="A74" t="str">
            <v>Mountain View</v>
          </cell>
          <cell r="B74">
            <v>3955965</v>
          </cell>
          <cell r="C74">
            <v>3890834.44</v>
          </cell>
          <cell r="D74">
            <v>3885974.3</v>
          </cell>
          <cell r="E74">
            <v>3879985.26</v>
          </cell>
          <cell r="F74">
            <v>3874322.08</v>
          </cell>
          <cell r="G74">
            <v>3868997.87</v>
          </cell>
          <cell r="H74">
            <v>3864019.21</v>
          </cell>
          <cell r="I74">
            <v>3859010.47</v>
          </cell>
          <cell r="N74">
            <v>-727788.04</v>
          </cell>
        </row>
        <row r="75">
          <cell r="A75" t="str">
            <v>Neawanna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N75">
            <v>-521356.88</v>
          </cell>
        </row>
        <row r="76">
          <cell r="A76" t="str">
            <v>Northglenn</v>
          </cell>
          <cell r="B76">
            <v>3315037.52</v>
          </cell>
          <cell r="C76">
            <v>3311047.39</v>
          </cell>
          <cell r="D76">
            <v>3307033.16</v>
          </cell>
          <cell r="E76">
            <v>3302994.68</v>
          </cell>
          <cell r="F76">
            <v>3298931.79</v>
          </cell>
          <cell r="G76">
            <v>3294844.35</v>
          </cell>
          <cell r="H76">
            <v>3290732.22</v>
          </cell>
          <cell r="I76">
            <v>3286595.25</v>
          </cell>
          <cell r="N76">
            <v>-1619294.0799999998</v>
          </cell>
        </row>
        <row r="77">
          <cell r="A77" t="str">
            <v>Ocean Crest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N77">
            <v>0</v>
          </cell>
        </row>
        <row r="78">
          <cell r="A78" t="str">
            <v>Orchard Glen</v>
          </cell>
          <cell r="B78">
            <v>0</v>
          </cell>
          <cell r="C78">
            <v>4378000</v>
          </cell>
          <cell r="D78">
            <v>4378000</v>
          </cell>
          <cell r="E78">
            <v>4372742.7699999996</v>
          </cell>
          <cell r="F78">
            <v>4367452.1500000004</v>
          </cell>
          <cell r="G78">
            <v>4362127.92</v>
          </cell>
          <cell r="H78">
            <v>4356769.8600000003</v>
          </cell>
          <cell r="I78">
            <v>4351377.7699999996</v>
          </cell>
          <cell r="N78">
            <v>-774617.70000000007</v>
          </cell>
        </row>
        <row r="79">
          <cell r="A79" t="str">
            <v>Orchard Park</v>
          </cell>
          <cell r="B79">
            <v>2524807.73</v>
          </cell>
          <cell r="C79">
            <v>2524807.73</v>
          </cell>
          <cell r="D79">
            <v>2521974.7599999998</v>
          </cell>
          <cell r="E79">
            <v>2514516.9300000002</v>
          </cell>
          <cell r="F79">
            <v>2459129.6</v>
          </cell>
          <cell r="G79">
            <v>2453271.54</v>
          </cell>
          <cell r="H79">
            <v>2447317.4</v>
          </cell>
          <cell r="I79">
            <v>2521056.2999999998</v>
          </cell>
          <cell r="N79">
            <v>-650956.82000000007</v>
          </cell>
        </row>
        <row r="80">
          <cell r="A80" t="str">
            <v>Orchard Pointe</v>
          </cell>
          <cell r="B80">
            <v>3915339.15</v>
          </cell>
          <cell r="C80">
            <v>3912206.41</v>
          </cell>
          <cell r="D80">
            <v>3909052.17</v>
          </cell>
          <cell r="E80">
            <v>3905876.24</v>
          </cell>
          <cell r="F80">
            <v>3902678.48</v>
          </cell>
          <cell r="G80">
            <v>3899458.73</v>
          </cell>
          <cell r="H80">
            <v>3896216.85</v>
          </cell>
          <cell r="I80">
            <v>3892952.68</v>
          </cell>
          <cell r="N80">
            <v>-760224.55</v>
          </cell>
        </row>
        <row r="81">
          <cell r="A81" t="str">
            <v>Osprey Pointe</v>
          </cell>
          <cell r="B81">
            <v>5403923.3500000006</v>
          </cell>
          <cell r="C81">
            <v>5397373.3500000006</v>
          </cell>
          <cell r="D81">
            <v>5390823.3500000006</v>
          </cell>
          <cell r="E81">
            <v>5384273.3500000006</v>
          </cell>
          <cell r="F81">
            <v>5377723.3500000006</v>
          </cell>
          <cell r="G81">
            <v>5371173.3500000006</v>
          </cell>
          <cell r="H81">
            <v>6400000</v>
          </cell>
          <cell r="I81">
            <v>6400000</v>
          </cell>
          <cell r="N81">
            <v>-735645.25</v>
          </cell>
        </row>
        <row r="82">
          <cell r="A82" t="str">
            <v>Pacific Pointe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N82">
            <v>-655444.34</v>
          </cell>
        </row>
        <row r="83">
          <cell r="A83" t="str">
            <v>Palm Meadow Court</v>
          </cell>
          <cell r="B83">
            <v>1123301.74</v>
          </cell>
          <cell r="C83">
            <v>1121623.8700000001</v>
          </cell>
          <cell r="D83">
            <v>1120613.8500000001</v>
          </cell>
          <cell r="E83">
            <v>1118920.28</v>
          </cell>
          <cell r="F83">
            <v>1117216.82</v>
          </cell>
          <cell r="G83">
            <v>1116178.3999999999</v>
          </cell>
          <cell r="H83">
            <v>1114683.71</v>
          </cell>
          <cell r="I83">
            <v>1113179.99</v>
          </cell>
          <cell r="N83">
            <v>-514612.33</v>
          </cell>
        </row>
        <row r="84">
          <cell r="A84" t="str">
            <v>Palm Meadow Village</v>
          </cell>
          <cell r="B84">
            <v>1123301.74</v>
          </cell>
          <cell r="C84">
            <v>1121623.8700000001</v>
          </cell>
          <cell r="D84">
            <v>1120613.8500000001</v>
          </cell>
          <cell r="E84">
            <v>1118920.32</v>
          </cell>
          <cell r="F84">
            <v>1117216.82</v>
          </cell>
          <cell r="G84">
            <v>1116178.3999999999</v>
          </cell>
          <cell r="H84">
            <v>1114683.71</v>
          </cell>
          <cell r="I84">
            <v>1113179.99</v>
          </cell>
          <cell r="N84">
            <v>-609248.17999999993</v>
          </cell>
        </row>
        <row r="85">
          <cell r="A85" t="str">
            <v>Palms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N85">
            <v>-1742419.2399999998</v>
          </cell>
        </row>
        <row r="86">
          <cell r="A86" t="str">
            <v>Paradise Valley</v>
          </cell>
          <cell r="B86">
            <v>0</v>
          </cell>
          <cell r="C86">
            <v>1250000</v>
          </cell>
          <cell r="D86">
            <v>1250000</v>
          </cell>
          <cell r="E86">
            <v>1250000</v>
          </cell>
          <cell r="F86">
            <v>1250000</v>
          </cell>
          <cell r="G86">
            <v>1250000</v>
          </cell>
          <cell r="H86">
            <v>1250000</v>
          </cell>
          <cell r="I86">
            <v>1250000</v>
          </cell>
          <cell r="N86">
            <v>-407438.87000000005</v>
          </cell>
        </row>
        <row r="87">
          <cell r="A87" t="str">
            <v>Paragon Gardens</v>
          </cell>
          <cell r="B87">
            <v>10300000</v>
          </cell>
          <cell r="C87">
            <v>10287500</v>
          </cell>
          <cell r="D87">
            <v>10275000</v>
          </cell>
          <cell r="E87">
            <v>10262500</v>
          </cell>
          <cell r="F87">
            <v>10162500</v>
          </cell>
          <cell r="G87">
            <v>10128125</v>
          </cell>
          <cell r="H87">
            <v>10093750</v>
          </cell>
          <cell r="I87">
            <v>10059375</v>
          </cell>
          <cell r="N87">
            <v>-1423550.14</v>
          </cell>
        </row>
        <row r="88">
          <cell r="A88" t="str">
            <v>Park Place - Casper</v>
          </cell>
          <cell r="B88">
            <v>3040274.84</v>
          </cell>
          <cell r="C88">
            <v>3035940.96</v>
          </cell>
          <cell r="D88">
            <v>3031584.51</v>
          </cell>
          <cell r="E88">
            <v>3027205.38</v>
          </cell>
          <cell r="F88">
            <v>3022803.44</v>
          </cell>
          <cell r="G88">
            <v>3018378.56</v>
          </cell>
          <cell r="H88">
            <v>3013930.64</v>
          </cell>
          <cell r="I88">
            <v>3009459.56</v>
          </cell>
          <cell r="N88">
            <v>-740278.28</v>
          </cell>
        </row>
        <row r="89">
          <cell r="A89" t="str">
            <v>Park Place - Portland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N89">
            <v>-1156011.1499999999</v>
          </cell>
        </row>
        <row r="90">
          <cell r="A90" t="str">
            <v>Pelican Pointe</v>
          </cell>
          <cell r="B90">
            <v>6082317.5200000005</v>
          </cell>
          <cell r="C90">
            <v>6074329.79</v>
          </cell>
          <cell r="D90">
            <v>6066292.1399999997</v>
          </cell>
          <cell r="E90">
            <v>6058204.2599999998</v>
          </cell>
          <cell r="F90">
            <v>6050065.8300000001</v>
          </cell>
          <cell r="G90">
            <v>6041876.5300000003</v>
          </cell>
          <cell r="H90">
            <v>6033636.0499999998</v>
          </cell>
          <cell r="I90">
            <v>6025344.0699999994</v>
          </cell>
          <cell r="N90">
            <v>-998423.3</v>
          </cell>
        </row>
        <row r="91">
          <cell r="A91" t="str">
            <v>Peridot</v>
          </cell>
          <cell r="B91">
            <v>10926777.380000003</v>
          </cell>
          <cell r="C91">
            <v>10902202.870000003</v>
          </cell>
          <cell r="D91">
            <v>10877704.310000002</v>
          </cell>
          <cell r="E91">
            <v>10850531.280000003</v>
          </cell>
          <cell r="F91">
            <v>10850531.280000003</v>
          </cell>
          <cell r="G91">
            <v>10850531.280000003</v>
          </cell>
          <cell r="H91">
            <v>10825584.280000003</v>
          </cell>
          <cell r="I91">
            <v>10787051.710000003</v>
          </cell>
          <cell r="N91">
            <v>-998699.10000000009</v>
          </cell>
        </row>
        <row r="92">
          <cell r="A92" t="str">
            <v>Pheasant Pointe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N92">
            <v>-523237.72</v>
          </cell>
        </row>
        <row r="93">
          <cell r="A93" t="str">
            <v>Pheasant Pointe-Lessor</v>
          </cell>
          <cell r="B93">
            <v>3758310.48</v>
          </cell>
          <cell r="C93">
            <v>3755486.6</v>
          </cell>
          <cell r="D93">
            <v>3752648.41</v>
          </cell>
          <cell r="E93">
            <v>3749795.8399999999</v>
          </cell>
          <cell r="F93">
            <v>3746928.82</v>
          </cell>
          <cell r="G93">
            <v>3744047.27</v>
          </cell>
          <cell r="H93">
            <v>3741151.12</v>
          </cell>
          <cell r="I93">
            <v>3738240.3</v>
          </cell>
          <cell r="N93">
            <v>-54839.73</v>
          </cell>
        </row>
        <row r="94">
          <cell r="A94" t="str">
            <v>Plum Ridge</v>
          </cell>
          <cell r="B94">
            <v>2976000</v>
          </cell>
          <cell r="C94">
            <v>2976000</v>
          </cell>
          <cell r="D94">
            <v>2976000</v>
          </cell>
          <cell r="E94">
            <v>2976000</v>
          </cell>
          <cell r="F94">
            <v>2976000</v>
          </cell>
          <cell r="G94">
            <v>2976000</v>
          </cell>
          <cell r="H94">
            <v>2976000</v>
          </cell>
          <cell r="I94">
            <v>2976000</v>
          </cell>
          <cell r="N94">
            <v>0</v>
          </cell>
        </row>
        <row r="95">
          <cell r="A95" t="str">
            <v>Pointe at Cedar Park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N95">
            <v>-642102.86</v>
          </cell>
        </row>
        <row r="96">
          <cell r="A96" t="str">
            <v>Pointe at Cedar Park Lessor (CPGP)</v>
          </cell>
          <cell r="B96">
            <v>1610750</v>
          </cell>
          <cell r="C96">
            <v>1610750</v>
          </cell>
          <cell r="D96">
            <v>1610750</v>
          </cell>
          <cell r="E96">
            <v>1610750</v>
          </cell>
          <cell r="F96">
            <v>1610750</v>
          </cell>
          <cell r="G96">
            <v>1610750</v>
          </cell>
          <cell r="H96">
            <v>1610750</v>
          </cell>
          <cell r="I96">
            <v>1610750</v>
          </cell>
          <cell r="N96">
            <v>-105228.65</v>
          </cell>
        </row>
        <row r="97">
          <cell r="A97" t="str">
            <v>Pointe at Kirby Gate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N97">
            <v>-561878.77</v>
          </cell>
        </row>
        <row r="98">
          <cell r="A98" t="str">
            <v>Pointe at Kirby Gate Lessor (KGGP)</v>
          </cell>
          <cell r="B98">
            <v>2314538.9500000002</v>
          </cell>
          <cell r="C98">
            <v>2314538.9500000002</v>
          </cell>
          <cell r="D98">
            <v>2314538.9500000002</v>
          </cell>
          <cell r="E98">
            <v>2314538.9500000002</v>
          </cell>
          <cell r="F98">
            <v>2314538.9500000002</v>
          </cell>
          <cell r="G98">
            <v>2314538.9500000002</v>
          </cell>
          <cell r="H98">
            <v>2314538.9500000002</v>
          </cell>
          <cell r="I98">
            <v>2314538.9500000002</v>
          </cell>
          <cell r="N98">
            <v>-29093.030000000002</v>
          </cell>
        </row>
        <row r="99">
          <cell r="A99" t="str">
            <v>Prairie House</v>
          </cell>
          <cell r="B99">
            <v>3191887.5</v>
          </cell>
          <cell r="C99">
            <v>3189152.29</v>
          </cell>
          <cell r="D99">
            <v>3186401.41</v>
          </cell>
          <cell r="E99">
            <v>3183634.78</v>
          </cell>
          <cell r="F99">
            <v>3180852.29</v>
          </cell>
          <cell r="G99">
            <v>3178053.87</v>
          </cell>
          <cell r="H99">
            <v>3175239.41</v>
          </cell>
          <cell r="I99">
            <v>3172424.96</v>
          </cell>
          <cell r="N99">
            <v>-628954.2899999998</v>
          </cell>
        </row>
        <row r="100">
          <cell r="A100" t="str">
            <v>Preston Hollow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Quail Hollow</v>
          </cell>
          <cell r="B101">
            <v>3883671.39</v>
          </cell>
          <cell r="C101">
            <v>3878171.73</v>
          </cell>
          <cell r="D101">
            <v>3872643.42</v>
          </cell>
          <cell r="E101">
            <v>3867086.32</v>
          </cell>
          <cell r="F101">
            <v>3861500.27</v>
          </cell>
          <cell r="G101">
            <v>3855885.13</v>
          </cell>
          <cell r="H101">
            <v>3850240.75</v>
          </cell>
          <cell r="I101">
            <v>3844566.97</v>
          </cell>
          <cell r="N101">
            <v>-778860.71</v>
          </cell>
        </row>
        <row r="102">
          <cell r="A102" t="str">
            <v>Redwood Heights</v>
          </cell>
          <cell r="B102">
            <v>5056645.01</v>
          </cell>
          <cell r="C102">
            <v>5047999.72</v>
          </cell>
          <cell r="D102">
            <v>5039301.3899999997</v>
          </cell>
          <cell r="E102">
            <v>5028554.97</v>
          </cell>
          <cell r="F102">
            <v>5019737.34</v>
          </cell>
          <cell r="G102">
            <v>5009872.12</v>
          </cell>
          <cell r="H102">
            <v>5000939.8600000003</v>
          </cell>
          <cell r="I102">
            <v>4990963.03</v>
          </cell>
          <cell r="N102">
            <v>-808270.41</v>
          </cell>
        </row>
        <row r="103">
          <cell r="A103" t="str">
            <v>Regal Estates</v>
          </cell>
          <cell r="B103">
            <v>3021000</v>
          </cell>
          <cell r="C103">
            <v>3021000</v>
          </cell>
          <cell r="D103">
            <v>3021000</v>
          </cell>
          <cell r="E103">
            <v>3018041.24</v>
          </cell>
          <cell r="F103">
            <v>3015084.17</v>
          </cell>
          <cell r="G103">
            <v>3008749.79</v>
          </cell>
          <cell r="H103">
            <v>3006422.07</v>
          </cell>
          <cell r="I103">
            <v>3004798.34</v>
          </cell>
          <cell r="N103">
            <v>-1275322.67</v>
          </cell>
        </row>
        <row r="104">
          <cell r="A104" t="str">
            <v>River Road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N104">
            <v>-498306.74</v>
          </cell>
        </row>
        <row r="105">
          <cell r="A105" t="str">
            <v>River Valley Landing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Riverside at Belfair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N106">
            <v>0</v>
          </cell>
        </row>
        <row r="107">
          <cell r="A107" t="str">
            <v>Rose Valley</v>
          </cell>
          <cell r="B107">
            <v>4396856.05</v>
          </cell>
          <cell r="C107">
            <v>4391081.79</v>
          </cell>
          <cell r="D107">
            <v>4385271.4400000004</v>
          </cell>
          <cell r="E107">
            <v>4379424.78</v>
          </cell>
          <cell r="F107">
            <v>4373541.57</v>
          </cell>
          <cell r="G107">
            <v>4367621.59</v>
          </cell>
          <cell r="H107">
            <v>4361664.6100000003</v>
          </cell>
          <cell r="I107">
            <v>4355670.4000000004</v>
          </cell>
          <cell r="N107">
            <v>-636185.58000000007</v>
          </cell>
        </row>
        <row r="108">
          <cell r="A108" t="str">
            <v>Sandia Springs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N108">
            <v>-1069074.75</v>
          </cell>
        </row>
        <row r="109">
          <cell r="A109" t="str">
            <v>Sequoia Springs</v>
          </cell>
          <cell r="B109">
            <v>3612228.75</v>
          </cell>
          <cell r="C109">
            <v>3775473.48</v>
          </cell>
          <cell r="D109">
            <v>4036895.07</v>
          </cell>
          <cell r="E109">
            <v>4380644.4800000004</v>
          </cell>
          <cell r="F109">
            <v>4561237.37</v>
          </cell>
          <cell r="G109">
            <v>4798264.2699999996</v>
          </cell>
          <cell r="H109">
            <v>5026750.4400000004</v>
          </cell>
          <cell r="I109">
            <v>5038181.96</v>
          </cell>
          <cell r="N109">
            <v>-707618.5199999999</v>
          </cell>
        </row>
        <row r="110">
          <cell r="A110" t="str">
            <v>Settlers Park</v>
          </cell>
          <cell r="B110">
            <v>4122983.4</v>
          </cell>
          <cell r="C110">
            <v>4118653.48</v>
          </cell>
          <cell r="D110">
            <v>4114289.49</v>
          </cell>
          <cell r="E110">
            <v>4108062.61</v>
          </cell>
          <cell r="F110">
            <v>4103631.73</v>
          </cell>
          <cell r="G110">
            <v>4098254.15</v>
          </cell>
          <cell r="H110">
            <v>4093754.49</v>
          </cell>
          <cell r="I110">
            <v>4093754.49</v>
          </cell>
          <cell r="N110">
            <v>-779736.32</v>
          </cell>
        </row>
        <row r="111">
          <cell r="A111" t="str">
            <v>Shore Pines</v>
          </cell>
          <cell r="B111">
            <v>3600000</v>
          </cell>
          <cell r="C111">
            <v>3600000</v>
          </cell>
          <cell r="D111">
            <v>3600000</v>
          </cell>
          <cell r="E111">
            <v>3600000</v>
          </cell>
          <cell r="F111">
            <v>3600000</v>
          </cell>
          <cell r="G111">
            <v>3600000</v>
          </cell>
          <cell r="H111">
            <v>3600000</v>
          </cell>
          <cell r="I111">
            <v>3600000</v>
          </cell>
          <cell r="N111">
            <v>-462704.93</v>
          </cell>
        </row>
        <row r="112">
          <cell r="A112" t="str">
            <v>Sierra Hills</v>
          </cell>
          <cell r="B112">
            <v>6535945.1400000006</v>
          </cell>
          <cell r="C112">
            <v>6526628.2200000007</v>
          </cell>
          <cell r="D112">
            <v>6517262.7700000005</v>
          </cell>
          <cell r="E112">
            <v>6507848.5500000007</v>
          </cell>
          <cell r="F112">
            <v>6498385.290000001</v>
          </cell>
          <cell r="G112">
            <v>6488872.7400000012</v>
          </cell>
          <cell r="H112">
            <v>6479310.6500000013</v>
          </cell>
          <cell r="I112">
            <v>6469698.7600000016</v>
          </cell>
          <cell r="N112">
            <v>-881167.94000000006</v>
          </cell>
        </row>
        <row r="113">
          <cell r="A113" t="str">
            <v>Silver Creek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N113">
            <v>-479724.46</v>
          </cell>
        </row>
        <row r="114">
          <cell r="A114" t="str">
            <v>Spring Pointe</v>
          </cell>
          <cell r="B114">
            <v>2926027.2</v>
          </cell>
          <cell r="C114">
            <v>2922505.3</v>
          </cell>
          <cell r="D114">
            <v>2918962.12</v>
          </cell>
          <cell r="E114">
            <v>2915397.54</v>
          </cell>
          <cell r="F114">
            <v>2911811.42</v>
          </cell>
          <cell r="G114">
            <v>2908203.63</v>
          </cell>
          <cell r="H114">
            <v>2904574.05</v>
          </cell>
          <cell r="I114">
            <v>2900922.54</v>
          </cell>
          <cell r="N114">
            <v>-797429.34999999986</v>
          </cell>
        </row>
        <row r="115">
          <cell r="A115" t="str">
            <v>Spring Village</v>
          </cell>
          <cell r="B115">
            <v>5785898.7800000003</v>
          </cell>
          <cell r="C115">
            <v>5777780.4000000004</v>
          </cell>
          <cell r="D115">
            <v>5769619.3400000008</v>
          </cell>
          <cell r="E115">
            <v>5761415.3600000003</v>
          </cell>
          <cell r="F115">
            <v>5753168.2400000002</v>
          </cell>
          <cell r="G115">
            <v>5744877.7599999998</v>
          </cell>
          <cell r="H115">
            <v>5736543.6799999997</v>
          </cell>
          <cell r="I115">
            <v>5728165.7799999993</v>
          </cell>
          <cell r="N115">
            <v>-767121.92999999993</v>
          </cell>
        </row>
        <row r="116">
          <cell r="A116" t="str">
            <v>Spring Wind</v>
          </cell>
          <cell r="B116">
            <v>3832637.81</v>
          </cell>
          <cell r="C116">
            <v>3827174.43</v>
          </cell>
          <cell r="D116">
            <v>3821682.59</v>
          </cell>
          <cell r="E116">
            <v>3816162.15</v>
          </cell>
          <cell r="F116">
            <v>3810612.95</v>
          </cell>
          <cell r="G116">
            <v>3805034.85</v>
          </cell>
          <cell r="H116">
            <v>3799427.7</v>
          </cell>
          <cell r="I116">
            <v>3793791.35</v>
          </cell>
          <cell r="N116">
            <v>-598208.44000000018</v>
          </cell>
        </row>
        <row r="117">
          <cell r="A117" t="str">
            <v>Stonebridge</v>
          </cell>
          <cell r="B117">
            <v>5534464.79</v>
          </cell>
          <cell r="C117">
            <v>5526153.6900000004</v>
          </cell>
          <cell r="D117">
            <v>5517783.7200000007</v>
          </cell>
          <cell r="E117">
            <v>5509354.4600000009</v>
          </cell>
          <cell r="F117">
            <v>5500865.4900000012</v>
          </cell>
          <cell r="G117">
            <v>5492316.3900000015</v>
          </cell>
          <cell r="H117">
            <v>5483706.7400000012</v>
          </cell>
          <cell r="I117">
            <v>5475036.1000000015</v>
          </cell>
          <cell r="N117">
            <v>-1009847.4299999999</v>
          </cell>
        </row>
        <row r="118">
          <cell r="A118" t="str">
            <v>Suites, The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Summerfield House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N119">
            <v>-1372522.37</v>
          </cell>
        </row>
        <row r="120">
          <cell r="A120" t="str">
            <v>Sunshine Village</v>
          </cell>
          <cell r="B120">
            <v>0</v>
          </cell>
          <cell r="C120">
            <v>-153022.79</v>
          </cell>
          <cell r="D120">
            <v>-165469.69</v>
          </cell>
          <cell r="E120">
            <v>-152636.21</v>
          </cell>
          <cell r="F120">
            <v>-158949.48000000001</v>
          </cell>
          <cell r="G120">
            <v>-148201.25</v>
          </cell>
          <cell r="H120">
            <v>-143840.87</v>
          </cell>
          <cell r="N120">
            <v>-1079457.69</v>
          </cell>
        </row>
        <row r="121">
          <cell r="A121" t="str">
            <v>Sunshine Vlg Prop,LLC</v>
          </cell>
          <cell r="B121">
            <v>5541388.4699999997</v>
          </cell>
          <cell r="C121">
            <v>5537574.79</v>
          </cell>
          <cell r="D121">
            <v>5533737.5499999998</v>
          </cell>
          <cell r="E121">
            <v>5529876.6299999999</v>
          </cell>
          <cell r="F121">
            <v>5525991.8599999994</v>
          </cell>
          <cell r="G121">
            <v>5522083.1099999994</v>
          </cell>
          <cell r="H121">
            <v>5518150.2199999997</v>
          </cell>
          <cell r="I121">
            <v>5514193.04</v>
          </cell>
          <cell r="N121">
            <v>-58338.210000000006</v>
          </cell>
        </row>
        <row r="122">
          <cell r="A122" t="str">
            <v>Sweetwater Springs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N122">
            <v>-544612.32000000007</v>
          </cell>
        </row>
        <row r="123">
          <cell r="A123" t="str">
            <v>Terrace at Bluegrass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N123">
            <v>-629118.55000000005</v>
          </cell>
        </row>
        <row r="124">
          <cell r="A124" t="str">
            <v>Terrace at BG Lessor (Hendersonville BGGP)</v>
          </cell>
          <cell r="B124">
            <v>2497463.2000000002</v>
          </cell>
          <cell r="C124">
            <v>2497463.2000000002</v>
          </cell>
          <cell r="D124">
            <v>2497463.2000000002</v>
          </cell>
          <cell r="E124">
            <v>2497463.2000000002</v>
          </cell>
          <cell r="F124">
            <v>2497463.2000000002</v>
          </cell>
          <cell r="G124">
            <v>2497463.2000000002</v>
          </cell>
          <cell r="H124">
            <v>2497463.2000000002</v>
          </cell>
          <cell r="I124">
            <v>2497463.2000000002</v>
          </cell>
          <cell r="N124">
            <v>-53122.740000000005</v>
          </cell>
        </row>
        <row r="125">
          <cell r="A125" t="str">
            <v>Timberwood</v>
          </cell>
          <cell r="B125">
            <v>2593540.7200000002</v>
          </cell>
          <cell r="C125">
            <v>2592920.2400000002</v>
          </cell>
          <cell r="D125">
            <v>2590834.2799999998</v>
          </cell>
          <cell r="E125">
            <v>2590208.6</v>
          </cell>
          <cell r="F125">
            <v>2590208.6</v>
          </cell>
          <cell r="G125">
            <v>2587244.04</v>
          </cell>
          <cell r="H125">
            <v>2587244.04</v>
          </cell>
          <cell r="I125">
            <v>2585942.1</v>
          </cell>
          <cell r="N125">
            <v>-678119.33000000007</v>
          </cell>
        </row>
        <row r="126">
          <cell r="A126" t="str">
            <v>Valley Inn</v>
          </cell>
          <cell r="B126">
            <v>1116231.6399999999</v>
          </cell>
          <cell r="C126">
            <v>1156456.02</v>
          </cell>
          <cell r="D126">
            <v>1150220.45</v>
          </cell>
          <cell r="E126">
            <v>1144609.42</v>
          </cell>
          <cell r="F126">
            <v>1138574.98</v>
          </cell>
          <cell r="G126">
            <v>1132776.3</v>
          </cell>
          <cell r="H126">
            <v>1127013.45</v>
          </cell>
          <cell r="I126">
            <v>1121074.8</v>
          </cell>
          <cell r="N126">
            <v>-871241.34000000008</v>
          </cell>
        </row>
        <row r="127">
          <cell r="A127" t="str">
            <v>Valley Inn Day Care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N127">
            <v>0</v>
          </cell>
        </row>
        <row r="128">
          <cell r="A128" t="str">
            <v>Valley View</v>
          </cell>
          <cell r="B128">
            <v>3256485.32</v>
          </cell>
          <cell r="C128">
            <v>3325000</v>
          </cell>
          <cell r="D128">
            <v>3325000</v>
          </cell>
          <cell r="E128">
            <v>3325000</v>
          </cell>
          <cell r="F128">
            <v>3270000</v>
          </cell>
          <cell r="G128">
            <v>3270000</v>
          </cell>
          <cell r="H128">
            <v>3270000</v>
          </cell>
          <cell r="I128">
            <v>3270000</v>
          </cell>
          <cell r="N128">
            <v>-357386.42999999993</v>
          </cell>
        </row>
        <row r="129">
          <cell r="A129" t="str">
            <v>Van Vista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N129">
            <v>-526108</v>
          </cell>
        </row>
        <row r="130">
          <cell r="A130" t="str">
            <v>Villa Del Rey</v>
          </cell>
          <cell r="B130">
            <v>0</v>
          </cell>
          <cell r="C130">
            <v>0</v>
          </cell>
          <cell r="D130">
            <v>0</v>
          </cell>
          <cell r="E130">
            <v>6072000</v>
          </cell>
          <cell r="F130">
            <v>6052898.8600000003</v>
          </cell>
          <cell r="G130">
            <v>6048290.0800000001</v>
          </cell>
          <cell r="H130">
            <v>5352368.34</v>
          </cell>
          <cell r="I130">
            <v>5345613.42</v>
          </cell>
          <cell r="N130">
            <v>-829392.12000000011</v>
          </cell>
        </row>
        <row r="131">
          <cell r="A131" t="str">
            <v>Waterfield</v>
          </cell>
          <cell r="B131">
            <v>2170000</v>
          </cell>
          <cell r="C131">
            <v>2170000</v>
          </cell>
          <cell r="D131">
            <v>2170000</v>
          </cell>
          <cell r="E131">
            <v>2170000</v>
          </cell>
          <cell r="F131">
            <v>2170000</v>
          </cell>
          <cell r="G131">
            <v>2170000</v>
          </cell>
          <cell r="H131">
            <v>2170000</v>
          </cell>
          <cell r="I131">
            <v>2170000</v>
          </cell>
          <cell r="N131">
            <v>-680057.32000000007</v>
          </cell>
        </row>
        <row r="132">
          <cell r="A132" t="str">
            <v>Wildflower Lodge</v>
          </cell>
          <cell r="B132">
            <v>3712559.93</v>
          </cell>
          <cell r="C132">
            <v>3706654.71</v>
          </cell>
          <cell r="D132">
            <v>3703035.64</v>
          </cell>
          <cell r="E132">
            <v>3696901.41</v>
          </cell>
          <cell r="F132">
            <v>3696556.42</v>
          </cell>
          <cell r="G132">
            <v>3691937.42</v>
          </cell>
          <cell r="H132">
            <v>3730673.56</v>
          </cell>
          <cell r="I132">
            <v>3726507.31</v>
          </cell>
          <cell r="N132">
            <v>-788140.47000000009</v>
          </cell>
        </row>
        <row r="133">
          <cell r="A133" t="str">
            <v>Willows at Sherman</v>
          </cell>
          <cell r="B133">
            <v>4100000</v>
          </cell>
          <cell r="C133">
            <v>4100000</v>
          </cell>
          <cell r="D133">
            <v>4100000</v>
          </cell>
          <cell r="E133">
            <v>4100000</v>
          </cell>
          <cell r="F133">
            <v>4100000</v>
          </cell>
          <cell r="G133">
            <v>4100000</v>
          </cell>
          <cell r="H133">
            <v>4100000</v>
          </cell>
          <cell r="I133">
            <v>4100000</v>
          </cell>
          <cell r="N133">
            <v>-670651.23</v>
          </cell>
        </row>
        <row r="134">
          <cell r="A134" t="str">
            <v>Windfield Village</v>
          </cell>
          <cell r="B134">
            <v>3799508.4</v>
          </cell>
          <cell r="C134">
            <v>3794081.4</v>
          </cell>
          <cell r="D134">
            <v>3788619.29</v>
          </cell>
          <cell r="E134">
            <v>3783121.85</v>
          </cell>
          <cell r="F134">
            <v>3777590.79</v>
          </cell>
          <cell r="G134">
            <v>3772024.93</v>
          </cell>
          <cell r="H134">
            <v>3766424.05</v>
          </cell>
          <cell r="I134">
            <v>3760787.93</v>
          </cell>
          <cell r="N134">
            <v>-728122.19000000006</v>
          </cell>
        </row>
        <row r="135">
          <cell r="A135" t="str">
            <v>Woodside</v>
          </cell>
          <cell r="B135">
            <v>0</v>
          </cell>
          <cell r="C135">
            <v>-69217.23</v>
          </cell>
          <cell r="D135">
            <v>-70870.929999999993</v>
          </cell>
          <cell r="E135">
            <v>-77082.63</v>
          </cell>
          <cell r="F135">
            <v>-79124.350000000006</v>
          </cell>
          <cell r="G135">
            <v>-78445.429999999993</v>
          </cell>
          <cell r="H135">
            <v>-80202.240000000005</v>
          </cell>
          <cell r="N135">
            <v>-524126.38999999996</v>
          </cell>
        </row>
        <row r="136">
          <cell r="A136" t="str">
            <v>Woodside Lessor (Spfld ALF)</v>
          </cell>
          <cell r="B136">
            <v>3900653.13</v>
          </cell>
          <cell r="C136">
            <v>3897320.46</v>
          </cell>
          <cell r="D136">
            <v>3893973.21</v>
          </cell>
          <cell r="E136">
            <v>3890611.31</v>
          </cell>
          <cell r="F136">
            <v>3887234.7</v>
          </cell>
          <cell r="G136">
            <v>3883843.32</v>
          </cell>
          <cell r="H136">
            <v>3880437.1</v>
          </cell>
          <cell r="I136">
            <v>3877015.98</v>
          </cell>
          <cell r="N136">
            <v>-46849.22</v>
          </cell>
        </row>
        <row r="137">
          <cell r="N137">
            <v>0</v>
          </cell>
        </row>
        <row r="138">
          <cell r="A138" t="str">
            <v>Total</v>
          </cell>
          <cell r="B138">
            <v>335294759.05999994</v>
          </cell>
          <cell r="C138">
            <v>354169236.82000005</v>
          </cell>
          <cell r="D138">
            <v>357178963.13999981</v>
          </cell>
          <cell r="E138">
            <v>358451129.18000013</v>
          </cell>
          <cell r="F138">
            <v>358157943.73000008</v>
          </cell>
          <cell r="G138">
            <v>369570883.81999993</v>
          </cell>
          <cell r="H138">
            <v>372713904.29000002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Facility Name</v>
          </cell>
          <cell r="B1" t="str">
            <v>January</v>
          </cell>
          <cell r="C1" t="str">
            <v>February</v>
          </cell>
          <cell r="D1" t="str">
            <v>March</v>
          </cell>
          <cell r="E1" t="str">
            <v>April</v>
          </cell>
          <cell r="F1" t="str">
            <v>May</v>
          </cell>
          <cell r="G1" t="str">
            <v>June</v>
          </cell>
          <cell r="H1" t="str">
            <v>July</v>
          </cell>
          <cell r="I1" t="str">
            <v>August</v>
          </cell>
          <cell r="J1" t="str">
            <v>September</v>
          </cell>
          <cell r="K1" t="str">
            <v>October</v>
          </cell>
          <cell r="L1" t="str">
            <v>November</v>
          </cell>
          <cell r="M1" t="str">
            <v>December</v>
          </cell>
          <cell r="N1" t="str">
            <v>YTD</v>
          </cell>
        </row>
        <row r="2">
          <cell r="A2" t="str">
            <v>Addie Meedom</v>
          </cell>
          <cell r="B2">
            <v>19226.639999999632</v>
          </cell>
          <cell r="C2">
            <v>18141.600000000297</v>
          </cell>
          <cell r="D2">
            <v>20311.280000000079</v>
          </cell>
          <cell r="E2">
            <v>18682.789999999608</v>
          </cell>
          <cell r="F2">
            <v>19766.190000000075</v>
          </cell>
          <cell r="G2">
            <v>18684.450000000128</v>
          </cell>
          <cell r="H2">
            <v>19765.470000000187</v>
          </cell>
          <cell r="N2">
            <v>134578.42000000001</v>
          </cell>
        </row>
        <row r="3">
          <cell r="A3" t="str">
            <v>Alpine Court</v>
          </cell>
          <cell r="B3">
            <v>37612.329999999623</v>
          </cell>
          <cell r="C3">
            <v>35579.780000000334</v>
          </cell>
          <cell r="D3">
            <v>37601.669999999853</v>
          </cell>
          <cell r="E3">
            <v>36587.140000000036</v>
          </cell>
          <cell r="F3">
            <v>37602.68999999974</v>
          </cell>
          <cell r="G3">
            <v>36588.679999999891</v>
          </cell>
          <cell r="H3">
            <v>37602.080000000482</v>
          </cell>
          <cell r="N3">
            <v>259174.36999999994</v>
          </cell>
        </row>
        <row r="4">
          <cell r="A4" t="str">
            <v>Alpine Springs</v>
          </cell>
          <cell r="B4">
            <v>42883.93</v>
          </cell>
          <cell r="C4">
            <v>42883.93</v>
          </cell>
          <cell r="D4">
            <v>42883.93</v>
          </cell>
          <cell r="E4">
            <v>42883.93</v>
          </cell>
          <cell r="F4">
            <v>42883.93</v>
          </cell>
          <cell r="G4">
            <v>42883.93</v>
          </cell>
          <cell r="H4">
            <v>42883.93</v>
          </cell>
          <cell r="N4">
            <v>300187.51</v>
          </cell>
        </row>
        <row r="5">
          <cell r="A5" t="str">
            <v>Alpine Springs-Lessor</v>
          </cell>
          <cell r="B5">
            <v>27906.980000000447</v>
          </cell>
          <cell r="C5">
            <v>27666.849999999627</v>
          </cell>
          <cell r="D5">
            <v>27908.070000000149</v>
          </cell>
          <cell r="E5">
            <v>27909.199999999739</v>
          </cell>
          <cell r="F5">
            <v>28154.950000000223</v>
          </cell>
          <cell r="G5">
            <v>27912.610000000484</v>
          </cell>
          <cell r="H5">
            <v>27913.749999999181</v>
          </cell>
          <cell r="N5">
            <v>195372.40999999986</v>
          </cell>
        </row>
        <row r="6">
          <cell r="A6" t="str">
            <v>Amethyst Arbor</v>
          </cell>
          <cell r="B6">
            <v>44231.520000000295</v>
          </cell>
          <cell r="C6">
            <v>41840.769999999582</v>
          </cell>
          <cell r="D6">
            <v>44228.070000000036</v>
          </cell>
          <cell r="E6">
            <v>43034.6500000003</v>
          </cell>
          <cell r="F6">
            <v>44227.829999999631</v>
          </cell>
          <cell r="G6">
            <v>43037.45999999989</v>
          </cell>
          <cell r="H6">
            <v>44064.140000000407</v>
          </cell>
          <cell r="N6">
            <v>304664.44000000018</v>
          </cell>
        </row>
        <row r="7">
          <cell r="A7" t="str">
            <v>Amethyst Gardens</v>
          </cell>
          <cell r="B7">
            <v>130642.75</v>
          </cell>
          <cell r="C7">
            <v>128854.1</v>
          </cell>
          <cell r="D7">
            <v>128262.47</v>
          </cell>
          <cell r="E7">
            <v>128262.47</v>
          </cell>
          <cell r="F7">
            <v>128262.47</v>
          </cell>
          <cell r="G7">
            <v>128262.47</v>
          </cell>
          <cell r="H7">
            <v>128262.47</v>
          </cell>
          <cell r="N7">
            <v>900809.2</v>
          </cell>
        </row>
        <row r="8">
          <cell r="A8" t="str">
            <v>Amethyst Gardens Lessor (Desert Amethyst)</v>
          </cell>
          <cell r="B8">
            <v>89432.690000000817</v>
          </cell>
          <cell r="C8">
            <v>89432.68999999926</v>
          </cell>
          <cell r="D8">
            <v>89432.690000000366</v>
          </cell>
          <cell r="E8">
            <v>89432.690000000453</v>
          </cell>
          <cell r="F8">
            <v>89432.689999999478</v>
          </cell>
          <cell r="G8">
            <v>89432.6899999991</v>
          </cell>
          <cell r="H8">
            <v>89432.689999999551</v>
          </cell>
          <cell r="N8">
            <v>626028.82999999903</v>
          </cell>
        </row>
        <row r="9">
          <cell r="A9" t="str">
            <v>Apple Meadows</v>
          </cell>
          <cell r="B9">
            <v>36113.00000000024</v>
          </cell>
          <cell r="C9">
            <v>36112.999999999884</v>
          </cell>
          <cell r="D9">
            <v>36112.999999999796</v>
          </cell>
          <cell r="E9">
            <v>36113.000000000146</v>
          </cell>
          <cell r="F9">
            <v>36113.000000000073</v>
          </cell>
          <cell r="G9">
            <v>36112.99999999976</v>
          </cell>
          <cell r="H9">
            <v>36113.000000000189</v>
          </cell>
          <cell r="N9">
            <v>252791.00000000006</v>
          </cell>
        </row>
        <row r="10">
          <cell r="A10" t="str">
            <v>Arbor Ridge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N10">
            <v>0</v>
          </cell>
        </row>
        <row r="11">
          <cell r="A11" t="str">
            <v>Aspen Wind</v>
          </cell>
          <cell r="B11">
            <v>43224.17</v>
          </cell>
          <cell r="C11">
            <v>43223.19</v>
          </cell>
          <cell r="D11">
            <v>39513.879999999997</v>
          </cell>
          <cell r="E11">
            <v>40911.21</v>
          </cell>
          <cell r="F11">
            <v>40213.089999999997</v>
          </cell>
          <cell r="G11">
            <v>40909.230000000003</v>
          </cell>
          <cell r="H11">
            <v>40212.1</v>
          </cell>
          <cell r="N11">
            <v>288206.87</v>
          </cell>
        </row>
        <row r="12">
          <cell r="A12" t="str">
            <v>Autumn Glen</v>
          </cell>
          <cell r="B12">
            <v>6176.8399999999438</v>
          </cell>
          <cell r="C12">
            <v>5973.8999999999814</v>
          </cell>
          <cell r="D12">
            <v>5873.9800000000796</v>
          </cell>
          <cell r="E12">
            <v>6581.8999999999432</v>
          </cell>
          <cell r="F12">
            <v>6278.3699999999681</v>
          </cell>
          <cell r="G12">
            <v>6076.5400000000827</v>
          </cell>
          <cell r="H12">
            <v>6471.0499999999338</v>
          </cell>
          <cell r="N12">
            <v>43432.579999999929</v>
          </cell>
        </row>
        <row r="13">
          <cell r="A13" t="str">
            <v>Autumn Park</v>
          </cell>
          <cell r="B13">
            <v>12726.790000000008</v>
          </cell>
          <cell r="C13">
            <v>12308.639999999979</v>
          </cell>
          <cell r="D13">
            <v>13146.190000000093</v>
          </cell>
          <cell r="E13">
            <v>12517.949999999924</v>
          </cell>
          <cell r="F13">
            <v>12935.97999999998</v>
          </cell>
          <cell r="G13">
            <v>12520.130000000008</v>
          </cell>
          <cell r="H13">
            <v>13332.959999999895</v>
          </cell>
          <cell r="N13">
            <v>89488.639999999883</v>
          </cell>
        </row>
        <row r="14">
          <cell r="A14" t="str">
            <v>Blossom Creek</v>
          </cell>
          <cell r="B14">
            <v>20693.21</v>
          </cell>
          <cell r="C14">
            <v>20693.22</v>
          </cell>
          <cell r="D14">
            <v>20693.22</v>
          </cell>
          <cell r="E14">
            <v>20693.22</v>
          </cell>
          <cell r="F14">
            <v>19257.560000000001</v>
          </cell>
          <cell r="G14">
            <v>13785.53</v>
          </cell>
          <cell r="H14">
            <v>26202.000000000149</v>
          </cell>
          <cell r="N14">
            <v>142017.96000000014</v>
          </cell>
        </row>
        <row r="15">
          <cell r="A15" t="str">
            <v>Callahan Court</v>
          </cell>
          <cell r="B15">
            <v>23160.62</v>
          </cell>
          <cell r="C15">
            <v>26196.380000000259</v>
          </cell>
          <cell r="D15">
            <v>26196.379999999815</v>
          </cell>
          <cell r="E15">
            <v>26196.380000000259</v>
          </cell>
          <cell r="F15">
            <v>26196.379999999721</v>
          </cell>
          <cell r="G15">
            <v>26196.380000000074</v>
          </cell>
          <cell r="H15">
            <v>26196.38000000015</v>
          </cell>
          <cell r="N15">
            <v>180338.90000000026</v>
          </cell>
        </row>
        <row r="16">
          <cell r="A16" t="str">
            <v>Callahan Village</v>
          </cell>
          <cell r="B16">
            <v>44742.03</v>
          </cell>
          <cell r="C16">
            <v>44742.03</v>
          </cell>
          <cell r="D16">
            <v>44742.03</v>
          </cell>
          <cell r="E16">
            <v>44742.03</v>
          </cell>
          <cell r="F16">
            <v>44742.03</v>
          </cell>
          <cell r="G16">
            <v>44742.03</v>
          </cell>
          <cell r="H16">
            <v>44742.03</v>
          </cell>
          <cell r="N16">
            <v>313194.20999999996</v>
          </cell>
        </row>
        <row r="17">
          <cell r="A17" t="str">
            <v>Callahan Village - Lessor</v>
          </cell>
          <cell r="B17">
            <v>27438.73</v>
          </cell>
          <cell r="C17">
            <v>31301.950000000299</v>
          </cell>
          <cell r="D17">
            <v>31301.859999999924</v>
          </cell>
          <cell r="E17">
            <v>31301.760000000337</v>
          </cell>
          <cell r="F17">
            <v>31301.660000000371</v>
          </cell>
          <cell r="G17">
            <v>31301.560000000038</v>
          </cell>
          <cell r="H17">
            <v>31301.470000000259</v>
          </cell>
          <cell r="N17">
            <v>215248.99000000124</v>
          </cell>
        </row>
        <row r="18">
          <cell r="A18" t="str">
            <v>Cambridge Court</v>
          </cell>
          <cell r="B18">
            <v>14148.87999999999</v>
          </cell>
          <cell r="C18">
            <v>15071.55999999987</v>
          </cell>
          <cell r="D18">
            <v>23340.99999999992</v>
          </cell>
          <cell r="E18">
            <v>21748.540000000037</v>
          </cell>
          <cell r="F18">
            <v>22879.629999999968</v>
          </cell>
          <cell r="G18">
            <v>21738.020000000113</v>
          </cell>
          <cell r="H18">
            <v>22867.779999999926</v>
          </cell>
          <cell r="N18">
            <v>141795.4099999998</v>
          </cell>
        </row>
        <row r="19">
          <cell r="A19" t="str">
            <v>Canyon Crest</v>
          </cell>
          <cell r="B19">
            <v>91914.53</v>
          </cell>
          <cell r="C19">
            <v>91914.53</v>
          </cell>
          <cell r="D19">
            <v>91914.53</v>
          </cell>
          <cell r="E19">
            <v>91914.53</v>
          </cell>
          <cell r="F19">
            <v>91914.53</v>
          </cell>
          <cell r="G19">
            <v>91914.53</v>
          </cell>
          <cell r="H19">
            <v>91914.53</v>
          </cell>
          <cell r="N19">
            <v>643401.71000000008</v>
          </cell>
        </row>
        <row r="20">
          <cell r="A20" t="str">
            <v>Canyonview Estates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N20">
            <v>0</v>
          </cell>
        </row>
        <row r="21">
          <cell r="A21" t="str">
            <v>Castle at Camelot</v>
          </cell>
          <cell r="B21">
            <v>33950</v>
          </cell>
          <cell r="C21">
            <v>33950</v>
          </cell>
          <cell r="D21">
            <v>33950</v>
          </cell>
          <cell r="E21">
            <v>33950</v>
          </cell>
          <cell r="F21">
            <v>33950</v>
          </cell>
          <cell r="G21">
            <v>33950</v>
          </cell>
          <cell r="H21">
            <v>33950</v>
          </cell>
          <cell r="N21">
            <v>237650</v>
          </cell>
        </row>
        <row r="22">
          <cell r="A22" t="str">
            <v>Cedar Village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N22">
            <v>0</v>
          </cell>
        </row>
        <row r="23">
          <cell r="A23" t="str">
            <v>Chesterley Meadows</v>
          </cell>
          <cell r="B23">
            <v>30780.949999999626</v>
          </cell>
          <cell r="C23">
            <v>30557.770000000557</v>
          </cell>
          <cell r="D23">
            <v>30477.220000000187</v>
          </cell>
          <cell r="E23">
            <v>29415.959999999628</v>
          </cell>
          <cell r="F23">
            <v>29781.259999999631</v>
          </cell>
          <cell r="G23">
            <v>29781.260000000562</v>
          </cell>
          <cell r="H23">
            <v>29769.009999999631</v>
          </cell>
          <cell r="N23">
            <v>210563.42999999982</v>
          </cell>
        </row>
        <row r="24">
          <cell r="A24" t="str">
            <v>Clearwater Springs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N24">
            <v>0</v>
          </cell>
        </row>
        <row r="25">
          <cell r="A25" t="str">
            <v>Colonial Gardens</v>
          </cell>
          <cell r="B25">
            <v>8838.7599999999438</v>
          </cell>
          <cell r="C25">
            <v>8838.8800000000374</v>
          </cell>
          <cell r="D25">
            <v>8838.8199999999251</v>
          </cell>
          <cell r="E25">
            <v>8666.3200000000943</v>
          </cell>
          <cell r="F25">
            <v>9011.1900000000751</v>
          </cell>
          <cell r="G25">
            <v>9438.7199999998593</v>
          </cell>
          <cell r="H25">
            <v>9524.1199999999717</v>
          </cell>
          <cell r="N25">
            <v>63156.809999999903</v>
          </cell>
        </row>
        <row r="26">
          <cell r="A26" t="str">
            <v>Colonial Village</v>
          </cell>
          <cell r="B26">
            <v>18543.07</v>
          </cell>
          <cell r="C26">
            <v>17346.75</v>
          </cell>
          <cell r="D26">
            <v>18543.07</v>
          </cell>
          <cell r="E26">
            <v>17944.900000000001</v>
          </cell>
          <cell r="F26">
            <v>18543.07</v>
          </cell>
          <cell r="G26">
            <v>17944.91</v>
          </cell>
          <cell r="H26">
            <v>18543.07</v>
          </cell>
          <cell r="N26">
            <v>127408.84000000003</v>
          </cell>
        </row>
        <row r="27">
          <cell r="A27" t="str">
            <v>Corinthians ALF</v>
          </cell>
          <cell r="B27">
            <v>39950</v>
          </cell>
          <cell r="C27">
            <v>39950</v>
          </cell>
          <cell r="D27">
            <v>39950</v>
          </cell>
          <cell r="E27">
            <v>39950</v>
          </cell>
          <cell r="F27">
            <v>39950</v>
          </cell>
          <cell r="G27">
            <v>39950</v>
          </cell>
          <cell r="H27">
            <v>39950</v>
          </cell>
          <cell r="N27">
            <v>279650</v>
          </cell>
        </row>
        <row r="28">
          <cell r="A28" t="str">
            <v>Corinthians RET</v>
          </cell>
          <cell r="B28">
            <v>58202.31</v>
          </cell>
          <cell r="C28">
            <v>55056.149999999703</v>
          </cell>
          <cell r="D28">
            <v>58198.059999999889</v>
          </cell>
          <cell r="E28">
            <v>56639.58000000022</v>
          </cell>
          <cell r="F28">
            <v>58200.459999999926</v>
          </cell>
          <cell r="G28">
            <v>56630.100000000188</v>
          </cell>
          <cell r="H28">
            <v>58198.449999999852</v>
          </cell>
          <cell r="N28">
            <v>401125.10999999975</v>
          </cell>
        </row>
        <row r="29">
          <cell r="A29" t="str">
            <v>Country Gardens</v>
          </cell>
          <cell r="B29">
            <v>30000</v>
          </cell>
          <cell r="C29">
            <v>30000</v>
          </cell>
          <cell r="D29">
            <v>30000</v>
          </cell>
          <cell r="E29">
            <v>30000</v>
          </cell>
          <cell r="F29">
            <v>30000</v>
          </cell>
          <cell r="G29">
            <v>30000</v>
          </cell>
          <cell r="H29">
            <v>30000</v>
          </cell>
          <cell r="N29">
            <v>210000</v>
          </cell>
        </row>
        <row r="30">
          <cell r="A30" t="str">
            <v>Crystal Terrace</v>
          </cell>
          <cell r="B30">
            <v>21229.25</v>
          </cell>
          <cell r="C30">
            <v>19768.12</v>
          </cell>
          <cell r="D30">
            <v>46520.47</v>
          </cell>
          <cell r="E30">
            <v>42793.14</v>
          </cell>
          <cell r="F30">
            <v>43821.100000000297</v>
          </cell>
          <cell r="G30">
            <v>42458.660000000338</v>
          </cell>
          <cell r="H30">
            <v>41300.410000000338</v>
          </cell>
          <cell r="N30">
            <v>257891.15000000095</v>
          </cell>
        </row>
        <row r="31">
          <cell r="A31" t="str">
            <v>Deer Meadow</v>
          </cell>
          <cell r="B31">
            <v>36000</v>
          </cell>
          <cell r="C31">
            <v>36000</v>
          </cell>
          <cell r="D31">
            <v>36000</v>
          </cell>
          <cell r="E31">
            <v>36000</v>
          </cell>
          <cell r="F31">
            <v>36000</v>
          </cell>
          <cell r="G31">
            <v>36000</v>
          </cell>
          <cell r="H31">
            <v>36000</v>
          </cell>
          <cell r="N31">
            <v>252000</v>
          </cell>
        </row>
        <row r="32">
          <cell r="A32" t="str">
            <v>Dorchester House</v>
          </cell>
          <cell r="B32">
            <v>14691.860000000102</v>
          </cell>
          <cell r="C32">
            <v>14691.860000000084</v>
          </cell>
          <cell r="D32">
            <v>14691.859999999944</v>
          </cell>
          <cell r="E32">
            <v>14691.860000000037</v>
          </cell>
          <cell r="F32">
            <v>14691.860000000037</v>
          </cell>
          <cell r="G32">
            <v>14691.859999999991</v>
          </cell>
          <cell r="H32">
            <v>14691.859999999879</v>
          </cell>
          <cell r="N32">
            <v>102843.02000000008</v>
          </cell>
        </row>
        <row r="33">
          <cell r="A33" t="str">
            <v>Eagle Meadows</v>
          </cell>
          <cell r="B33">
            <v>29734.760000000002</v>
          </cell>
          <cell r="C33">
            <v>29768.660000000003</v>
          </cell>
          <cell r="D33">
            <v>27664.9</v>
          </cell>
          <cell r="E33">
            <v>29690.22</v>
          </cell>
          <cell r="F33">
            <v>28810.9</v>
          </cell>
          <cell r="G33">
            <v>30490.310000000005</v>
          </cell>
          <cell r="H33">
            <v>28010.800000000003</v>
          </cell>
          <cell r="N33">
            <v>204170.55</v>
          </cell>
        </row>
        <row r="34">
          <cell r="A34" t="str">
            <v>Eagle Springs</v>
          </cell>
          <cell r="B34">
            <v>13416.33</v>
          </cell>
          <cell r="C34">
            <v>12648.27</v>
          </cell>
          <cell r="D34">
            <v>13402.23</v>
          </cell>
          <cell r="E34">
            <v>13013.1</v>
          </cell>
          <cell r="F34">
            <v>16263.510000000002</v>
          </cell>
          <cell r="G34">
            <v>22572.450000000223</v>
          </cell>
          <cell r="H34">
            <v>23688.19</v>
          </cell>
          <cell r="N34">
            <v>115004.08000000022</v>
          </cell>
        </row>
        <row r="35">
          <cell r="A35" t="str">
            <v>Eldorado Heights</v>
          </cell>
          <cell r="B35">
            <v>20387.789999999724</v>
          </cell>
          <cell r="C35">
            <v>20387.789999999979</v>
          </cell>
          <cell r="D35">
            <v>20387.790000000183</v>
          </cell>
          <cell r="E35">
            <v>20387.790000000095</v>
          </cell>
          <cell r="F35">
            <v>20387.789999999703</v>
          </cell>
          <cell r="G35">
            <v>20387.790000000408</v>
          </cell>
          <cell r="H35">
            <v>20387.779999999664</v>
          </cell>
          <cell r="N35">
            <v>142714.51999999973</v>
          </cell>
        </row>
        <row r="36">
          <cell r="A36" t="str">
            <v>Emerald Springs</v>
          </cell>
          <cell r="B36">
            <v>297638.4499999996</v>
          </cell>
          <cell r="C36">
            <v>45063.550000000112</v>
          </cell>
          <cell r="D36">
            <v>47634.72999999996</v>
          </cell>
          <cell r="E36">
            <v>46349.499999999629</v>
          </cell>
          <cell r="F36">
            <v>47634.21999999955</v>
          </cell>
          <cell r="G36">
            <v>46352.180000000444</v>
          </cell>
          <cell r="H36">
            <v>47635.529999999962</v>
          </cell>
          <cell r="N36">
            <v>578308.15999999922</v>
          </cell>
        </row>
        <row r="37">
          <cell r="A37" t="str">
            <v>Falls River Court</v>
          </cell>
          <cell r="B37">
            <v>15000</v>
          </cell>
          <cell r="C37">
            <v>15000</v>
          </cell>
          <cell r="D37">
            <v>15000</v>
          </cell>
          <cell r="E37">
            <v>15000</v>
          </cell>
          <cell r="F37">
            <v>15000</v>
          </cell>
          <cell r="G37">
            <v>15000</v>
          </cell>
          <cell r="H37">
            <v>15000</v>
          </cell>
          <cell r="N37">
            <v>105000</v>
          </cell>
        </row>
        <row r="38">
          <cell r="A38" t="str">
            <v>Falls River Village</v>
          </cell>
          <cell r="B38">
            <v>34000</v>
          </cell>
          <cell r="C38">
            <v>8639</v>
          </cell>
          <cell r="D38">
            <v>24033.889999999927</v>
          </cell>
          <cell r="E38">
            <v>22186.150000000111</v>
          </cell>
          <cell r="F38">
            <v>22214.74</v>
          </cell>
          <cell r="G38">
            <v>20396.919999999944</v>
          </cell>
          <cell r="H38">
            <v>24392.140000000094</v>
          </cell>
          <cell r="N38">
            <v>155862.84000000008</v>
          </cell>
        </row>
        <row r="39">
          <cell r="A39" t="str">
            <v>Forest Glen</v>
          </cell>
          <cell r="B39">
            <v>11393.83</v>
          </cell>
          <cell r="C39">
            <v>11393.83</v>
          </cell>
          <cell r="D39">
            <v>11393.83</v>
          </cell>
          <cell r="E39">
            <v>11393.83</v>
          </cell>
          <cell r="F39">
            <v>11393.83</v>
          </cell>
          <cell r="G39">
            <v>11393.83</v>
          </cell>
          <cell r="H39">
            <v>11393.83</v>
          </cell>
          <cell r="N39">
            <v>79756.81</v>
          </cell>
        </row>
        <row r="40">
          <cell r="A40" t="str">
            <v>Fox River</v>
          </cell>
          <cell r="B40">
            <v>24735.780000000166</v>
          </cell>
          <cell r="C40">
            <v>23459.489999999852</v>
          </cell>
          <cell r="D40">
            <v>22822.170000000035</v>
          </cell>
          <cell r="E40">
            <v>24736.65000000006</v>
          </cell>
          <cell r="F40">
            <v>21556.850000000093</v>
          </cell>
          <cell r="G40">
            <v>22824.91999999994</v>
          </cell>
          <cell r="H40">
            <v>24096.949999999961</v>
          </cell>
          <cell r="N40">
            <v>164232.81000000011</v>
          </cell>
        </row>
        <row r="41">
          <cell r="A41" t="str">
            <v>Garnet at Casa Grande</v>
          </cell>
          <cell r="B41">
            <v>29452.129999999892</v>
          </cell>
          <cell r="C41">
            <v>26503.7</v>
          </cell>
          <cell r="D41">
            <v>22810.96000000017</v>
          </cell>
          <cell r="E41">
            <v>36056.929999999629</v>
          </cell>
          <cell r="F41">
            <v>32436.920000000264</v>
          </cell>
          <cell r="G41">
            <v>29452.13</v>
          </cell>
          <cell r="H41">
            <v>29452.13000000011</v>
          </cell>
          <cell r="N41">
            <v>206164.90000000008</v>
          </cell>
        </row>
        <row r="42">
          <cell r="A42" t="str">
            <v>Greatwood at Sugar Land</v>
          </cell>
          <cell r="B42">
            <v>57673.809999999779</v>
          </cell>
          <cell r="C42">
            <v>49275.93999999974</v>
          </cell>
          <cell r="D42">
            <v>54947.489999999736</v>
          </cell>
          <cell r="E42">
            <v>53465.489999999852</v>
          </cell>
          <cell r="F42">
            <v>54930.509999999551</v>
          </cell>
          <cell r="G42">
            <v>53452.06000000026</v>
          </cell>
          <cell r="H42">
            <v>54932.199999999888</v>
          </cell>
          <cell r="N42">
            <v>378677.49999999878</v>
          </cell>
        </row>
        <row r="43">
          <cell r="A43" t="str">
            <v>Greenhaven Estates</v>
          </cell>
          <cell r="B43">
            <v>24593.34</v>
          </cell>
          <cell r="C43">
            <v>24593.33</v>
          </cell>
          <cell r="D43">
            <v>23006.67</v>
          </cell>
          <cell r="E43">
            <v>24593.33</v>
          </cell>
          <cell r="F43">
            <v>30040.810000000056</v>
          </cell>
          <cell r="G43">
            <v>32797.749999999738</v>
          </cell>
          <cell r="H43">
            <v>28560.300000000167</v>
          </cell>
          <cell r="N43">
            <v>188185.52999999997</v>
          </cell>
        </row>
        <row r="44">
          <cell r="A44" t="str">
            <v>Hawks Ridge</v>
          </cell>
          <cell r="B44">
            <v>19309.04</v>
          </cell>
          <cell r="C44">
            <v>18063.3</v>
          </cell>
          <cell r="D44">
            <v>19309.04</v>
          </cell>
          <cell r="E44">
            <v>18686.16</v>
          </cell>
          <cell r="F44">
            <v>19309.04</v>
          </cell>
          <cell r="G44">
            <v>18686.169999999998</v>
          </cell>
          <cell r="H44">
            <v>20215.04</v>
          </cell>
          <cell r="N44">
            <v>133577.78999999998</v>
          </cell>
        </row>
        <row r="45">
          <cell r="A45" t="str">
            <v>Hermiston Terrace</v>
          </cell>
          <cell r="B45">
            <v>21846.190000000057</v>
          </cell>
          <cell r="C45">
            <v>21917.190000000093</v>
          </cell>
          <cell r="D45">
            <v>21846.19</v>
          </cell>
          <cell r="E45">
            <v>21917.189999999831</v>
          </cell>
          <cell r="F45">
            <v>21991.740000000296</v>
          </cell>
          <cell r="G45">
            <v>21707.559999999834</v>
          </cell>
          <cell r="H45">
            <v>21846.189999999871</v>
          </cell>
          <cell r="N45">
            <v>153072.25</v>
          </cell>
        </row>
        <row r="46">
          <cell r="A46" t="str">
            <v>Heron Pointe</v>
          </cell>
          <cell r="B46">
            <v>39003.39</v>
          </cell>
          <cell r="C46">
            <v>39003.39</v>
          </cell>
          <cell r="D46">
            <v>39003.39</v>
          </cell>
          <cell r="E46">
            <v>39003.39</v>
          </cell>
          <cell r="F46">
            <v>39003.39</v>
          </cell>
          <cell r="G46">
            <v>39003.39</v>
          </cell>
          <cell r="H46">
            <v>39003.39</v>
          </cell>
          <cell r="N46">
            <v>273023.73000000004</v>
          </cell>
        </row>
        <row r="47">
          <cell r="A47" t="str">
            <v>Heron Pointe-Lessor</v>
          </cell>
          <cell r="B47">
            <v>25874.649999999925</v>
          </cell>
          <cell r="C47">
            <v>25874.650000000373</v>
          </cell>
          <cell r="D47">
            <v>25874.64999999974</v>
          </cell>
          <cell r="E47">
            <v>25874.649999999889</v>
          </cell>
          <cell r="F47">
            <v>25874.649999999889</v>
          </cell>
          <cell r="G47">
            <v>25874.649999999961</v>
          </cell>
          <cell r="H47">
            <v>25874.650000000111</v>
          </cell>
          <cell r="N47">
            <v>181122.5499999999</v>
          </cell>
        </row>
        <row r="48">
          <cell r="A48" t="str">
            <v>Hill Villa</v>
          </cell>
          <cell r="B48">
            <v>18650.250000000149</v>
          </cell>
          <cell r="C48">
            <v>18650.250000000055</v>
          </cell>
          <cell r="D48">
            <v>27992.260000000206</v>
          </cell>
          <cell r="E48">
            <v>27762.349999999573</v>
          </cell>
          <cell r="F48">
            <v>28291.02000000043</v>
          </cell>
          <cell r="G48">
            <v>26881.08999999996</v>
          </cell>
          <cell r="H48">
            <v>28275.729999999796</v>
          </cell>
          <cell r="N48">
            <v>176502.95000000019</v>
          </cell>
        </row>
        <row r="49">
          <cell r="A49" t="str">
            <v>Hillside</v>
          </cell>
          <cell r="B49">
            <v>95906.25</v>
          </cell>
          <cell r="C49">
            <v>89718.75</v>
          </cell>
          <cell r="D49">
            <v>95906.25</v>
          </cell>
          <cell r="E49">
            <v>92812.5</v>
          </cell>
          <cell r="F49">
            <v>95906.25</v>
          </cell>
          <cell r="G49">
            <v>95906.25</v>
          </cell>
          <cell r="H49">
            <v>82627.95</v>
          </cell>
          <cell r="N49">
            <v>648784.19999999995</v>
          </cell>
        </row>
        <row r="50">
          <cell r="A50" t="str">
            <v>Holiday Lane Estates</v>
          </cell>
          <cell r="B50">
            <v>7874.6700000000092</v>
          </cell>
          <cell r="C50">
            <v>7874.6699999999764</v>
          </cell>
          <cell r="D50">
            <v>11981.259999999986</v>
          </cell>
          <cell r="E50">
            <v>11377.070000000018</v>
          </cell>
          <cell r="F50">
            <v>11417.510000000011</v>
          </cell>
          <cell r="G50">
            <v>9902.8399999999929</v>
          </cell>
          <cell r="H50">
            <v>15439.880000000005</v>
          </cell>
          <cell r="N50">
            <v>75867.899999999994</v>
          </cell>
        </row>
        <row r="51">
          <cell r="A51" t="str">
            <v>Inn at Amethyst</v>
          </cell>
          <cell r="B51">
            <v>36692.28</v>
          </cell>
          <cell r="C51">
            <v>36692.28</v>
          </cell>
          <cell r="D51">
            <v>36714.629999999997</v>
          </cell>
          <cell r="E51">
            <v>36714.629999999997</v>
          </cell>
          <cell r="F51">
            <v>36714.629999999997</v>
          </cell>
          <cell r="G51">
            <v>36714.629999999997</v>
          </cell>
          <cell r="H51">
            <v>36727.629999999997</v>
          </cell>
          <cell r="N51">
            <v>256970.71000000002</v>
          </cell>
        </row>
        <row r="52">
          <cell r="A52" t="str">
            <v>Inn at Amethyst Lessor</v>
          </cell>
          <cell r="B52">
            <v>26286.589999999924</v>
          </cell>
          <cell r="C52">
            <v>26286.589999999738</v>
          </cell>
          <cell r="D52">
            <v>26286.589999999887</v>
          </cell>
          <cell r="E52">
            <v>26286.590000000371</v>
          </cell>
          <cell r="F52">
            <v>26286.590000000037</v>
          </cell>
          <cell r="G52">
            <v>26286.589999999331</v>
          </cell>
          <cell r="H52">
            <v>26286.590000000597</v>
          </cell>
          <cell r="N52">
            <v>184006.12999999989</v>
          </cell>
        </row>
        <row r="53">
          <cell r="A53" t="str">
            <v>Junction City</v>
          </cell>
          <cell r="B53">
            <v>19694.899999999609</v>
          </cell>
          <cell r="C53">
            <v>19658.900000000354</v>
          </cell>
          <cell r="D53">
            <v>19694.899999999645</v>
          </cell>
          <cell r="E53">
            <v>19658.900000000016</v>
          </cell>
          <cell r="F53">
            <v>19694.900000000336</v>
          </cell>
          <cell r="G53">
            <v>19694.89999999987</v>
          </cell>
          <cell r="H53">
            <v>19694.900000000016</v>
          </cell>
          <cell r="N53">
            <v>137792.29999999987</v>
          </cell>
        </row>
        <row r="54">
          <cell r="A54" t="str">
            <v>Kings Manor</v>
          </cell>
          <cell r="B54">
            <v>23965.95</v>
          </cell>
          <cell r="C54">
            <v>23965.95</v>
          </cell>
          <cell r="D54">
            <v>22495.33</v>
          </cell>
          <cell r="E54">
            <v>24026.01</v>
          </cell>
          <cell r="F54">
            <v>23250.98</v>
          </cell>
          <cell r="G54">
            <v>24026.02</v>
          </cell>
          <cell r="H54">
            <v>23250.98</v>
          </cell>
          <cell r="N54">
            <v>164981.22</v>
          </cell>
        </row>
        <row r="55">
          <cell r="A55" t="str">
            <v>Knollwood Pointe</v>
          </cell>
          <cell r="B55">
            <v>20359.78</v>
          </cell>
          <cell r="C55">
            <v>19284.41</v>
          </cell>
          <cell r="D55">
            <v>20323.490000000002</v>
          </cell>
          <cell r="E55">
            <v>20004.900000000001</v>
          </cell>
          <cell r="F55">
            <v>20176.84</v>
          </cell>
          <cell r="G55">
            <v>24790.44</v>
          </cell>
          <cell r="H55">
            <v>26624.240000000002</v>
          </cell>
          <cell r="N55">
            <v>151564.1</v>
          </cell>
        </row>
        <row r="56">
          <cell r="A56" t="str">
            <v>Knollwood Pointe Lessor (Mobile KPGP)</v>
          </cell>
          <cell r="B56">
            <v>13760.41</v>
          </cell>
          <cell r="C56">
            <v>12872.64</v>
          </cell>
          <cell r="D56">
            <v>13760.42</v>
          </cell>
          <cell r="E56">
            <v>13316.53</v>
          </cell>
          <cell r="F56">
            <v>13760.41</v>
          </cell>
          <cell r="G56">
            <v>13316.53</v>
          </cell>
          <cell r="H56">
            <v>13951.64</v>
          </cell>
          <cell r="N56">
            <v>94738.58</v>
          </cell>
        </row>
        <row r="57">
          <cell r="A57" t="str">
            <v>Lake Wylie</v>
          </cell>
          <cell r="B57">
            <v>35861.949999999888</v>
          </cell>
          <cell r="C57">
            <v>33670.820000000167</v>
          </cell>
          <cell r="D57">
            <v>38032.929999999869</v>
          </cell>
          <cell r="E57">
            <v>34767.380000000165</v>
          </cell>
          <cell r="F57">
            <v>36945.049999999814</v>
          </cell>
          <cell r="G57">
            <v>44130.05</v>
          </cell>
          <cell r="H57">
            <v>46608.440000000184</v>
          </cell>
          <cell r="N57">
            <v>270016.62000000005</v>
          </cell>
        </row>
        <row r="58">
          <cell r="A58" t="str">
            <v>Lakeside</v>
          </cell>
          <cell r="B58">
            <v>19120.900000000001</v>
          </cell>
          <cell r="C58">
            <v>17887.3</v>
          </cell>
          <cell r="D58">
            <v>19120.900000000001</v>
          </cell>
          <cell r="E58">
            <v>18504.099999999999</v>
          </cell>
          <cell r="F58">
            <v>19120.900000000001</v>
          </cell>
          <cell r="G58">
            <v>16333.34</v>
          </cell>
          <cell r="H58">
            <v>17966.66</v>
          </cell>
          <cell r="N58">
            <v>128054.1</v>
          </cell>
        </row>
        <row r="59">
          <cell r="A59" t="str">
            <v>Lakeside Cottages</v>
          </cell>
          <cell r="B59">
            <v>8882.02</v>
          </cell>
          <cell r="C59">
            <v>9053.41</v>
          </cell>
          <cell r="D59">
            <v>8469.69</v>
          </cell>
          <cell r="E59">
            <v>9085.58</v>
          </cell>
          <cell r="F59">
            <v>8790.51</v>
          </cell>
          <cell r="G59">
            <v>9962.43</v>
          </cell>
          <cell r="H59">
            <v>7911.62</v>
          </cell>
          <cell r="N59">
            <v>62155.260000000009</v>
          </cell>
        </row>
        <row r="60">
          <cell r="A60" t="str">
            <v>Lassen House</v>
          </cell>
          <cell r="B60">
            <v>42118.13</v>
          </cell>
          <cell r="C60">
            <v>42118.13</v>
          </cell>
          <cell r="D60">
            <v>42118.13</v>
          </cell>
          <cell r="E60">
            <v>42118.13</v>
          </cell>
          <cell r="F60">
            <v>42118.13</v>
          </cell>
          <cell r="G60">
            <v>42118.13</v>
          </cell>
          <cell r="H60">
            <v>42118.13</v>
          </cell>
          <cell r="N60">
            <v>294826.90999999997</v>
          </cell>
        </row>
        <row r="61">
          <cell r="A61" t="str">
            <v>Laurel Springs</v>
          </cell>
          <cell r="B61">
            <v>93145.16</v>
          </cell>
          <cell r="C61">
            <v>93145.16</v>
          </cell>
          <cell r="D61">
            <v>93145.16</v>
          </cell>
          <cell r="E61">
            <v>93145.16</v>
          </cell>
          <cell r="F61">
            <v>93145.16</v>
          </cell>
          <cell r="G61">
            <v>93145.16</v>
          </cell>
          <cell r="H61">
            <v>93145.16</v>
          </cell>
          <cell r="N61">
            <v>652016.12000000011</v>
          </cell>
        </row>
        <row r="62">
          <cell r="A62" t="str">
            <v>Lincolnshire</v>
          </cell>
          <cell r="B62">
            <v>29600.570000000233</v>
          </cell>
          <cell r="C62">
            <v>29601.58</v>
          </cell>
          <cell r="D62">
            <v>27691.8</v>
          </cell>
          <cell r="E62">
            <v>29601.58</v>
          </cell>
          <cell r="F62">
            <v>28646.68</v>
          </cell>
          <cell r="G62">
            <v>29601.59</v>
          </cell>
          <cell r="H62">
            <v>28646.69</v>
          </cell>
          <cell r="N62">
            <v>203390.49000000022</v>
          </cell>
        </row>
        <row r="63">
          <cell r="A63" t="str">
            <v>Lincolnshire Cottages</v>
          </cell>
          <cell r="B63">
            <v>9867.19</v>
          </cell>
          <cell r="C63">
            <v>9867.19</v>
          </cell>
          <cell r="D63">
            <v>9230.6</v>
          </cell>
          <cell r="E63">
            <v>9867.19</v>
          </cell>
          <cell r="F63">
            <v>9548.89</v>
          </cell>
          <cell r="G63">
            <v>9867.19</v>
          </cell>
          <cell r="H63">
            <v>9548.89</v>
          </cell>
          <cell r="N63">
            <v>67797.140000000014</v>
          </cell>
        </row>
        <row r="64">
          <cell r="A64" t="str">
            <v>Lone Oak</v>
          </cell>
          <cell r="B64">
            <v>38477.759999999442</v>
          </cell>
          <cell r="C64">
            <v>38477.759999999893</v>
          </cell>
          <cell r="D64">
            <v>38477.760000000824</v>
          </cell>
          <cell r="E64">
            <v>38477.75999999966</v>
          </cell>
          <cell r="F64">
            <v>38477.759999999922</v>
          </cell>
          <cell r="G64">
            <v>38435.189999999959</v>
          </cell>
          <cell r="H64">
            <v>38434.930000000262</v>
          </cell>
          <cell r="N64">
            <v>269258.92</v>
          </cell>
        </row>
        <row r="65">
          <cell r="A65" t="str">
            <v>Magnolia Gardens</v>
          </cell>
          <cell r="B65">
            <v>30000</v>
          </cell>
          <cell r="C65">
            <v>30000</v>
          </cell>
          <cell r="D65">
            <v>30000</v>
          </cell>
          <cell r="E65">
            <v>30000</v>
          </cell>
          <cell r="F65">
            <v>30000</v>
          </cell>
          <cell r="G65">
            <v>30000</v>
          </cell>
          <cell r="H65">
            <v>30000</v>
          </cell>
          <cell r="N65">
            <v>210000</v>
          </cell>
        </row>
        <row r="66">
          <cell r="A66" t="str">
            <v>Magnolia Gardens ALZ</v>
          </cell>
        </row>
        <row r="67">
          <cell r="A67" t="str">
            <v>Mallard Landing</v>
          </cell>
          <cell r="B67">
            <v>20045.38</v>
          </cell>
          <cell r="C67">
            <v>18685.919999999998</v>
          </cell>
          <cell r="D67">
            <v>20989.040000000001</v>
          </cell>
          <cell r="E67">
            <v>20395.439999999999</v>
          </cell>
          <cell r="F67">
            <v>20069.77</v>
          </cell>
          <cell r="G67">
            <v>20322.5</v>
          </cell>
          <cell r="H67">
            <v>25151.86</v>
          </cell>
          <cell r="N67">
            <v>145659.91</v>
          </cell>
        </row>
        <row r="68">
          <cell r="A68" t="str">
            <v>Manor House</v>
          </cell>
        </row>
        <row r="69">
          <cell r="A69" t="str">
            <v>Meadow Wind</v>
          </cell>
          <cell r="B69">
            <v>26064.829999999889</v>
          </cell>
          <cell r="C69">
            <v>24736.760000000315</v>
          </cell>
          <cell r="D69">
            <v>26062.659999999945</v>
          </cell>
          <cell r="E69">
            <v>25399.99999999972</v>
          </cell>
          <cell r="F69">
            <v>26060.460000000094</v>
          </cell>
          <cell r="G69">
            <v>25398.759999999907</v>
          </cell>
          <cell r="H69">
            <v>26059.220000000092</v>
          </cell>
          <cell r="N69">
            <v>179782.68999999994</v>
          </cell>
        </row>
        <row r="70">
          <cell r="A70" t="str">
            <v>Meadowlark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10087.84</v>
          </cell>
          <cell r="H70">
            <v>34020.32999999974</v>
          </cell>
          <cell r="N70">
            <v>44108.169999999736</v>
          </cell>
        </row>
        <row r="71">
          <cell r="A71" t="str">
            <v>Meadowlark Lessor (HD6)</v>
          </cell>
          <cell r="B71">
            <v>14308.21</v>
          </cell>
          <cell r="C71">
            <v>13385.09</v>
          </cell>
          <cell r="D71">
            <v>14308.21</v>
          </cell>
          <cell r="E71">
            <v>13879.51</v>
          </cell>
          <cell r="F71">
            <v>14333.57</v>
          </cell>
          <cell r="G71">
            <v>0</v>
          </cell>
          <cell r="H71">
            <v>0</v>
          </cell>
          <cell r="N71">
            <v>70214.59</v>
          </cell>
        </row>
        <row r="72">
          <cell r="A72" t="str">
            <v>Morrow Heights</v>
          </cell>
          <cell r="B72">
            <v>20810.089999999906</v>
          </cell>
          <cell r="C72">
            <v>20264.420000000224</v>
          </cell>
          <cell r="D72">
            <v>19161.920000000075</v>
          </cell>
          <cell r="E72">
            <v>21353.179999999684</v>
          </cell>
          <cell r="F72">
            <v>19715.770000000375</v>
          </cell>
          <cell r="G72">
            <v>20808.41</v>
          </cell>
          <cell r="H72">
            <v>19712.639999999647</v>
          </cell>
          <cell r="N72">
            <v>141826.42999999991</v>
          </cell>
        </row>
        <row r="73">
          <cell r="A73" t="str">
            <v>Moses Lake</v>
          </cell>
        </row>
        <row r="74">
          <cell r="A74" t="str">
            <v>Mountain View</v>
          </cell>
          <cell r="B74">
            <v>89031.180000000051</v>
          </cell>
          <cell r="C74">
            <v>28731.570000000131</v>
          </cell>
          <cell r="D74">
            <v>29831.110000000037</v>
          </cell>
          <cell r="E74">
            <v>29475.709999999701</v>
          </cell>
          <cell r="F74">
            <v>29107.019999999964</v>
          </cell>
          <cell r="G74">
            <v>28731.570000000149</v>
          </cell>
          <cell r="H74">
            <v>28731.56999999976</v>
          </cell>
          <cell r="N74">
            <v>263639.72999999981</v>
          </cell>
        </row>
        <row r="75">
          <cell r="A75" t="str">
            <v>Neawanna</v>
          </cell>
          <cell r="B75">
            <v>30572</v>
          </cell>
          <cell r="C75">
            <v>30572</v>
          </cell>
          <cell r="D75">
            <v>30572</v>
          </cell>
          <cell r="E75">
            <v>30572</v>
          </cell>
          <cell r="F75">
            <v>30572</v>
          </cell>
          <cell r="G75">
            <v>30572</v>
          </cell>
          <cell r="H75">
            <v>30572</v>
          </cell>
          <cell r="N75">
            <v>214004</v>
          </cell>
        </row>
        <row r="76">
          <cell r="A76" t="str">
            <v>Northglenn</v>
          </cell>
          <cell r="B76">
            <v>24661.179999999891</v>
          </cell>
          <cell r="C76">
            <v>23328.219999999987</v>
          </cell>
          <cell r="D76">
            <v>24659.269999999982</v>
          </cell>
          <cell r="E76">
            <v>23993.940000000133</v>
          </cell>
          <cell r="F76">
            <v>24660.559999999943</v>
          </cell>
          <cell r="G76">
            <v>23993.86999999989</v>
          </cell>
          <cell r="H76">
            <v>24664.000000000207</v>
          </cell>
          <cell r="N76">
            <v>169961.04000000004</v>
          </cell>
        </row>
        <row r="77">
          <cell r="A77" t="str">
            <v>Ocean Crest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N77">
            <v>0</v>
          </cell>
        </row>
        <row r="78">
          <cell r="A78" t="str">
            <v>Orchard Glen</v>
          </cell>
          <cell r="B78">
            <v>10225.33</v>
          </cell>
          <cell r="C78">
            <v>20842.419999999998</v>
          </cell>
          <cell r="D78">
            <v>33499.580000000446</v>
          </cell>
          <cell r="E78">
            <v>33043.099999999176</v>
          </cell>
          <cell r="F78">
            <v>33017.430000000444</v>
          </cell>
          <cell r="G78">
            <v>32620.489999999591</v>
          </cell>
          <cell r="H78">
            <v>39968.890000000785</v>
          </cell>
          <cell r="N78">
            <v>203217.24000000046</v>
          </cell>
        </row>
        <row r="79">
          <cell r="A79" t="str">
            <v>Orchard Park</v>
          </cell>
          <cell r="B79">
            <v>15569.64</v>
          </cell>
          <cell r="C79">
            <v>14602.180000000204</v>
          </cell>
          <cell r="D79">
            <v>20473.109999999608</v>
          </cell>
          <cell r="E79">
            <v>17931.880000000074</v>
          </cell>
          <cell r="F79">
            <v>18402.610000000055</v>
          </cell>
          <cell r="G79">
            <v>18097.510000000133</v>
          </cell>
          <cell r="H79">
            <v>24656.06</v>
          </cell>
          <cell r="N79">
            <v>129732.99000000008</v>
          </cell>
        </row>
        <row r="80">
          <cell r="A80" t="str">
            <v>Orchard Pointe</v>
          </cell>
          <cell r="B80">
            <v>30050.659999999756</v>
          </cell>
          <cell r="C80">
            <v>30050.660000000222</v>
          </cell>
          <cell r="D80">
            <v>30050.659999999702</v>
          </cell>
          <cell r="E80">
            <v>30050.660000000244</v>
          </cell>
          <cell r="F80">
            <v>30050.66</v>
          </cell>
          <cell r="G80">
            <v>30050.659999999887</v>
          </cell>
          <cell r="H80">
            <v>30050.659999999927</v>
          </cell>
          <cell r="N80">
            <v>210354.61999999973</v>
          </cell>
        </row>
        <row r="81">
          <cell r="A81" t="str">
            <v>Osprey Pointe</v>
          </cell>
          <cell r="B81">
            <v>24732.86</v>
          </cell>
          <cell r="C81">
            <v>24469.98</v>
          </cell>
          <cell r="D81">
            <v>23253.27</v>
          </cell>
          <cell r="E81">
            <v>24367.87</v>
          </cell>
          <cell r="F81">
            <v>23797.360000000001</v>
          </cell>
          <cell r="G81">
            <v>28201.18</v>
          </cell>
          <cell r="H81">
            <v>22400</v>
          </cell>
          <cell r="N81">
            <v>171222.52</v>
          </cell>
        </row>
        <row r="82">
          <cell r="A82" t="str">
            <v>Pacific Pointe</v>
          </cell>
          <cell r="B82">
            <v>20000</v>
          </cell>
          <cell r="C82">
            <v>20000</v>
          </cell>
          <cell r="D82">
            <v>20000</v>
          </cell>
          <cell r="E82">
            <v>20000</v>
          </cell>
          <cell r="F82">
            <v>20000</v>
          </cell>
          <cell r="G82">
            <v>20000</v>
          </cell>
          <cell r="H82">
            <v>20000</v>
          </cell>
          <cell r="N82">
            <v>140000</v>
          </cell>
        </row>
        <row r="83">
          <cell r="A83" t="str">
            <v>Palm Meadow Court</v>
          </cell>
          <cell r="B83">
            <v>8227.8699999998789</v>
          </cell>
          <cell r="C83">
            <v>8826.5200000000186</v>
          </cell>
          <cell r="D83">
            <v>9025.4000000000651</v>
          </cell>
          <cell r="E83">
            <v>7061.219999999963</v>
          </cell>
          <cell r="F83">
            <v>8458.1600000001581</v>
          </cell>
          <cell r="G83">
            <v>8004.3999999999432</v>
          </cell>
          <cell r="H83">
            <v>8453.4399999999732</v>
          </cell>
          <cell r="N83">
            <v>58057.01</v>
          </cell>
        </row>
        <row r="84">
          <cell r="A84" t="str">
            <v>Palm Meadow Village</v>
          </cell>
          <cell r="B84">
            <v>8227.8699999998789</v>
          </cell>
          <cell r="C84">
            <v>8826.5200000000186</v>
          </cell>
          <cell r="D84">
            <v>9025.3600000000279</v>
          </cell>
          <cell r="E84">
            <v>7061.16</v>
          </cell>
          <cell r="F84">
            <v>8458.2600000001585</v>
          </cell>
          <cell r="G84">
            <v>8004.3999999999432</v>
          </cell>
          <cell r="H84">
            <v>8453.4399999999732</v>
          </cell>
          <cell r="N84">
            <v>58057.01</v>
          </cell>
        </row>
        <row r="85">
          <cell r="A85" t="str">
            <v>Palms</v>
          </cell>
          <cell r="B85">
            <v>72970.31</v>
          </cell>
          <cell r="C85">
            <v>72970.31</v>
          </cell>
          <cell r="D85">
            <v>72970.31</v>
          </cell>
          <cell r="E85">
            <v>72970.31</v>
          </cell>
          <cell r="F85">
            <v>72970.31</v>
          </cell>
          <cell r="G85">
            <v>72970.31</v>
          </cell>
          <cell r="H85">
            <v>72970.31</v>
          </cell>
          <cell r="N85">
            <v>510792.17</v>
          </cell>
        </row>
        <row r="86">
          <cell r="A86" t="str">
            <v>Paradise Valley</v>
          </cell>
          <cell r="B86">
            <v>9240.57</v>
          </cell>
          <cell r="C86">
            <v>7900.29</v>
          </cell>
          <cell r="D86">
            <v>8469.82</v>
          </cell>
          <cell r="E86">
            <v>8196.9</v>
          </cell>
          <cell r="F86">
            <v>8470.1299999999992</v>
          </cell>
          <cell r="G86">
            <v>8196.7199999999993</v>
          </cell>
          <cell r="H86">
            <v>8469.9500000000007</v>
          </cell>
          <cell r="N86">
            <v>58944.380000000005</v>
          </cell>
        </row>
        <row r="87">
          <cell r="A87" t="str">
            <v>Paragon Gardens</v>
          </cell>
          <cell r="B87">
            <v>87670.819999999992</v>
          </cell>
          <cell r="C87">
            <v>87635.45</v>
          </cell>
          <cell r="D87">
            <v>84106.18</v>
          </cell>
          <cell r="E87">
            <v>85366.63</v>
          </cell>
          <cell r="F87">
            <v>86802.59</v>
          </cell>
          <cell r="G87">
            <v>84946.33</v>
          </cell>
          <cell r="H87">
            <v>86447.38</v>
          </cell>
          <cell r="N87">
            <v>602975.37999999989</v>
          </cell>
        </row>
        <row r="88">
          <cell r="A88" t="str">
            <v>Park Place - Casper</v>
          </cell>
          <cell r="B88">
            <v>20676.169999999889</v>
          </cell>
          <cell r="C88">
            <v>19622.660000000185</v>
          </cell>
          <cell r="D88">
            <v>20674.429999999884</v>
          </cell>
          <cell r="E88">
            <v>20148.759999999944</v>
          </cell>
          <cell r="F88">
            <v>20672.699999999892</v>
          </cell>
          <cell r="G88">
            <v>20147.789999999928</v>
          </cell>
          <cell r="H88">
            <v>22725.730000000076</v>
          </cell>
          <cell r="N88">
            <v>144668.23999999979</v>
          </cell>
        </row>
        <row r="89">
          <cell r="A89" t="str">
            <v>Park Place - Portland</v>
          </cell>
          <cell r="B89">
            <v>78583.41</v>
          </cell>
          <cell r="C89">
            <v>78583.41</v>
          </cell>
          <cell r="D89">
            <v>78583.41</v>
          </cell>
          <cell r="E89">
            <v>78583.41</v>
          </cell>
          <cell r="F89">
            <v>78583.41</v>
          </cell>
          <cell r="G89">
            <v>78583.41</v>
          </cell>
          <cell r="H89">
            <v>78583.41</v>
          </cell>
          <cell r="N89">
            <v>550083.87000000011</v>
          </cell>
        </row>
        <row r="90">
          <cell r="A90" t="str">
            <v>Pelican Pointe</v>
          </cell>
          <cell r="B90">
            <v>45952.290000000445</v>
          </cell>
          <cell r="C90">
            <v>45951.980000000374</v>
          </cell>
          <cell r="D90">
            <v>45951.659999999887</v>
          </cell>
          <cell r="E90">
            <v>45951.339999999705</v>
          </cell>
          <cell r="F90">
            <v>45951.029999999817</v>
          </cell>
          <cell r="G90">
            <v>45950.71000000045</v>
          </cell>
          <cell r="H90">
            <v>45950.380000000448</v>
          </cell>
          <cell r="N90">
            <v>321659.39000000112</v>
          </cell>
        </row>
        <row r="91">
          <cell r="A91" t="str">
            <v>Peridot</v>
          </cell>
          <cell r="B91">
            <v>60919.529999999773</v>
          </cell>
          <cell r="C91">
            <v>58245.060000000522</v>
          </cell>
          <cell r="D91">
            <v>63122.129999999328</v>
          </cell>
          <cell r="E91">
            <v>34721.699999999997</v>
          </cell>
          <cell r="F91">
            <v>35972.53</v>
          </cell>
          <cell r="G91">
            <v>59819.19</v>
          </cell>
          <cell r="H91">
            <v>76731.730000000302</v>
          </cell>
          <cell r="N91">
            <v>389531.87</v>
          </cell>
        </row>
        <row r="92">
          <cell r="A92" t="str">
            <v>Pheasant Pointe</v>
          </cell>
          <cell r="B92">
            <v>32095.38</v>
          </cell>
          <cell r="C92">
            <v>32095.38</v>
          </cell>
          <cell r="D92">
            <v>32095.38</v>
          </cell>
          <cell r="E92">
            <v>32095.38</v>
          </cell>
          <cell r="F92">
            <v>35472.660000000003</v>
          </cell>
          <cell r="G92">
            <v>35472.660000000003</v>
          </cell>
          <cell r="H92">
            <v>35472.660000000003</v>
          </cell>
          <cell r="N92">
            <v>234799.5</v>
          </cell>
        </row>
        <row r="93">
          <cell r="A93" t="str">
            <v>Pheasant Pointe-Lessor</v>
          </cell>
          <cell r="B93">
            <v>21865.989999999889</v>
          </cell>
          <cell r="C93">
            <v>21865.989999999943</v>
          </cell>
          <cell r="D93">
            <v>21865.990000000296</v>
          </cell>
          <cell r="E93">
            <v>21865.99000000002</v>
          </cell>
          <cell r="F93">
            <v>21865.989999999812</v>
          </cell>
          <cell r="G93">
            <v>21865.989999999907</v>
          </cell>
          <cell r="H93">
            <v>21865.990000000296</v>
          </cell>
          <cell r="N93">
            <v>153061.93000000017</v>
          </cell>
        </row>
        <row r="94">
          <cell r="A94" t="str">
            <v>Plum Ridge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N94">
            <v>0</v>
          </cell>
        </row>
        <row r="95">
          <cell r="A95" t="str">
            <v>Pointe at Cedar Park</v>
          </cell>
          <cell r="B95">
            <v>23934.29</v>
          </cell>
          <cell r="C95">
            <v>23183.35</v>
          </cell>
          <cell r="D95">
            <v>23909.03</v>
          </cell>
          <cell r="E95">
            <v>23686.03</v>
          </cell>
          <cell r="F95">
            <v>33133.4</v>
          </cell>
          <cell r="G95">
            <v>23558.720000000001</v>
          </cell>
          <cell r="H95">
            <v>34717.11</v>
          </cell>
          <cell r="N95">
            <v>186121.93</v>
          </cell>
        </row>
        <row r="96">
          <cell r="A96" t="str">
            <v>Pointe at Cedar Park Lessor (CPGP)</v>
          </cell>
          <cell r="B96">
            <v>9576.24</v>
          </cell>
          <cell r="C96">
            <v>8958.43</v>
          </cell>
          <cell r="D96">
            <v>9576.24</v>
          </cell>
          <cell r="E96">
            <v>9267.33</v>
          </cell>
          <cell r="F96">
            <v>9576.24</v>
          </cell>
          <cell r="G96">
            <v>9267.33</v>
          </cell>
          <cell r="H96">
            <v>9709.32</v>
          </cell>
          <cell r="N96">
            <v>65931.13</v>
          </cell>
        </row>
        <row r="97">
          <cell r="A97" t="str">
            <v>Pointe at Kirby Gate</v>
          </cell>
          <cell r="B97">
            <v>22961.38</v>
          </cell>
          <cell r="C97">
            <v>22059.73</v>
          </cell>
          <cell r="D97">
            <v>24842.37</v>
          </cell>
          <cell r="E97">
            <v>20752.45</v>
          </cell>
          <cell r="F97">
            <v>30318.98</v>
          </cell>
          <cell r="G97">
            <v>22510.9</v>
          </cell>
          <cell r="H97">
            <v>20898.349999999999</v>
          </cell>
          <cell r="N97">
            <v>164344.16</v>
          </cell>
        </row>
        <row r="98">
          <cell r="A98" t="str">
            <v>Pointe at Kirby Gate Lessor (KGGP)</v>
          </cell>
          <cell r="B98">
            <v>13760.41</v>
          </cell>
          <cell r="C98">
            <v>12872.64</v>
          </cell>
          <cell r="D98">
            <v>13760.42</v>
          </cell>
          <cell r="E98">
            <v>13316.53</v>
          </cell>
          <cell r="F98">
            <v>13760.41</v>
          </cell>
          <cell r="G98">
            <v>13316.53</v>
          </cell>
          <cell r="H98">
            <v>13951.64</v>
          </cell>
          <cell r="N98">
            <v>94738.58</v>
          </cell>
        </row>
        <row r="99">
          <cell r="A99" t="str">
            <v>Prairie House</v>
          </cell>
          <cell r="B99">
            <v>21004.649999999961</v>
          </cell>
          <cell r="C99">
            <v>21004.569999999887</v>
          </cell>
          <cell r="D99">
            <v>21004.470000000354</v>
          </cell>
          <cell r="E99">
            <v>21004.379999999757</v>
          </cell>
          <cell r="F99">
            <v>21020.319999999927</v>
          </cell>
          <cell r="G99">
            <v>21004.289999999964</v>
          </cell>
          <cell r="H99">
            <v>20987.980000000185</v>
          </cell>
          <cell r="N99">
            <v>147030.66000000003</v>
          </cell>
        </row>
        <row r="100">
          <cell r="A100" t="str">
            <v>Preston Hollow</v>
          </cell>
        </row>
        <row r="101">
          <cell r="A101" t="str">
            <v>Quail Hollow</v>
          </cell>
          <cell r="B101">
            <v>25727.120000000148</v>
          </cell>
          <cell r="C101">
            <v>25727.120000000057</v>
          </cell>
          <cell r="D101">
            <v>25727.120000000094</v>
          </cell>
          <cell r="E101">
            <v>25727.119999999813</v>
          </cell>
          <cell r="F101">
            <v>25727.12000000013</v>
          </cell>
          <cell r="G101">
            <v>25727.119999999886</v>
          </cell>
          <cell r="H101">
            <v>25727.119999999795</v>
          </cell>
          <cell r="N101">
            <v>180089.83999999994</v>
          </cell>
        </row>
        <row r="102">
          <cell r="A102" t="str">
            <v>Redwood Heights</v>
          </cell>
          <cell r="B102">
            <v>39616.870000000039</v>
          </cell>
          <cell r="C102">
            <v>37621.82000000008</v>
          </cell>
          <cell r="D102">
            <v>41598.699999999924</v>
          </cell>
          <cell r="E102">
            <v>38622.319999999891</v>
          </cell>
          <cell r="F102">
            <v>40602.869999999741</v>
          </cell>
          <cell r="G102">
            <v>38625.339999999778</v>
          </cell>
          <cell r="H102">
            <v>40598.470000000074</v>
          </cell>
          <cell r="N102">
            <v>277286.38999999955</v>
          </cell>
        </row>
        <row r="103">
          <cell r="A103" t="str">
            <v>Regal Estates</v>
          </cell>
          <cell r="B103">
            <v>27336.310000000005</v>
          </cell>
          <cell r="C103">
            <v>20139.53</v>
          </cell>
          <cell r="D103">
            <v>23098.289999999775</v>
          </cell>
          <cell r="E103">
            <v>23727.290000000299</v>
          </cell>
          <cell r="F103">
            <v>27103.949999999888</v>
          </cell>
          <cell r="G103">
            <v>21757.400000000205</v>
          </cell>
          <cell r="H103">
            <v>18451.39999999998</v>
          </cell>
          <cell r="N103">
            <v>161614.17000000016</v>
          </cell>
        </row>
        <row r="104">
          <cell r="A104" t="str">
            <v>River Road</v>
          </cell>
          <cell r="B104">
            <v>27112.37</v>
          </cell>
          <cell r="C104">
            <v>27112.37</v>
          </cell>
          <cell r="D104">
            <v>27112.37</v>
          </cell>
          <cell r="E104">
            <v>27112.37</v>
          </cell>
          <cell r="F104">
            <v>27112.37</v>
          </cell>
          <cell r="G104">
            <v>27112.37</v>
          </cell>
          <cell r="H104">
            <v>27545.03</v>
          </cell>
          <cell r="N104">
            <v>190219.25</v>
          </cell>
        </row>
        <row r="105">
          <cell r="A105" t="str">
            <v>River Valley Landing</v>
          </cell>
        </row>
        <row r="106">
          <cell r="A106" t="str">
            <v>Riverside at Belfair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N106">
            <v>0</v>
          </cell>
        </row>
        <row r="107">
          <cell r="A107" t="str">
            <v>Rose Valley</v>
          </cell>
          <cell r="B107">
            <v>33218.519999999771</v>
          </cell>
          <cell r="C107">
            <v>33218.299999999625</v>
          </cell>
          <cell r="D107">
            <v>33218.06000000015</v>
          </cell>
          <cell r="E107">
            <v>33217.839999999967</v>
          </cell>
          <cell r="F107">
            <v>33217.610000000452</v>
          </cell>
          <cell r="G107">
            <v>33217.379999999517</v>
          </cell>
          <cell r="H107">
            <v>33217.149999999965</v>
          </cell>
          <cell r="N107">
            <v>232524.85999999943</v>
          </cell>
        </row>
        <row r="108">
          <cell r="A108" t="str">
            <v>Sandia Springs</v>
          </cell>
          <cell r="B108">
            <v>87003.07</v>
          </cell>
          <cell r="C108">
            <v>87003.07</v>
          </cell>
          <cell r="D108">
            <v>87003.07</v>
          </cell>
          <cell r="E108">
            <v>87003.07</v>
          </cell>
          <cell r="F108">
            <v>87003.07</v>
          </cell>
          <cell r="G108">
            <v>87003.07</v>
          </cell>
          <cell r="H108">
            <v>87003.07</v>
          </cell>
          <cell r="N108">
            <v>609021.49</v>
          </cell>
        </row>
        <row r="109">
          <cell r="A109" t="str">
            <v>Sequoia Springs</v>
          </cell>
          <cell r="B109">
            <v>18899.689999999999</v>
          </cell>
          <cell r="C109">
            <v>18249.64</v>
          </cell>
          <cell r="D109">
            <v>21095.07</v>
          </cell>
          <cell r="E109">
            <v>22515.62</v>
          </cell>
          <cell r="F109">
            <v>23990.73</v>
          </cell>
          <cell r="G109">
            <v>24425.119999999999</v>
          </cell>
          <cell r="H109">
            <v>26388.2</v>
          </cell>
          <cell r="N109">
            <v>155564.07</v>
          </cell>
        </row>
        <row r="110">
          <cell r="A110" t="str">
            <v>Settlers Park</v>
          </cell>
          <cell r="B110">
            <v>32637.569999999927</v>
          </cell>
          <cell r="C110">
            <v>30878.299999999759</v>
          </cell>
          <cell r="D110">
            <v>34526.870000000359</v>
          </cell>
          <cell r="E110">
            <v>31788.419999999889</v>
          </cell>
          <cell r="F110">
            <v>33610.000000000073</v>
          </cell>
          <cell r="G110">
            <v>31791.359999999684</v>
          </cell>
          <cell r="H110">
            <v>28201.42</v>
          </cell>
          <cell r="N110">
            <v>223433.93999999971</v>
          </cell>
        </row>
        <row r="111">
          <cell r="A111" t="str">
            <v>Shore Pines</v>
          </cell>
          <cell r="B111">
            <v>13500</v>
          </cell>
          <cell r="C111">
            <v>13500</v>
          </cell>
          <cell r="D111">
            <v>13500</v>
          </cell>
          <cell r="E111">
            <v>13500</v>
          </cell>
          <cell r="F111">
            <v>13500</v>
          </cell>
          <cell r="G111">
            <v>13500</v>
          </cell>
          <cell r="H111">
            <v>13500</v>
          </cell>
          <cell r="N111">
            <v>94500</v>
          </cell>
        </row>
        <row r="112">
          <cell r="A112" t="str">
            <v>Sierra Hills</v>
          </cell>
          <cell r="B112">
            <v>44449.339999999924</v>
          </cell>
          <cell r="C112">
            <v>42184.560000000187</v>
          </cell>
          <cell r="D112">
            <v>44445.64999999974</v>
          </cell>
          <cell r="E112">
            <v>43315.589999999778</v>
          </cell>
          <cell r="F112">
            <v>44441.909999999814</v>
          </cell>
          <cell r="G112">
            <v>43313.47999999985</v>
          </cell>
          <cell r="H112">
            <v>44439.789999999666</v>
          </cell>
          <cell r="N112">
            <v>306590.31999999896</v>
          </cell>
        </row>
        <row r="113">
          <cell r="A113" t="str">
            <v>Silver Creek</v>
          </cell>
          <cell r="B113">
            <v>18087.16</v>
          </cell>
          <cell r="C113">
            <v>18087.16</v>
          </cell>
          <cell r="D113">
            <v>18087.16</v>
          </cell>
          <cell r="E113">
            <v>18087.16</v>
          </cell>
          <cell r="F113">
            <v>18087.16</v>
          </cell>
          <cell r="G113">
            <v>18087.16</v>
          </cell>
          <cell r="H113">
            <v>18087.16</v>
          </cell>
          <cell r="N113">
            <v>126610.12000000001</v>
          </cell>
        </row>
        <row r="114">
          <cell r="A114" t="str">
            <v>Spring Pointe</v>
          </cell>
          <cell r="B114">
            <v>21767.260000000373</v>
          </cell>
          <cell r="C114">
            <v>20586.889999999701</v>
          </cell>
          <cell r="D114">
            <v>21769.490000000074</v>
          </cell>
          <cell r="E114">
            <v>21186.180000000113</v>
          </cell>
          <cell r="F114">
            <v>21763.870000000039</v>
          </cell>
          <cell r="G114">
            <v>21180.040000000074</v>
          </cell>
          <cell r="H114">
            <v>21765.799999999777</v>
          </cell>
          <cell r="N114">
            <v>150019.53000000014</v>
          </cell>
        </row>
        <row r="115">
          <cell r="A115" t="str">
            <v>Spring Village</v>
          </cell>
          <cell r="B115">
            <v>38499.879999999888</v>
          </cell>
          <cell r="C115">
            <v>38499.639999999592</v>
          </cell>
          <cell r="D115">
            <v>38499.420000000449</v>
          </cell>
          <cell r="E115">
            <v>38499.200000000114</v>
          </cell>
          <cell r="F115">
            <v>38498.960000000443</v>
          </cell>
          <cell r="G115">
            <v>38498.740000000078</v>
          </cell>
          <cell r="H115">
            <v>38498.510000000373</v>
          </cell>
          <cell r="N115">
            <v>269494.35000000097</v>
          </cell>
        </row>
        <row r="116">
          <cell r="A116" t="str">
            <v>Spring Wind</v>
          </cell>
          <cell r="B116">
            <v>26064.819999999887</v>
          </cell>
          <cell r="C116">
            <v>24736.760000000315</v>
          </cell>
          <cell r="D116">
            <v>26062.659999999945</v>
          </cell>
          <cell r="E116">
            <v>25399.989999999721</v>
          </cell>
          <cell r="F116">
            <v>26060.460000000094</v>
          </cell>
          <cell r="G116">
            <v>25398.759999999907</v>
          </cell>
          <cell r="H116">
            <v>26059.220000000092</v>
          </cell>
          <cell r="N116">
            <v>179782.66999999995</v>
          </cell>
        </row>
        <row r="117">
          <cell r="A117" t="str">
            <v>Stonebridge</v>
          </cell>
          <cell r="B117">
            <v>47513.559999999627</v>
          </cell>
          <cell r="C117">
            <v>47513.559999999736</v>
          </cell>
          <cell r="D117">
            <v>47513.559999999779</v>
          </cell>
          <cell r="E117">
            <v>47513.559999999736</v>
          </cell>
          <cell r="F117">
            <v>47513.559999999627</v>
          </cell>
          <cell r="G117">
            <v>47513.560000000369</v>
          </cell>
          <cell r="H117">
            <v>47513.55999999967</v>
          </cell>
          <cell r="N117">
            <v>332594.91999999847</v>
          </cell>
        </row>
        <row r="118">
          <cell r="A118" t="str">
            <v>Suites, The</v>
          </cell>
        </row>
        <row r="119">
          <cell r="A119" t="str">
            <v>Summerfield House</v>
          </cell>
          <cell r="B119">
            <v>90188.17</v>
          </cell>
          <cell r="C119">
            <v>90188.17</v>
          </cell>
          <cell r="D119">
            <v>90188.17</v>
          </cell>
          <cell r="E119">
            <v>90188.17</v>
          </cell>
          <cell r="F119">
            <v>90188.17</v>
          </cell>
          <cell r="G119">
            <v>90188.17</v>
          </cell>
          <cell r="H119">
            <v>90188.17</v>
          </cell>
          <cell r="N119">
            <v>631317.19000000006</v>
          </cell>
        </row>
        <row r="120">
          <cell r="A120" t="str">
            <v>Sunshine Village</v>
          </cell>
          <cell r="B120">
            <v>45246.3</v>
          </cell>
          <cell r="C120">
            <v>44765.69</v>
          </cell>
          <cell r="D120">
            <v>44949.52</v>
          </cell>
          <cell r="E120">
            <v>44949.52</v>
          </cell>
          <cell r="F120">
            <v>44949.52</v>
          </cell>
          <cell r="G120">
            <v>44949.52</v>
          </cell>
          <cell r="H120">
            <v>44949.52</v>
          </cell>
          <cell r="N120">
            <v>314759.59000000003</v>
          </cell>
        </row>
        <row r="121">
          <cell r="A121" t="str">
            <v>Sunshine Vlg Prop,LLC</v>
          </cell>
          <cell r="B121">
            <v>37151.609999999702</v>
          </cell>
          <cell r="C121">
            <v>37151.610000000226</v>
          </cell>
          <cell r="D121">
            <v>37151.609999999928</v>
          </cell>
          <cell r="E121">
            <v>37151.610000000481</v>
          </cell>
          <cell r="F121">
            <v>37151.61</v>
          </cell>
          <cell r="G121">
            <v>37151.609999999666</v>
          </cell>
          <cell r="H121">
            <v>37151.609999999702</v>
          </cell>
          <cell r="N121">
            <v>260061.2699999997</v>
          </cell>
        </row>
        <row r="122">
          <cell r="A122" t="str">
            <v>Sweetwater Springs</v>
          </cell>
          <cell r="B122">
            <v>0</v>
          </cell>
          <cell r="C122">
            <v>41870.25</v>
          </cell>
          <cell r="D122">
            <v>41870.25</v>
          </cell>
          <cell r="E122">
            <v>41870.25</v>
          </cell>
          <cell r="F122">
            <v>41870.25</v>
          </cell>
          <cell r="G122">
            <v>41870.25</v>
          </cell>
          <cell r="H122">
            <v>41870.25</v>
          </cell>
          <cell r="N122">
            <v>251221.5</v>
          </cell>
        </row>
        <row r="123">
          <cell r="A123" t="str">
            <v>Terrace at Bluegrass</v>
          </cell>
          <cell r="B123">
            <v>25121.7</v>
          </cell>
          <cell r="C123">
            <v>23956.51</v>
          </cell>
          <cell r="D123">
            <v>25082.52</v>
          </cell>
          <cell r="E123">
            <v>24736.34</v>
          </cell>
          <cell r="F123">
            <v>29331.94</v>
          </cell>
          <cell r="G123">
            <v>25925.02</v>
          </cell>
          <cell r="H123">
            <v>59734.66</v>
          </cell>
          <cell r="N123">
            <v>213888.69</v>
          </cell>
        </row>
        <row r="124">
          <cell r="A124" t="str">
            <v>Terrace at BG Lessor (Hendersonville BGGP)</v>
          </cell>
          <cell r="B124">
            <v>14847.93</v>
          </cell>
          <cell r="C124">
            <v>13890</v>
          </cell>
          <cell r="D124">
            <v>14847.91</v>
          </cell>
          <cell r="E124">
            <v>14368.96</v>
          </cell>
          <cell r="F124">
            <v>14847.93</v>
          </cell>
          <cell r="G124">
            <v>14368.97</v>
          </cell>
          <cell r="H124">
            <v>15054.27</v>
          </cell>
          <cell r="N124">
            <v>102225.97</v>
          </cell>
        </row>
        <row r="125">
          <cell r="A125" t="str">
            <v>Timberwood</v>
          </cell>
          <cell r="B125">
            <v>17084.109999999982</v>
          </cell>
          <cell r="C125">
            <v>17487.410000000429</v>
          </cell>
          <cell r="D125">
            <v>17089.309999999703</v>
          </cell>
          <cell r="E125">
            <v>15932.54</v>
          </cell>
          <cell r="F125">
            <v>19428.190000000057</v>
          </cell>
          <cell r="G125">
            <v>15714.3</v>
          </cell>
          <cell r="H125">
            <v>17765.569999999945</v>
          </cell>
          <cell r="N125">
            <v>120501.43000000012</v>
          </cell>
        </row>
        <row r="126">
          <cell r="A126" t="str">
            <v>Valley Inn</v>
          </cell>
          <cell r="B126">
            <v>7634.45</v>
          </cell>
          <cell r="C126">
            <v>13360.890000000065</v>
          </cell>
          <cell r="D126">
            <v>13259.700000000028</v>
          </cell>
          <cell r="E126">
            <v>13369.749999999945</v>
          </cell>
          <cell r="F126">
            <v>13359.549999999934</v>
          </cell>
          <cell r="G126">
            <v>13314.260000000093</v>
          </cell>
          <cell r="H126">
            <v>13410.199999999906</v>
          </cell>
          <cell r="N126">
            <v>87708.799999999974</v>
          </cell>
        </row>
        <row r="127">
          <cell r="A127" t="str">
            <v>Valley Inn Day Care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N127">
            <v>0</v>
          </cell>
        </row>
        <row r="128">
          <cell r="A128" t="str">
            <v>Valley View</v>
          </cell>
          <cell r="B128">
            <v>17406.25</v>
          </cell>
          <cell r="C128">
            <v>17406.25</v>
          </cell>
          <cell r="D128">
            <v>17406.25</v>
          </cell>
          <cell r="E128">
            <v>72225.09</v>
          </cell>
          <cell r="F128">
            <v>17031.25</v>
          </cell>
          <cell r="G128">
            <v>17031.25</v>
          </cell>
          <cell r="H128">
            <v>17031.25</v>
          </cell>
          <cell r="N128">
            <v>175537.59</v>
          </cell>
        </row>
        <row r="129">
          <cell r="A129" t="str">
            <v>Van Vista</v>
          </cell>
          <cell r="B129">
            <v>21220</v>
          </cell>
          <cell r="C129">
            <v>13023</v>
          </cell>
          <cell r="D129">
            <v>8870</v>
          </cell>
          <cell r="E129">
            <v>12970</v>
          </cell>
          <cell r="F129">
            <v>6886</v>
          </cell>
          <cell r="G129">
            <v>21985</v>
          </cell>
          <cell r="H129">
            <v>23997</v>
          </cell>
          <cell r="N129">
            <v>108951</v>
          </cell>
        </row>
        <row r="130">
          <cell r="A130" t="str">
            <v>Villa Del Rey</v>
          </cell>
          <cell r="B130">
            <v>66673</v>
          </cell>
          <cell r="C130">
            <v>66673</v>
          </cell>
          <cell r="D130">
            <v>56712.39</v>
          </cell>
          <cell r="E130">
            <v>47019.539999999666</v>
          </cell>
          <cell r="F130">
            <v>47019.550000000265</v>
          </cell>
          <cell r="G130">
            <v>43243.050000000221</v>
          </cell>
          <cell r="H130">
            <v>43243.049999999916</v>
          </cell>
          <cell r="N130">
            <v>370583.58000000007</v>
          </cell>
        </row>
        <row r="131">
          <cell r="A131" t="str">
            <v>Waterfield</v>
          </cell>
          <cell r="B131">
            <v>22000</v>
          </cell>
          <cell r="C131">
            <v>20553.34</v>
          </cell>
          <cell r="D131">
            <v>23446.66</v>
          </cell>
          <cell r="E131">
            <v>21276.67</v>
          </cell>
          <cell r="F131">
            <v>22723.33</v>
          </cell>
          <cell r="G131">
            <v>22000</v>
          </cell>
          <cell r="H131">
            <v>22000</v>
          </cell>
          <cell r="N131">
            <v>154000</v>
          </cell>
        </row>
        <row r="132">
          <cell r="A132" t="str">
            <v>Wildflower Lodge</v>
          </cell>
          <cell r="B132">
            <v>33873.9800000002</v>
          </cell>
          <cell r="C132">
            <v>31565.079999999831</v>
          </cell>
          <cell r="D132">
            <v>32247.34999999998</v>
          </cell>
          <cell r="E132">
            <v>28218.680000000222</v>
          </cell>
          <cell r="F132">
            <v>31565.08</v>
          </cell>
          <cell r="G132">
            <v>27811.67</v>
          </cell>
          <cell r="H132">
            <v>31245.03</v>
          </cell>
          <cell r="N132">
            <v>216526.8700000002</v>
          </cell>
        </row>
        <row r="133">
          <cell r="A133" t="str">
            <v>Willows at Sherman</v>
          </cell>
          <cell r="B133">
            <v>41350</v>
          </cell>
          <cell r="C133">
            <v>41350</v>
          </cell>
          <cell r="D133">
            <v>41350</v>
          </cell>
          <cell r="E133">
            <v>41350</v>
          </cell>
          <cell r="F133">
            <v>41350</v>
          </cell>
          <cell r="G133">
            <v>41350</v>
          </cell>
          <cell r="H133">
            <v>41350</v>
          </cell>
          <cell r="N133">
            <v>289450</v>
          </cell>
        </row>
        <row r="134">
          <cell r="A134" t="str">
            <v>Windfield Village</v>
          </cell>
          <cell r="B134">
            <v>29333.200000000001</v>
          </cell>
          <cell r="C134">
            <v>29333.19999999987</v>
          </cell>
          <cell r="D134">
            <v>29333.199999999943</v>
          </cell>
          <cell r="E134">
            <v>29333.200000000055</v>
          </cell>
          <cell r="F134">
            <v>29333.19999999987</v>
          </cell>
          <cell r="G134">
            <v>29333.200000000354</v>
          </cell>
          <cell r="H134">
            <v>29333.199999999648</v>
          </cell>
          <cell r="N134">
            <v>205332.39999999973</v>
          </cell>
        </row>
        <row r="135">
          <cell r="A135" t="str">
            <v>Woodside</v>
          </cell>
          <cell r="B135">
            <v>32312.52</v>
          </cell>
          <cell r="C135">
            <v>31096.21</v>
          </cell>
          <cell r="D135">
            <v>31096.21</v>
          </cell>
          <cell r="E135">
            <v>31096.21</v>
          </cell>
          <cell r="F135">
            <v>31096.21</v>
          </cell>
          <cell r="G135">
            <v>31096.21</v>
          </cell>
          <cell r="H135">
            <v>31096.21</v>
          </cell>
          <cell r="N135">
            <v>218889.77999999997</v>
          </cell>
        </row>
        <row r="136">
          <cell r="A136" t="str">
            <v>Woodside Lessor (Spfld ALF)</v>
          </cell>
          <cell r="B136">
            <v>20383.449999999924</v>
          </cell>
          <cell r="C136">
            <v>20383.38</v>
          </cell>
          <cell r="D136">
            <v>20383.319999999905</v>
          </cell>
          <cell r="E136">
            <v>20383.259999999871</v>
          </cell>
          <cell r="F136">
            <v>20383.190000000355</v>
          </cell>
          <cell r="G136">
            <v>20383.129999999739</v>
          </cell>
          <cell r="H136">
            <v>20383.06000000011</v>
          </cell>
          <cell r="N136">
            <v>142682.78999999992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">
          <cell r="A1" t="str">
            <v>Greatwood at Sugar Land #855</v>
          </cell>
        </row>
      </sheetData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 FORMA "/>
      <sheetName val="CENSUS &amp; REVENUE"/>
      <sheetName val="STAFF FILL"/>
      <sheetName val="DEPARMENTAL DETAIL"/>
      <sheetName val="Summary Data"/>
      <sheetName val="Original Pre-Opening Budget"/>
      <sheetName val="Project Control"/>
      <sheetName val="Maintenance"/>
      <sheetName val="SHIFT SCHEDULE"/>
      <sheetName val="UTILITIES"/>
      <sheetName val="PRICING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E23">
            <v>4888.3928571428578</v>
          </cell>
        </row>
        <row r="24">
          <cell r="E24">
            <v>1200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Deposit Download"/>
      <sheetName val="Expense Downloa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Structure"/>
      <sheetName val="Cash Flow-E"/>
      <sheetName val="Tax-E"/>
      <sheetName val="Cash Flow-A"/>
      <sheetName val="Tax-A"/>
      <sheetName val="MortNote"/>
      <sheetName val="SellerNot"/>
    </sheetNames>
    <sheetDataSet>
      <sheetData sheetId="0">
        <row r="36">
          <cell r="O36">
            <v>1</v>
          </cell>
        </row>
        <row r="37">
          <cell r="O37">
            <v>0.98421052631578942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Props"/>
      <sheetName val="NOI"/>
      <sheetName val="Debt"/>
      <sheetName val="Cap Struct"/>
      <sheetName val="Debt PP"/>
      <sheetName val="Cover"/>
      <sheetName val="Sens"/>
    </sheetNames>
    <sheetDataSet>
      <sheetData sheetId="0"/>
      <sheetData sheetId="1" refreshError="1">
        <row r="5">
          <cell r="H5" t="str">
            <v>Q1 2001</v>
          </cell>
          <cell r="I5" t="str">
            <v>Q2 2001</v>
          </cell>
          <cell r="J5" t="str">
            <v>Q3 2001</v>
          </cell>
          <cell r="K5" t="str">
            <v>Q4 2001</v>
          </cell>
          <cell r="T5" t="str">
            <v>Quarterly</v>
          </cell>
        </row>
        <row r="6">
          <cell r="C6" t="str">
            <v>Property Name</v>
          </cell>
          <cell r="D6" t="str">
            <v>Location</v>
          </cell>
          <cell r="E6" t="str">
            <v>Property Type</v>
          </cell>
          <cell r="F6" t="str">
            <v>Lender</v>
          </cell>
          <cell r="G6" t="str">
            <v>Cost Basis</v>
          </cell>
          <cell r="H6" t="str">
            <v>NOI</v>
          </cell>
          <cell r="I6" t="str">
            <v>NOI</v>
          </cell>
          <cell r="J6" t="str">
            <v>NOI</v>
          </cell>
          <cell r="K6" t="str">
            <v>NOI</v>
          </cell>
          <cell r="L6" t="str">
            <v>2001 NOI</v>
          </cell>
          <cell r="M6" t="str">
            <v>Cap Rate</v>
          </cell>
          <cell r="N6" t="str">
            <v>Value</v>
          </cell>
          <cell r="O6" t="str">
            <v>Debt</v>
          </cell>
          <cell r="P6" t="str">
            <v>LTV</v>
          </cell>
          <cell r="R6" t="str">
            <v>2000 NOI</v>
          </cell>
          <cell r="S6" t="str">
            <v>2001 NOI</v>
          </cell>
          <cell r="T6" t="str">
            <v>Growth</v>
          </cell>
        </row>
        <row r="8">
          <cell r="C8" t="str">
            <v>Aegon Debt</v>
          </cell>
        </row>
        <row r="9">
          <cell r="B9">
            <v>2</v>
          </cell>
          <cell r="C9" t="str">
            <v>Logan Square</v>
          </cell>
          <cell r="D9" t="str">
            <v>Philadelphia, PA</v>
          </cell>
          <cell r="E9" t="str">
            <v>CBD Garage</v>
          </cell>
          <cell r="F9" t="str">
            <v>Aegon I</v>
          </cell>
          <cell r="G9">
            <v>24165.216</v>
          </cell>
          <cell r="H9">
            <v>15826.889500000001</v>
          </cell>
          <cell r="I9">
            <v>16270.703159418686</v>
          </cell>
          <cell r="J9">
            <v>16726.962129982472</v>
          </cell>
          <cell r="K9">
            <v>17196.015399980046</v>
          </cell>
          <cell r="L9">
            <v>66020.570189381207</v>
          </cell>
          <cell r="M9">
            <v>8.7499999999999994E-2</v>
          </cell>
          <cell r="N9">
            <v>754520.80216435669</v>
          </cell>
          <cell r="O9">
            <v>14002.244000000001</v>
          </cell>
          <cell r="P9">
            <v>1.8557797160574378E-2</v>
          </cell>
          <cell r="R9">
            <v>1861.9870000000001</v>
          </cell>
          <cell r="S9">
            <v>1962.0920800000001</v>
          </cell>
          <cell r="T9">
            <v>2.8041748785741095E-2</v>
          </cell>
        </row>
        <row r="10">
          <cell r="B10">
            <v>3</v>
          </cell>
          <cell r="C10" t="str">
            <v>60 E. Lake</v>
          </cell>
          <cell r="D10" t="str">
            <v>Chicago, IL</v>
          </cell>
          <cell r="E10" t="str">
            <v>CBD Garage</v>
          </cell>
          <cell r="F10" t="str">
            <v>Aegon I</v>
          </cell>
          <cell r="G10">
            <v>7135.25</v>
          </cell>
          <cell r="H10">
            <v>6649.0144999999993</v>
          </cell>
          <cell r="I10">
            <v>6839.6805633537369</v>
          </cell>
          <cell r="J10">
            <v>7035.8141358721505</v>
          </cell>
          <cell r="K10">
            <v>7237.5720029628783</v>
          </cell>
          <cell r="L10">
            <v>27762.081202188765</v>
          </cell>
          <cell r="M10">
            <v>0.09</v>
          </cell>
          <cell r="N10">
            <v>308467.5689132085</v>
          </cell>
          <cell r="O10">
            <v>4170.5410000000002</v>
          </cell>
          <cell r="P10">
            <v>1.3520192786209684E-2</v>
          </cell>
          <cell r="R10">
            <v>782.23699999999997</v>
          </cell>
          <cell r="S10">
            <v>825.07256000000007</v>
          </cell>
          <cell r="T10">
            <v>2.8675838104088577E-2</v>
          </cell>
        </row>
        <row r="11">
          <cell r="B11">
            <v>4</v>
          </cell>
          <cell r="C11" t="str">
            <v>Beach Street</v>
          </cell>
          <cell r="D11" t="str">
            <v>Boston, MA</v>
          </cell>
          <cell r="E11" t="str">
            <v>CBD Garage</v>
          </cell>
          <cell r="F11" t="str">
            <v>Aegon I</v>
          </cell>
          <cell r="G11">
            <v>14953.781999999999</v>
          </cell>
          <cell r="H11">
            <v>12018.796</v>
          </cell>
          <cell r="I11">
            <v>11941.335286401314</v>
          </cell>
          <cell r="J11">
            <v>11864.373804352212</v>
          </cell>
          <cell r="K11">
            <v>11787.908336323078</v>
          </cell>
          <cell r="L11">
            <v>47612.413427076608</v>
          </cell>
          <cell r="M11">
            <v>8.5000000000000006E-2</v>
          </cell>
          <cell r="N11">
            <v>560146.04031854833</v>
          </cell>
          <cell r="O11">
            <v>8580.5400000000009</v>
          </cell>
          <cell r="P11">
            <v>1.5318398029057477E-2</v>
          </cell>
          <cell r="R11">
            <v>1413.9760000000001</v>
          </cell>
          <cell r="S11">
            <v>1415.0125599999999</v>
          </cell>
          <cell r="T11">
            <v>-6.444964503822731E-3</v>
          </cell>
        </row>
        <row r="12">
          <cell r="B12">
            <v>5</v>
          </cell>
          <cell r="C12" t="str">
            <v>100 Walton</v>
          </cell>
          <cell r="D12" t="str">
            <v>Chicago, IL</v>
          </cell>
          <cell r="E12" t="str">
            <v>CBD Garage</v>
          </cell>
          <cell r="F12" t="str">
            <v>Aegon I</v>
          </cell>
          <cell r="G12">
            <v>5979.3010000000004</v>
          </cell>
          <cell r="H12">
            <v>2820.5549999999998</v>
          </cell>
          <cell r="I12">
            <v>2951.0498906374219</v>
          </cell>
          <cell r="J12">
            <v>3087.5822159224481</v>
          </cell>
          <cell r="K12">
            <v>3230.431301865055</v>
          </cell>
          <cell r="L12">
            <v>12089.618408424925</v>
          </cell>
          <cell r="M12">
            <v>0.09</v>
          </cell>
          <cell r="N12">
            <v>134329.09342694361</v>
          </cell>
          <cell r="O12">
            <v>3873.2159999999999</v>
          </cell>
          <cell r="P12">
            <v>2.883378351768965E-2</v>
          </cell>
          <cell r="R12">
            <v>331.83</v>
          </cell>
          <cell r="S12">
            <v>359.29712000000001</v>
          </cell>
          <cell r="T12">
            <v>4.6265678434713173E-2</v>
          </cell>
        </row>
        <row r="13">
          <cell r="B13">
            <v>6</v>
          </cell>
          <cell r="C13" t="str">
            <v>145 S. Wells</v>
          </cell>
          <cell r="D13" t="str">
            <v>Chicago, IL</v>
          </cell>
          <cell r="E13" t="str">
            <v>CBD Garage</v>
          </cell>
          <cell r="F13" t="str">
            <v>Aegon I</v>
          </cell>
          <cell r="G13">
            <v>6726.893</v>
          </cell>
          <cell r="H13">
            <v>3267.8589999999999</v>
          </cell>
          <cell r="I13">
            <v>3665.3665085058028</v>
          </cell>
          <cell r="J13">
            <v>4111.2274555530148</v>
          </cell>
          <cell r="K13">
            <v>4611.3236294569479</v>
          </cell>
          <cell r="L13">
            <v>15655.776593515766</v>
          </cell>
          <cell r="M13">
            <v>0.09</v>
          </cell>
          <cell r="N13">
            <v>173953.07326128631</v>
          </cell>
          <cell r="O13">
            <v>3618.7930000000001</v>
          </cell>
          <cell r="P13">
            <v>2.0803271434959875E-2</v>
          </cell>
          <cell r="R13">
            <v>384.45400000000001</v>
          </cell>
          <cell r="S13">
            <v>465.28039999999999</v>
          </cell>
          <cell r="T13">
            <v>0.12164157281749401</v>
          </cell>
        </row>
        <row r="14">
          <cell r="B14">
            <v>19</v>
          </cell>
          <cell r="C14" t="str">
            <v>Capitol Commons</v>
          </cell>
          <cell r="D14" t="str">
            <v>Indianapolis, IN</v>
          </cell>
          <cell r="E14" t="str">
            <v>Ground Lease</v>
          </cell>
          <cell r="F14" t="str">
            <v>Aegon II</v>
          </cell>
          <cell r="G14">
            <v>16600</v>
          </cell>
          <cell r="H14">
            <v>14050.6445</v>
          </cell>
          <cell r="I14">
            <v>14523.646474087782</v>
          </cell>
          <cell r="J14">
            <v>15012.571622909003</v>
          </cell>
          <cell r="K14">
            <v>15517.955985439148</v>
          </cell>
          <cell r="L14">
            <v>59104.818582435932</v>
          </cell>
          <cell r="M14">
            <v>0.1</v>
          </cell>
          <cell r="N14">
            <v>591048.1858243593</v>
          </cell>
          <cell r="O14">
            <v>11650</v>
          </cell>
          <cell r="P14">
            <v>1.9710744875650475E-2</v>
          </cell>
          <cell r="R14">
            <v>1653.0170000000001</v>
          </cell>
          <cell r="S14">
            <v>1756.56</v>
          </cell>
          <cell r="T14">
            <v>3.3664076696822212E-2</v>
          </cell>
        </row>
        <row r="15">
          <cell r="B15">
            <v>20</v>
          </cell>
          <cell r="C15" t="str">
            <v>Riverfront Center</v>
          </cell>
          <cell r="D15" t="str">
            <v>Pittsburgh, PA</v>
          </cell>
          <cell r="E15" t="str">
            <v>CBD Garage</v>
          </cell>
          <cell r="F15" t="str">
            <v>Aegon II</v>
          </cell>
          <cell r="G15">
            <v>11000</v>
          </cell>
          <cell r="H15">
            <v>11390.493</v>
          </cell>
          <cell r="I15">
            <v>10959.867888224617</v>
          </cell>
          <cell r="J15">
            <v>10545.522843246305</v>
          </cell>
          <cell r="K15">
            <v>10146.842386386115</v>
          </cell>
          <cell r="L15">
            <v>43042.726117857041</v>
          </cell>
          <cell r="M15">
            <v>9.5000000000000001E-2</v>
          </cell>
          <cell r="N15">
            <v>453081.32755638991</v>
          </cell>
          <cell r="O15">
            <v>8400</v>
          </cell>
          <cell r="P15">
            <v>1.8539717902973051E-2</v>
          </cell>
          <cell r="R15">
            <v>1340.058</v>
          </cell>
          <cell r="S15">
            <v>1279.20416</v>
          </cell>
          <cell r="T15">
            <v>-3.7805660542996902E-2</v>
          </cell>
        </row>
        <row r="16">
          <cell r="B16">
            <v>7</v>
          </cell>
          <cell r="C16" t="str">
            <v>Hartford Bradley</v>
          </cell>
          <cell r="D16" t="str">
            <v>Windsor Locks, CT</v>
          </cell>
          <cell r="E16" t="str">
            <v>Off-Airport</v>
          </cell>
          <cell r="F16" t="str">
            <v>Aegon I</v>
          </cell>
          <cell r="G16">
            <v>9957.6170000000002</v>
          </cell>
          <cell r="H16">
            <v>13699.058999999999</v>
          </cell>
          <cell r="I16">
            <v>12632.570489608835</v>
          </cell>
          <cell r="J16">
            <v>11649.109415101871</v>
          </cell>
          <cell r="K16">
            <v>10742.211988972407</v>
          </cell>
          <cell r="L16">
            <v>48722.950893683112</v>
          </cell>
          <cell r="M16">
            <v>0.105</v>
          </cell>
          <cell r="N16">
            <v>464028.10374936298</v>
          </cell>
          <cell r="O16">
            <v>6310.6880000000001</v>
          </cell>
          <cell r="P16">
            <v>1.359979697136752E-2</v>
          </cell>
          <cell r="R16">
            <v>1611.654</v>
          </cell>
          <cell r="S16">
            <v>1448.0169600000002</v>
          </cell>
          <cell r="T16">
            <v>-7.7851223970286085E-2</v>
          </cell>
        </row>
        <row r="17">
          <cell r="B17">
            <v>8</v>
          </cell>
          <cell r="C17" t="str">
            <v>Hartford ASP</v>
          </cell>
          <cell r="D17" t="str">
            <v>Windsor Locks, CT</v>
          </cell>
          <cell r="E17" t="str">
            <v>Off-Airport</v>
          </cell>
          <cell r="F17" t="str">
            <v>Aegon I</v>
          </cell>
          <cell r="G17">
            <v>3755.386</v>
          </cell>
          <cell r="H17">
            <v>4624.6460000000006</v>
          </cell>
          <cell r="I17">
            <v>4703.2583766394937</v>
          </cell>
          <cell r="J17">
            <v>4783.2070514001634</v>
          </cell>
          <cell r="K17">
            <v>4864.5147394414425</v>
          </cell>
          <cell r="L17">
            <v>18975.626167481099</v>
          </cell>
          <cell r="M17">
            <v>0.105</v>
          </cell>
          <cell r="N17">
            <v>180720.24921410572</v>
          </cell>
          <cell r="O17">
            <v>2140.1460000000002</v>
          </cell>
          <cell r="P17">
            <v>1.1842314346659034E-2</v>
          </cell>
          <cell r="R17">
            <v>544.07600000000002</v>
          </cell>
          <cell r="S17">
            <v>563.94416000000001</v>
          </cell>
          <cell r="T17">
            <v>1.6998571704621879E-2</v>
          </cell>
        </row>
        <row r="18">
          <cell r="B18">
            <v>9</v>
          </cell>
          <cell r="C18" t="str">
            <v>Raleigh VIP</v>
          </cell>
          <cell r="D18" t="str">
            <v>Morrisville, NC</v>
          </cell>
          <cell r="E18" t="str">
            <v>Off-Airport</v>
          </cell>
          <cell r="F18" t="str">
            <v>Aegon I</v>
          </cell>
          <cell r="G18">
            <v>5572.6549999999997</v>
          </cell>
          <cell r="H18">
            <v>2239.92</v>
          </cell>
          <cell r="I18">
            <v>3745.3172339849311</v>
          </cell>
          <cell r="J18">
            <v>6262.4563302191746</v>
          </cell>
          <cell r="K18">
            <v>10471.30505582695</v>
          </cell>
          <cell r="L18">
            <v>22718.998620031056</v>
          </cell>
          <cell r="M18">
            <v>0.1</v>
          </cell>
          <cell r="N18">
            <v>227189.98620031055</v>
          </cell>
          <cell r="O18">
            <v>2176.7220000000002</v>
          </cell>
          <cell r="P18">
            <v>9.5810648893689E-3</v>
          </cell>
          <cell r="R18">
            <v>263.52</v>
          </cell>
          <cell r="S18">
            <v>675.19504000000006</v>
          </cell>
          <cell r="T18">
            <v>0.6720763393268202</v>
          </cell>
        </row>
        <row r="19">
          <cell r="B19">
            <v>10</v>
          </cell>
          <cell r="C19" t="str">
            <v>Chicago ASP</v>
          </cell>
          <cell r="D19" t="str">
            <v>Franklin Park, IL</v>
          </cell>
          <cell r="E19" t="str">
            <v>Off-Airport</v>
          </cell>
          <cell r="F19" t="str">
            <v>Aegon I</v>
          </cell>
          <cell r="G19">
            <v>4492.4049999999997</v>
          </cell>
          <cell r="H19">
            <v>4219.7569999999996</v>
          </cell>
          <cell r="I19">
            <v>4306.2216741385491</v>
          </cell>
          <cell r="J19">
            <v>4394.4580474232553</v>
          </cell>
          <cell r="K19">
            <v>4484.5024227477061</v>
          </cell>
          <cell r="L19">
            <v>17404.939144309508</v>
          </cell>
          <cell r="M19">
            <v>0.1</v>
          </cell>
          <cell r="N19">
            <v>174049.39144309508</v>
          </cell>
          <cell r="O19">
            <v>2562.1889999999999</v>
          </cell>
          <cell r="P19">
            <v>1.4721045438631709E-2</v>
          </cell>
          <cell r="R19">
            <v>496.44200000000001</v>
          </cell>
          <cell r="S19">
            <v>517.26376000000005</v>
          </cell>
          <cell r="T19">
            <v>2.049043917423448E-2</v>
          </cell>
        </row>
        <row r="20">
          <cell r="B20">
            <v>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B21">
            <v>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B22">
            <v>1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>
            <v>1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B25">
            <v>1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B26">
            <v>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B27">
            <v>1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  <cell r="T27">
            <v>0</v>
          </cell>
        </row>
        <row r="30">
          <cell r="C30" t="str">
            <v>Other Debt</v>
          </cell>
        </row>
        <row r="31">
          <cell r="B31">
            <v>5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B32">
            <v>5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>
            <v>5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B34">
            <v>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7">
          <cell r="C37" t="str">
            <v>New Debt</v>
          </cell>
        </row>
        <row r="38">
          <cell r="B38">
            <v>5</v>
          </cell>
          <cell r="C38" t="str">
            <v>Juniper &amp; Locust</v>
          </cell>
          <cell r="D38" t="str">
            <v>Philadelphia, PA</v>
          </cell>
          <cell r="E38" t="str">
            <v>CBD Garage</v>
          </cell>
          <cell r="F38" t="str">
            <v>Aegon II</v>
          </cell>
          <cell r="G38">
            <v>8000</v>
          </cell>
          <cell r="H38">
            <v>6836.9835000000003</v>
          </cell>
          <cell r="I38">
            <v>7221.8083559259267</v>
          </cell>
          <cell r="J38">
            <v>7628.2933737841449</v>
          </cell>
          <cell r="K38">
            <v>8057.6577123886163</v>
          </cell>
          <cell r="L38">
            <v>29744.742942098688</v>
          </cell>
          <cell r="M38">
            <v>0.09</v>
          </cell>
          <cell r="N38">
            <v>330497.14380109654</v>
          </cell>
          <cell r="O38">
            <v>5600</v>
          </cell>
          <cell r="P38">
            <v>1.6944170638189402E-2</v>
          </cell>
          <cell r="R38">
            <v>804.351</v>
          </cell>
          <cell r="S38">
            <v>883.99599999999998</v>
          </cell>
          <cell r="T38">
            <v>5.6285766365521524E-2</v>
          </cell>
        </row>
        <row r="39">
          <cell r="B39">
            <v>2</v>
          </cell>
          <cell r="C39" t="str">
            <v>Mobil Garage</v>
          </cell>
          <cell r="D39" t="str">
            <v>Los Angeles, CA</v>
          </cell>
          <cell r="E39" t="str">
            <v>CBD Garage</v>
          </cell>
          <cell r="F39" t="str">
            <v>Aegon II</v>
          </cell>
          <cell r="G39">
            <v>4200</v>
          </cell>
          <cell r="H39">
            <v>3439.2870000000003</v>
          </cell>
          <cell r="I39">
            <v>3407.190308134208</v>
          </cell>
          <cell r="J39">
            <v>3375.3931544077823</v>
          </cell>
          <cell r="K39">
            <v>3343.892743420583</v>
          </cell>
          <cell r="L39">
            <v>13565.763205962574</v>
          </cell>
          <cell r="M39">
            <v>0.09</v>
          </cell>
          <cell r="N39">
            <v>150730.70228847305</v>
          </cell>
          <cell r="O39">
            <v>2800</v>
          </cell>
          <cell r="P39">
            <v>1.8576175639660152E-2</v>
          </cell>
          <cell r="R39">
            <v>404.62200000000001</v>
          </cell>
          <cell r="S39">
            <v>403.16640000000007</v>
          </cell>
          <cell r="T39">
            <v>-9.3323679779537174E-3</v>
          </cell>
        </row>
        <row r="40">
          <cell r="B40">
            <v>13</v>
          </cell>
          <cell r="C40" t="str">
            <v>Lake Wells</v>
          </cell>
          <cell r="D40" t="str">
            <v>Chicago, IL</v>
          </cell>
          <cell r="E40" t="str">
            <v>CBD Garage</v>
          </cell>
          <cell r="F40" t="str">
            <v>Prudential</v>
          </cell>
          <cell r="G40">
            <v>13746.986999999999</v>
          </cell>
          <cell r="H40">
            <v>14165.454</v>
          </cell>
          <cell r="I40">
            <v>14049.630213701676</v>
          </cell>
          <cell r="J40">
            <v>13934.753460196827</v>
          </cell>
          <cell r="K40">
            <v>13820.815996075051</v>
          </cell>
          <cell r="L40">
            <v>55970.653669973552</v>
          </cell>
          <cell r="M40">
            <v>0.09</v>
          </cell>
          <cell r="N40">
            <v>621896.15188859508</v>
          </cell>
          <cell r="O40">
            <v>8620.9680000000008</v>
          </cell>
          <cell r="P40">
            <v>1.3862391612843328E-2</v>
          </cell>
          <cell r="R40">
            <v>1666.5239999999999</v>
          </cell>
          <cell r="S40">
            <v>1663.4144799999999</v>
          </cell>
          <cell r="T40">
            <v>-8.1764965879897421E-3</v>
          </cell>
        </row>
        <row r="41">
          <cell r="B41">
            <v>16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B42">
            <v>16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B43">
            <v>16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B44">
            <v>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B45">
            <v>16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</row>
        <row r="47">
          <cell r="E47" t="str">
            <v>Total</v>
          </cell>
          <cell r="G47">
            <v>136285.492</v>
          </cell>
          <cell r="H47">
            <v>115249.35799999998</v>
          </cell>
          <cell r="I47">
            <v>117217.64642276299</v>
          </cell>
          <cell r="J47">
            <v>120411.72504037083</v>
          </cell>
          <cell r="K47">
            <v>125512.94970128604</v>
          </cell>
          <cell r="L47">
            <v>478391.67916441994</v>
          </cell>
          <cell r="M47">
            <v>0.09</v>
          </cell>
          <cell r="N47">
            <v>5315463.1018268885</v>
          </cell>
          <cell r="R47">
            <v>13558.748</v>
          </cell>
          <cell r="S47">
            <v>14217.51568</v>
          </cell>
        </row>
        <row r="48">
          <cell r="M48">
            <v>9.3350950631810162E-2</v>
          </cell>
          <cell r="N48">
            <v>5124657.8200501325</v>
          </cell>
        </row>
        <row r="49">
          <cell r="C49" t="str">
            <v>Property Input Table</v>
          </cell>
        </row>
        <row r="50">
          <cell r="C50">
            <v>1</v>
          </cell>
          <cell r="D50">
            <v>2</v>
          </cell>
          <cell r="E50">
            <v>3</v>
          </cell>
          <cell r="F50">
            <v>4</v>
          </cell>
          <cell r="G50">
            <v>5</v>
          </cell>
          <cell r="H50">
            <v>6</v>
          </cell>
          <cell r="I50">
            <v>7</v>
          </cell>
          <cell r="J50">
            <v>8</v>
          </cell>
          <cell r="K50">
            <v>9</v>
          </cell>
          <cell r="L50">
            <v>10</v>
          </cell>
          <cell r="M50">
            <v>11</v>
          </cell>
          <cell r="N50">
            <v>12</v>
          </cell>
          <cell r="O50">
            <v>13</v>
          </cell>
          <cell r="P50">
            <v>14</v>
          </cell>
          <cell r="Q50">
            <v>15</v>
          </cell>
          <cell r="R50">
            <v>16</v>
          </cell>
          <cell r="S50">
            <v>17</v>
          </cell>
          <cell r="T50">
            <v>18</v>
          </cell>
        </row>
        <row r="51">
          <cell r="H51" t="str">
            <v>Q1 2001</v>
          </cell>
          <cell r="I51" t="str">
            <v>Q2 2001</v>
          </cell>
          <cell r="J51" t="str">
            <v>Q3 2001</v>
          </cell>
          <cell r="K51" t="str">
            <v>Q4 2001</v>
          </cell>
          <cell r="T51" t="str">
            <v>Quarterly</v>
          </cell>
        </row>
        <row r="52">
          <cell r="C52" t="str">
            <v>Property Name</v>
          </cell>
          <cell r="D52" t="str">
            <v>Location</v>
          </cell>
          <cell r="E52" t="str">
            <v>Property Type</v>
          </cell>
          <cell r="F52" t="str">
            <v>Lender</v>
          </cell>
          <cell r="G52" t="str">
            <v>Cost Basis</v>
          </cell>
          <cell r="H52" t="str">
            <v>NOI</v>
          </cell>
          <cell r="I52" t="str">
            <v>NOI</v>
          </cell>
          <cell r="J52" t="str">
            <v>NOI</v>
          </cell>
          <cell r="K52" t="str">
            <v>NOI</v>
          </cell>
          <cell r="L52" t="str">
            <v>2001 NOI</v>
          </cell>
          <cell r="M52" t="str">
            <v>Cap Rate</v>
          </cell>
          <cell r="N52" t="str">
            <v>Value</v>
          </cell>
          <cell r="O52" t="str">
            <v>Debt</v>
          </cell>
          <cell r="P52" t="str">
            <v>LTV</v>
          </cell>
          <cell r="R52" t="str">
            <v>2000 NOI</v>
          </cell>
          <cell r="S52" t="str">
            <v>2001 NOI</v>
          </cell>
          <cell r="T52" t="str">
            <v>Growth</v>
          </cell>
        </row>
        <row r="55">
          <cell r="C55" t="str">
            <v>Logan Square</v>
          </cell>
          <cell r="D55" t="str">
            <v>Philadelphia, PA</v>
          </cell>
          <cell r="E55" t="str">
            <v>CBD Garage</v>
          </cell>
          <cell r="F55" t="str">
            <v>Aegon I</v>
          </cell>
          <cell r="G55">
            <v>24165.216</v>
          </cell>
          <cell r="H55">
            <v>15826.889500000001</v>
          </cell>
          <cell r="I55">
            <v>16270.703159418686</v>
          </cell>
          <cell r="J55">
            <v>16726.962129982472</v>
          </cell>
          <cell r="K55">
            <v>17196.015399980046</v>
          </cell>
          <cell r="L55">
            <v>66020.570189381207</v>
          </cell>
          <cell r="M55">
            <v>8.7499999999999994E-2</v>
          </cell>
          <cell r="N55">
            <v>754520.80216435669</v>
          </cell>
          <cell r="O55">
            <v>14002.244000000001</v>
          </cell>
          <cell r="P55">
            <v>1.8557797160574378E-2</v>
          </cell>
          <cell r="R55">
            <v>1861.9870000000001</v>
          </cell>
          <cell r="S55">
            <v>1962.0920800000001</v>
          </cell>
          <cell r="T55">
            <v>2.8041748785741095E-2</v>
          </cell>
        </row>
        <row r="56">
          <cell r="C56" t="str">
            <v>60 E. Lake</v>
          </cell>
          <cell r="D56" t="str">
            <v>Chicago, IL</v>
          </cell>
          <cell r="E56" t="str">
            <v>CBD Garage</v>
          </cell>
          <cell r="F56" t="str">
            <v>Aegon I</v>
          </cell>
          <cell r="G56">
            <v>7135.25</v>
          </cell>
          <cell r="H56">
            <v>6649.0144999999993</v>
          </cell>
          <cell r="I56">
            <v>6839.6805633537369</v>
          </cell>
          <cell r="J56">
            <v>7035.8141358721505</v>
          </cell>
          <cell r="K56">
            <v>7237.5720029628783</v>
          </cell>
          <cell r="L56">
            <v>27762.081202188765</v>
          </cell>
          <cell r="M56">
            <v>0.09</v>
          </cell>
          <cell r="N56">
            <v>308467.5689132085</v>
          </cell>
          <cell r="O56">
            <v>4170.5410000000002</v>
          </cell>
          <cell r="P56">
            <v>1.3520192786209684E-2</v>
          </cell>
          <cell r="R56">
            <v>782.23699999999997</v>
          </cell>
          <cell r="S56">
            <v>825.07256000000007</v>
          </cell>
          <cell r="T56">
            <v>2.8675838104088577E-2</v>
          </cell>
        </row>
        <row r="57">
          <cell r="C57" t="str">
            <v>Beach Street</v>
          </cell>
          <cell r="D57" t="str">
            <v>Boston, MA</v>
          </cell>
          <cell r="E57" t="str">
            <v>CBD Garage</v>
          </cell>
          <cell r="F57" t="str">
            <v>Aegon I</v>
          </cell>
          <cell r="G57">
            <v>14953.781999999999</v>
          </cell>
          <cell r="H57">
            <v>12018.796</v>
          </cell>
          <cell r="I57">
            <v>11941.335286401314</v>
          </cell>
          <cell r="J57">
            <v>11864.373804352212</v>
          </cell>
          <cell r="K57">
            <v>11787.908336323078</v>
          </cell>
          <cell r="L57">
            <v>47612.413427076608</v>
          </cell>
          <cell r="M57">
            <v>8.5000000000000006E-2</v>
          </cell>
          <cell r="N57">
            <v>560146.04031854833</v>
          </cell>
          <cell r="O57">
            <v>8580.5400000000009</v>
          </cell>
          <cell r="P57">
            <v>1.5318398029057477E-2</v>
          </cell>
          <cell r="R57">
            <v>1413.9760000000001</v>
          </cell>
          <cell r="S57">
            <v>1415.0125599999999</v>
          </cell>
          <cell r="T57">
            <v>-6.444964503822731E-3</v>
          </cell>
        </row>
        <row r="58">
          <cell r="C58" t="str">
            <v>100 Walton</v>
          </cell>
          <cell r="D58" t="str">
            <v>Chicago, IL</v>
          </cell>
          <cell r="E58" t="str">
            <v>CBD Garage</v>
          </cell>
          <cell r="F58" t="str">
            <v>Aegon I</v>
          </cell>
          <cell r="G58">
            <v>5979.3010000000004</v>
          </cell>
          <cell r="H58">
            <v>2820.5549999999998</v>
          </cell>
          <cell r="I58">
            <v>2951.0498906374219</v>
          </cell>
          <cell r="J58">
            <v>3087.5822159224481</v>
          </cell>
          <cell r="K58">
            <v>3230.431301865055</v>
          </cell>
          <cell r="L58">
            <v>12089.618408424925</v>
          </cell>
          <cell r="M58">
            <v>0.09</v>
          </cell>
          <cell r="N58">
            <v>134329.09342694361</v>
          </cell>
          <cell r="O58">
            <v>3873.2159999999999</v>
          </cell>
          <cell r="P58">
            <v>2.883378351768965E-2</v>
          </cell>
          <cell r="R58">
            <v>331.83</v>
          </cell>
          <cell r="S58">
            <v>359.29712000000001</v>
          </cell>
          <cell r="T58">
            <v>4.6265678434713173E-2</v>
          </cell>
        </row>
        <row r="59">
          <cell r="C59" t="str">
            <v>145 S. Wells</v>
          </cell>
          <cell r="D59" t="str">
            <v>Chicago, IL</v>
          </cell>
          <cell r="E59" t="str">
            <v>CBD Garage</v>
          </cell>
          <cell r="F59" t="str">
            <v>Aegon I</v>
          </cell>
          <cell r="G59">
            <v>6726.893</v>
          </cell>
          <cell r="H59">
            <v>3267.8589999999999</v>
          </cell>
          <cell r="I59">
            <v>3665.3665085058028</v>
          </cell>
          <cell r="J59">
            <v>4111.2274555530148</v>
          </cell>
          <cell r="K59">
            <v>4611.3236294569479</v>
          </cell>
          <cell r="L59">
            <v>15655.776593515766</v>
          </cell>
          <cell r="M59">
            <v>0.09</v>
          </cell>
          <cell r="N59">
            <v>173953.07326128631</v>
          </cell>
          <cell r="O59">
            <v>3618.7930000000001</v>
          </cell>
          <cell r="P59">
            <v>2.0803271434959875E-2</v>
          </cell>
          <cell r="R59">
            <v>384.45400000000001</v>
          </cell>
          <cell r="S59">
            <v>465.28039999999999</v>
          </cell>
          <cell r="T59">
            <v>0.12164157281749401</v>
          </cell>
        </row>
        <row r="60">
          <cell r="C60" t="str">
            <v>Hartford Bradley</v>
          </cell>
          <cell r="D60" t="str">
            <v>Windsor Locks, CT</v>
          </cell>
          <cell r="E60" t="str">
            <v>Off-Airport</v>
          </cell>
          <cell r="F60" t="str">
            <v>Aegon I</v>
          </cell>
          <cell r="G60">
            <v>9957.6170000000002</v>
          </cell>
          <cell r="H60">
            <v>13699.058999999999</v>
          </cell>
          <cell r="I60">
            <v>12632.570489608835</v>
          </cell>
          <cell r="J60">
            <v>11649.109415101871</v>
          </cell>
          <cell r="K60">
            <v>10742.211988972407</v>
          </cell>
          <cell r="L60">
            <v>48722.950893683112</v>
          </cell>
          <cell r="M60">
            <v>0.105</v>
          </cell>
          <cell r="N60">
            <v>464028.10374936298</v>
          </cell>
          <cell r="O60">
            <v>6310.6880000000001</v>
          </cell>
          <cell r="P60">
            <v>1.359979697136752E-2</v>
          </cell>
          <cell r="R60">
            <v>1611.654</v>
          </cell>
          <cell r="S60">
            <v>1448.0169600000002</v>
          </cell>
          <cell r="T60">
            <v>-7.7851223970286085E-2</v>
          </cell>
        </row>
        <row r="61">
          <cell r="C61" t="str">
            <v>Hartford ASP</v>
          </cell>
          <cell r="D61" t="str">
            <v>Windsor Locks, CT</v>
          </cell>
          <cell r="E61" t="str">
            <v>Off-Airport</v>
          </cell>
          <cell r="F61" t="str">
            <v>Aegon I</v>
          </cell>
          <cell r="G61">
            <v>3755.386</v>
          </cell>
          <cell r="H61">
            <v>4624.6460000000006</v>
          </cell>
          <cell r="I61">
            <v>4703.2583766394937</v>
          </cell>
          <cell r="J61">
            <v>4783.2070514001634</v>
          </cell>
          <cell r="K61">
            <v>4864.5147394414425</v>
          </cell>
          <cell r="L61">
            <v>18975.626167481099</v>
          </cell>
          <cell r="M61">
            <v>0.105</v>
          </cell>
          <cell r="N61">
            <v>180720.24921410572</v>
          </cell>
          <cell r="O61">
            <v>2140.1460000000002</v>
          </cell>
          <cell r="P61">
            <v>1.1842314346659034E-2</v>
          </cell>
          <cell r="R61">
            <v>544.07600000000002</v>
          </cell>
          <cell r="S61">
            <v>563.94416000000001</v>
          </cell>
          <cell r="T61">
            <v>1.6998571704621879E-2</v>
          </cell>
        </row>
        <row r="62">
          <cell r="C62" t="str">
            <v>Raleigh VIP</v>
          </cell>
          <cell r="D62" t="str">
            <v>Morrisville, NC</v>
          </cell>
          <cell r="E62" t="str">
            <v>Off-Airport</v>
          </cell>
          <cell r="F62" t="str">
            <v>Aegon I</v>
          </cell>
          <cell r="G62">
            <v>5572.6549999999997</v>
          </cell>
          <cell r="H62">
            <v>2239.92</v>
          </cell>
          <cell r="I62">
            <v>3745.3172339849311</v>
          </cell>
          <cell r="J62">
            <v>6262.4563302191746</v>
          </cell>
          <cell r="K62">
            <v>10471.30505582695</v>
          </cell>
          <cell r="L62">
            <v>22718.998620031056</v>
          </cell>
          <cell r="M62">
            <v>0.1</v>
          </cell>
          <cell r="N62">
            <v>227189.98620031055</v>
          </cell>
          <cell r="O62">
            <v>2176.7220000000002</v>
          </cell>
          <cell r="P62">
            <v>9.5810648893689E-3</v>
          </cell>
          <cell r="R62">
            <v>263.52</v>
          </cell>
          <cell r="S62">
            <v>675.19504000000006</v>
          </cell>
          <cell r="T62">
            <v>0.6720763393268202</v>
          </cell>
        </row>
        <row r="63">
          <cell r="C63" t="str">
            <v>Chicago ASP</v>
          </cell>
          <cell r="D63" t="str">
            <v>Franklin Park, IL</v>
          </cell>
          <cell r="E63" t="str">
            <v>Off-Airport</v>
          </cell>
          <cell r="F63" t="str">
            <v>Aegon I</v>
          </cell>
          <cell r="G63">
            <v>4492.4049999999997</v>
          </cell>
          <cell r="H63">
            <v>4219.7569999999996</v>
          </cell>
          <cell r="I63">
            <v>4306.2216741385491</v>
          </cell>
          <cell r="J63">
            <v>4394.4580474232553</v>
          </cell>
          <cell r="K63">
            <v>4484.5024227477061</v>
          </cell>
          <cell r="L63">
            <v>17404.939144309508</v>
          </cell>
          <cell r="M63">
            <v>0.1</v>
          </cell>
          <cell r="N63">
            <v>174049.39144309508</v>
          </cell>
          <cell r="O63">
            <v>2562.1889999999999</v>
          </cell>
          <cell r="P63">
            <v>1.4721045438631709E-2</v>
          </cell>
          <cell r="R63">
            <v>496.44200000000001</v>
          </cell>
          <cell r="S63">
            <v>517.26376000000005</v>
          </cell>
          <cell r="T63">
            <v>2.049043917423448E-2</v>
          </cell>
        </row>
        <row r="64">
          <cell r="C64" t="str">
            <v>Lombard</v>
          </cell>
          <cell r="D64" t="str">
            <v>Baltimore, MD</v>
          </cell>
          <cell r="E64" t="str">
            <v>CBD Garage</v>
          </cell>
          <cell r="F64" t="str">
            <v>Aegon I</v>
          </cell>
          <cell r="G64">
            <v>11558.831</v>
          </cell>
          <cell r="H64">
            <v>8949.539499999999</v>
          </cell>
          <cell r="I64">
            <v>9497.4533733532735</v>
          </cell>
          <cell r="J64">
            <v>10078.911946141976</v>
          </cell>
          <cell r="K64">
            <v>10695.96891131848</v>
          </cell>
          <cell r="L64">
            <v>39221.873730813728</v>
          </cell>
          <cell r="M64">
            <v>0.09</v>
          </cell>
          <cell r="N64">
            <v>435798.59700904146</v>
          </cell>
          <cell r="O64">
            <v>6703.7960000000003</v>
          </cell>
          <cell r="P64">
            <v>1.5382784722138327E-2</v>
          </cell>
          <cell r="R64">
            <v>1052.8869999999999</v>
          </cell>
          <cell r="S64">
            <v>1165.6507200000001</v>
          </cell>
          <cell r="T64">
            <v>6.1222577245820774E-2</v>
          </cell>
        </row>
        <row r="65">
          <cell r="C65" t="str">
            <v>Financial Gateway</v>
          </cell>
          <cell r="D65" t="str">
            <v>San Diego, CA</v>
          </cell>
          <cell r="E65" t="str">
            <v>Ground Lease</v>
          </cell>
          <cell r="F65" t="str">
            <v>Aegon I</v>
          </cell>
          <cell r="G65">
            <v>3859.819</v>
          </cell>
          <cell r="H65">
            <v>3018.8344999999999</v>
          </cell>
          <cell r="I65">
            <v>3046.1912929015916</v>
          </cell>
          <cell r="J65">
            <v>3073.7959940995343</v>
          </cell>
          <cell r="K65">
            <v>3101.6508501482253</v>
          </cell>
          <cell r="L65">
            <v>12240.472637149351</v>
          </cell>
          <cell r="M65">
            <v>7.4999999999999997E-2</v>
          </cell>
          <cell r="N65">
            <v>163206.301828658</v>
          </cell>
          <cell r="O65">
            <v>1816.8789999999999</v>
          </cell>
          <cell r="P65">
            <v>1.1132407141407129E-2</v>
          </cell>
          <cell r="R65">
            <v>355.15699999999998</v>
          </cell>
          <cell r="S65">
            <v>363.77952000000005</v>
          </cell>
          <cell r="T65">
            <v>9.0620379824039917E-3</v>
          </cell>
        </row>
        <row r="66">
          <cell r="C66" t="str">
            <v>Grant Street</v>
          </cell>
          <cell r="D66" t="str">
            <v>Pittsburgh, PA</v>
          </cell>
          <cell r="E66" t="str">
            <v>CBD Land</v>
          </cell>
          <cell r="F66" t="str">
            <v>Aegon I</v>
          </cell>
          <cell r="G66">
            <v>5428.567</v>
          </cell>
          <cell r="H66">
            <v>3682.4549999999999</v>
          </cell>
          <cell r="I66">
            <v>3050.2423219172647</v>
          </cell>
          <cell r="J66">
            <v>2526.5694278450724</v>
          </cell>
          <cell r="K66">
            <v>2092.8019481773244</v>
          </cell>
          <cell r="L66">
            <v>11352.068697939661</v>
          </cell>
          <cell r="M66">
            <v>7.4999999999999997E-2</v>
          </cell>
          <cell r="N66">
            <v>151360.91597252883</v>
          </cell>
          <cell r="O66">
            <v>2380.6010000000001</v>
          </cell>
          <cell r="P66">
            <v>1.5727976966207487E-2</v>
          </cell>
          <cell r="R66">
            <v>433.23</v>
          </cell>
          <cell r="S66">
            <v>337.37599999999998</v>
          </cell>
          <cell r="T66">
            <v>-0.1716823907102015</v>
          </cell>
        </row>
        <row r="67">
          <cell r="C67" t="str">
            <v>1728 Sansom</v>
          </cell>
          <cell r="D67" t="str">
            <v>Philadelphia, PA</v>
          </cell>
          <cell r="E67" t="str">
            <v>CBD Garage</v>
          </cell>
          <cell r="F67" t="str">
            <v>Aegon I</v>
          </cell>
          <cell r="G67">
            <v>2979.3139999999999</v>
          </cell>
          <cell r="H67">
            <v>2038.7674999999999</v>
          </cell>
          <cell r="I67">
            <v>2261.2831334253729</v>
          </cell>
          <cell r="J67">
            <v>2508.0846195135409</v>
          </cell>
          <cell r="K67">
            <v>2781.8225704056813</v>
          </cell>
          <cell r="L67">
            <v>9589.9578233445955</v>
          </cell>
          <cell r="M67">
            <v>0.09</v>
          </cell>
          <cell r="N67">
            <v>106555.08692605107</v>
          </cell>
          <cell r="O67">
            <v>1468.6690000000001</v>
          </cell>
          <cell r="P67">
            <v>1.3783189919588282E-2</v>
          </cell>
          <cell r="R67">
            <v>239.85499999999999</v>
          </cell>
          <cell r="S67">
            <v>285.00783999999999</v>
          </cell>
          <cell r="T67">
            <v>0.10914223099268226</v>
          </cell>
        </row>
        <row r="68">
          <cell r="C68" t="str">
            <v>224 W. Randolph</v>
          </cell>
          <cell r="D68" t="str">
            <v>Chicago, IL</v>
          </cell>
          <cell r="E68" t="str">
            <v>CBD Land</v>
          </cell>
          <cell r="F68" t="str">
            <v>Aegon I</v>
          </cell>
          <cell r="G68">
            <v>4036.884</v>
          </cell>
          <cell r="H68">
            <v>1670.8790000000001</v>
          </cell>
          <cell r="I68">
            <v>1949.2056236696556</v>
          </cell>
          <cell r="J68">
            <v>2273.8944970553885</v>
          </cell>
          <cell r="K68">
            <v>2652.6684106340708</v>
          </cell>
          <cell r="L68">
            <v>8546.6475313591145</v>
          </cell>
          <cell r="M68">
            <v>7.4999999999999997E-2</v>
          </cell>
          <cell r="N68">
            <v>113955.30041812154</v>
          </cell>
          <cell r="O68">
            <v>2025.905</v>
          </cell>
          <cell r="P68">
            <v>1.777806729977989E-2</v>
          </cell>
          <cell r="R68">
            <v>196.57400000000001</v>
          </cell>
          <cell r="S68">
            <v>254.00128000000001</v>
          </cell>
          <cell r="T68">
            <v>0.16657497261600362</v>
          </cell>
        </row>
        <row r="69">
          <cell r="C69" t="str">
            <v>240 W. Randolph</v>
          </cell>
          <cell r="D69" t="str">
            <v>Chicago, IL</v>
          </cell>
          <cell r="E69" t="str">
            <v>Other</v>
          </cell>
          <cell r="F69" t="str">
            <v>Aegon I</v>
          </cell>
          <cell r="G69">
            <v>3220.9670000000001</v>
          </cell>
          <cell r="H69">
            <v>2522.953</v>
          </cell>
          <cell r="I69">
            <v>2538.3804077673385</v>
          </cell>
          <cell r="J69">
            <v>2553.9021513825583</v>
          </cell>
          <cell r="K69">
            <v>2569.5188076925497</v>
          </cell>
          <cell r="L69">
            <v>10184.754366842448</v>
          </cell>
          <cell r="M69">
            <v>0.09</v>
          </cell>
          <cell r="N69">
            <v>113163.93740936053</v>
          </cell>
          <cell r="O69">
            <v>2025.905</v>
          </cell>
          <cell r="P69">
            <v>1.7902390517497355E-2</v>
          </cell>
          <cell r="R69">
            <v>296.81799999999998</v>
          </cell>
          <cell r="S69">
            <v>302.68472000000003</v>
          </cell>
          <cell r="T69">
            <v>6.1148217058893811E-3</v>
          </cell>
        </row>
        <row r="70">
          <cell r="C70" t="str">
            <v>Tower</v>
          </cell>
          <cell r="D70" t="str">
            <v>Chicago, IL</v>
          </cell>
          <cell r="E70" t="str">
            <v>CBD Garage</v>
          </cell>
          <cell r="F70" t="str">
            <v>Aegon II</v>
          </cell>
          <cell r="G70">
            <v>30004.215</v>
          </cell>
          <cell r="H70">
            <v>21896.748000000003</v>
          </cell>
          <cell r="I70">
            <v>23106.621397135274</v>
          </cell>
          <cell r="J70">
            <v>24383.344613115591</v>
          </cell>
          <cell r="K70">
            <v>25730.611338776871</v>
          </cell>
          <cell r="L70">
            <v>95117.325349027742</v>
          </cell>
          <cell r="M70">
            <v>8.5000000000000006E-2</v>
          </cell>
          <cell r="N70">
            <v>1119027.3570473851</v>
          </cell>
          <cell r="O70">
            <v>17750</v>
          </cell>
          <cell r="P70">
            <v>1.5861989332266502E-2</v>
          </cell>
          <cell r="R70">
            <v>2576.0880000000002</v>
          </cell>
          <cell r="S70">
            <v>2826.8302400000002</v>
          </cell>
          <cell r="T70">
            <v>5.5253565375793297E-2</v>
          </cell>
        </row>
        <row r="71">
          <cell r="C71" t="str">
            <v>Mobil Garage</v>
          </cell>
          <cell r="D71" t="str">
            <v>Los Angeles, CA</v>
          </cell>
          <cell r="E71" t="str">
            <v>CBD Garage</v>
          </cell>
          <cell r="F71" t="str">
            <v>Aegon II</v>
          </cell>
          <cell r="G71">
            <v>4200</v>
          </cell>
          <cell r="H71">
            <v>3439.2870000000003</v>
          </cell>
          <cell r="I71">
            <v>3407.190308134208</v>
          </cell>
          <cell r="J71">
            <v>3375.3931544077823</v>
          </cell>
          <cell r="K71">
            <v>3343.892743420583</v>
          </cell>
          <cell r="L71">
            <v>13565.763205962574</v>
          </cell>
          <cell r="M71">
            <v>0.09</v>
          </cell>
          <cell r="N71">
            <v>150730.70228847305</v>
          </cell>
          <cell r="O71">
            <v>2800</v>
          </cell>
          <cell r="P71">
            <v>1.8576175639660152E-2</v>
          </cell>
          <cell r="R71">
            <v>404.62200000000001</v>
          </cell>
          <cell r="S71">
            <v>403.16640000000007</v>
          </cell>
          <cell r="T71">
            <v>-9.3323679779537174E-3</v>
          </cell>
        </row>
        <row r="72">
          <cell r="C72" t="str">
            <v>Capitol Commons</v>
          </cell>
          <cell r="D72" t="str">
            <v>Indianapolis, IN</v>
          </cell>
          <cell r="E72" t="str">
            <v>Ground Lease</v>
          </cell>
          <cell r="F72" t="str">
            <v>Aegon II</v>
          </cell>
          <cell r="G72">
            <v>16600</v>
          </cell>
          <cell r="H72">
            <v>14050.6445</v>
          </cell>
          <cell r="I72">
            <v>14523.646474087782</v>
          </cell>
          <cell r="J72">
            <v>15012.571622909003</v>
          </cell>
          <cell r="K72">
            <v>15517.955985439148</v>
          </cell>
          <cell r="L72">
            <v>59104.818582435932</v>
          </cell>
          <cell r="M72">
            <v>0.1</v>
          </cell>
          <cell r="N72">
            <v>591048.1858243593</v>
          </cell>
          <cell r="O72">
            <v>11650</v>
          </cell>
          <cell r="P72">
            <v>1.9710744875650475E-2</v>
          </cell>
          <cell r="R72">
            <v>1653.0170000000001</v>
          </cell>
          <cell r="S72">
            <v>1756.56</v>
          </cell>
          <cell r="T72">
            <v>3.3664076696822212E-2</v>
          </cell>
        </row>
        <row r="73">
          <cell r="C73" t="str">
            <v>Riverfront Center</v>
          </cell>
          <cell r="D73" t="str">
            <v>Pittsburgh, PA</v>
          </cell>
          <cell r="E73" t="str">
            <v>CBD Garage</v>
          </cell>
          <cell r="F73" t="str">
            <v>Aegon II</v>
          </cell>
          <cell r="G73">
            <v>11000</v>
          </cell>
          <cell r="H73">
            <v>11390.493</v>
          </cell>
          <cell r="I73">
            <v>10959.867888224617</v>
          </cell>
          <cell r="J73">
            <v>10545.522843246305</v>
          </cell>
          <cell r="K73">
            <v>10146.842386386115</v>
          </cell>
          <cell r="L73">
            <v>43042.726117857041</v>
          </cell>
          <cell r="M73">
            <v>9.5000000000000001E-2</v>
          </cell>
          <cell r="N73">
            <v>453081.32755638991</v>
          </cell>
          <cell r="O73">
            <v>8400</v>
          </cell>
          <cell r="P73">
            <v>1.8539717902973051E-2</v>
          </cell>
          <cell r="R73">
            <v>1340.058</v>
          </cell>
          <cell r="S73">
            <v>1279.20416</v>
          </cell>
          <cell r="T73">
            <v>-3.7805660542996902E-2</v>
          </cell>
        </row>
        <row r="74">
          <cell r="C74" t="str">
            <v>Juniper &amp; Locust</v>
          </cell>
          <cell r="D74" t="str">
            <v>Philadelphia, PA</v>
          </cell>
          <cell r="E74" t="str">
            <v>CBD Garage</v>
          </cell>
          <cell r="F74" t="str">
            <v>Aegon II</v>
          </cell>
          <cell r="G74">
            <v>8000</v>
          </cell>
          <cell r="H74">
            <v>6836.9835000000003</v>
          </cell>
          <cell r="I74">
            <v>7221.8083559259267</v>
          </cell>
          <cell r="J74">
            <v>7628.2933737841449</v>
          </cell>
          <cell r="K74">
            <v>8057.6577123886163</v>
          </cell>
          <cell r="L74">
            <v>29744.742942098688</v>
          </cell>
          <cell r="M74">
            <v>0.09</v>
          </cell>
          <cell r="N74">
            <v>330497.14380109654</v>
          </cell>
          <cell r="O74">
            <v>5600</v>
          </cell>
          <cell r="P74">
            <v>1.6944170638189402E-2</v>
          </cell>
          <cell r="R74">
            <v>804.351</v>
          </cell>
          <cell r="S74">
            <v>883.99599999999998</v>
          </cell>
          <cell r="T74">
            <v>5.6285766365521524E-2</v>
          </cell>
        </row>
        <row r="75">
          <cell r="C75" t="str">
            <v>Forbes/Allies</v>
          </cell>
          <cell r="D75" t="str">
            <v>Pittsburgh, PA</v>
          </cell>
          <cell r="E75" t="str">
            <v>CBD Garage</v>
          </cell>
          <cell r="F75" t="str">
            <v>Aegon II</v>
          </cell>
          <cell r="G75">
            <v>27000</v>
          </cell>
          <cell r="H75">
            <v>26751.939499999997</v>
          </cell>
          <cell r="I75">
            <v>26423.280291936724</v>
          </cell>
          <cell r="J75">
            <v>26098.65880514016</v>
          </cell>
          <cell r="K75">
            <v>25778.025434449002</v>
          </cell>
          <cell r="L75">
            <v>105051.90403152589</v>
          </cell>
          <cell r="M75">
            <v>0.1</v>
          </cell>
          <cell r="N75">
            <v>1050519.0403152588</v>
          </cell>
          <cell r="O75">
            <v>18900</v>
          </cell>
          <cell r="P75">
            <v>1.7991106562264825E-2</v>
          </cell>
          <cell r="R75">
            <v>3147.2869999999998</v>
          </cell>
          <cell r="S75">
            <v>3122.08</v>
          </cell>
          <cell r="T75">
            <v>-1.22854347836452E-2</v>
          </cell>
        </row>
        <row r="76">
          <cell r="C76" t="str">
            <v>15th &amp; Sansom</v>
          </cell>
          <cell r="D76" t="str">
            <v>Philadelphia, PA</v>
          </cell>
          <cell r="E76" t="str">
            <v>CBD Garage</v>
          </cell>
          <cell r="F76" t="str">
            <v>Aegon II</v>
          </cell>
          <cell r="G76">
            <v>7500</v>
          </cell>
          <cell r="H76">
            <v>5828.1184999999996</v>
          </cell>
          <cell r="I76">
            <v>6328.5169513023602</v>
          </cell>
          <cell r="J76">
            <v>6871.879287101202</v>
          </cell>
          <cell r="K76">
            <v>7461.8943584835379</v>
          </cell>
          <cell r="L76">
            <v>26490.409096887102</v>
          </cell>
          <cell r="M76">
            <v>0.09</v>
          </cell>
          <cell r="N76">
            <v>294337.87885430118</v>
          </cell>
          <cell r="O76">
            <v>5250</v>
          </cell>
          <cell r="P76">
            <v>1.7836644133046763E-2</v>
          </cell>
          <cell r="R76">
            <v>685.66099999999994</v>
          </cell>
          <cell r="S76">
            <v>787.28</v>
          </cell>
          <cell r="T76">
            <v>8.585934745533412E-2</v>
          </cell>
        </row>
        <row r="77">
          <cell r="C77" t="str">
            <v>17th &amp; Chancellor</v>
          </cell>
          <cell r="D77" t="str">
            <v>Philadelphia, PA</v>
          </cell>
          <cell r="E77" t="str">
            <v>CBD Garage</v>
          </cell>
          <cell r="F77" t="str">
            <v>Aegon II</v>
          </cell>
          <cell r="G77">
            <v>7500</v>
          </cell>
          <cell r="H77">
            <v>6154.6544999999996</v>
          </cell>
          <cell r="I77">
            <v>6151.6789669008767</v>
          </cell>
          <cell r="J77">
            <v>6148.7048723548396</v>
          </cell>
          <cell r="K77">
            <v>6145.732215666405</v>
          </cell>
          <cell r="L77">
            <v>24600.770554922121</v>
          </cell>
          <cell r="M77">
            <v>0.09</v>
          </cell>
          <cell r="N77">
            <v>273341.89505469025</v>
          </cell>
          <cell r="O77">
            <v>5250</v>
          </cell>
          <cell r="P77">
            <v>1.9206715454100368E-2</v>
          </cell>
          <cell r="R77">
            <v>724.077</v>
          </cell>
          <cell r="S77">
            <v>731.12</v>
          </cell>
          <cell r="T77">
            <v>-4.8346062303302438E-4</v>
          </cell>
        </row>
        <row r="78">
          <cell r="C78" t="str">
            <v>1616 Sansom</v>
          </cell>
          <cell r="D78" t="str">
            <v>Philadelphia, PA</v>
          </cell>
          <cell r="E78" t="str">
            <v>CBD Garage</v>
          </cell>
          <cell r="F78" t="str">
            <v>Aegon II</v>
          </cell>
          <cell r="G78">
            <v>4500</v>
          </cell>
          <cell r="H78">
            <v>3623.1079999999997</v>
          </cell>
          <cell r="I78">
            <v>3633.92993959663</v>
          </cell>
          <cell r="J78">
            <v>3644.7842034785517</v>
          </cell>
          <cell r="K78">
            <v>3655.6708881958712</v>
          </cell>
          <cell r="L78">
            <v>14557.493031271053</v>
          </cell>
          <cell r="M78">
            <v>0.09</v>
          </cell>
          <cell r="N78">
            <v>161749.92256967837</v>
          </cell>
          <cell r="O78">
            <v>3150</v>
          </cell>
          <cell r="P78">
            <v>1.9474507004125754E-2</v>
          </cell>
          <cell r="R78">
            <v>426.24799999999999</v>
          </cell>
          <cell r="S78">
            <v>432.64</v>
          </cell>
          <cell r="T78">
            <v>2.9869216144345705E-3</v>
          </cell>
        </row>
        <row r="79">
          <cell r="C79" t="str">
            <v>Harbor Garage</v>
          </cell>
          <cell r="D79" t="str">
            <v>Boston, MA</v>
          </cell>
          <cell r="E79" t="str">
            <v>CBD Garage</v>
          </cell>
          <cell r="F79" t="str">
            <v>Aegon II</v>
          </cell>
          <cell r="G79">
            <v>82000</v>
          </cell>
          <cell r="H79">
            <v>66667.2255</v>
          </cell>
          <cell r="I79">
            <v>64397.385616281979</v>
          </cell>
          <cell r="J79">
            <v>62204.827681213785</v>
          </cell>
          <cell r="K79">
            <v>60086.92045211175</v>
          </cell>
          <cell r="L79">
            <v>253356.35924960751</v>
          </cell>
          <cell r="M79">
            <v>8.5000000000000006E-2</v>
          </cell>
          <cell r="N79">
            <v>2980663.0499953823</v>
          </cell>
          <cell r="O79">
            <v>57400</v>
          </cell>
          <cell r="P79">
            <v>1.9257460181582392E-2</v>
          </cell>
          <cell r="R79">
            <v>7843.2030000000004</v>
          </cell>
          <cell r="S79">
            <v>7529.6</v>
          </cell>
          <cell r="T79">
            <v>-3.4047312854170286E-2</v>
          </cell>
        </row>
        <row r="80">
          <cell r="C80" t="str">
            <v>1111 Sansom</v>
          </cell>
          <cell r="D80" t="str">
            <v>Philadelphia, PA</v>
          </cell>
          <cell r="E80" t="str">
            <v>CBD Garage</v>
          </cell>
          <cell r="F80" t="str">
            <v>Aegon II</v>
          </cell>
          <cell r="G80">
            <v>1900</v>
          </cell>
          <cell r="H80">
            <v>1024.4625000000001</v>
          </cell>
          <cell r="I80">
            <v>1029.6871940555191</v>
          </cell>
          <cell r="J80">
            <v>1034.9385337207832</v>
          </cell>
          <cell r="K80">
            <v>1040.2166548867199</v>
          </cell>
          <cell r="L80">
            <v>4129.304882663022</v>
          </cell>
          <cell r="M80">
            <v>7.4999999999999997E-2</v>
          </cell>
          <cell r="N80">
            <v>55057.398435506962</v>
          </cell>
          <cell r="O80">
            <v>1050</v>
          </cell>
          <cell r="P80">
            <v>1.907100643758072E-2</v>
          </cell>
          <cell r="R80">
            <v>120.52500000000001</v>
          </cell>
          <cell r="S80">
            <v>122.72</v>
          </cell>
          <cell r="T80">
            <v>5.0999368503179647E-3</v>
          </cell>
        </row>
        <row r="81">
          <cell r="C81" t="str">
            <v>Traders</v>
          </cell>
          <cell r="D81" t="str">
            <v>Chicago, IL</v>
          </cell>
          <cell r="E81" t="str">
            <v>CBD Garage</v>
          </cell>
          <cell r="F81" t="str">
            <v>LaSalle</v>
          </cell>
          <cell r="G81">
            <v>15658.027</v>
          </cell>
          <cell r="H81">
            <v>14252.3495</v>
          </cell>
          <cell r="I81">
            <v>14620.624374012808</v>
          </cell>
          <cell r="J81">
            <v>14998.415319942682</v>
          </cell>
          <cell r="K81">
            <v>15385.968229190639</v>
          </cell>
          <cell r="L81">
            <v>59257.357423146124</v>
          </cell>
          <cell r="M81">
            <v>8.5000000000000006E-2</v>
          </cell>
          <cell r="N81">
            <v>697145.38144877786</v>
          </cell>
          <cell r="O81">
            <v>8432.4770000000008</v>
          </cell>
          <cell r="P81">
            <v>1.2095722390752968E-2</v>
          </cell>
          <cell r="R81">
            <v>1676.7470000000001</v>
          </cell>
          <cell r="S81">
            <v>1761.0933600000001</v>
          </cell>
          <cell r="T81">
            <v>2.5839590448775387E-2</v>
          </cell>
        </row>
        <row r="82">
          <cell r="C82" t="str">
            <v>Lake Wells</v>
          </cell>
          <cell r="D82" t="str">
            <v>Chicago, IL</v>
          </cell>
          <cell r="E82" t="str">
            <v>CBD Garage</v>
          </cell>
          <cell r="F82" t="str">
            <v>Prudential</v>
          </cell>
          <cell r="G82">
            <v>13746.986999999999</v>
          </cell>
          <cell r="H82">
            <v>14165.454</v>
          </cell>
          <cell r="I82">
            <v>14049.630213701676</v>
          </cell>
          <cell r="J82">
            <v>13934.753460196827</v>
          </cell>
          <cell r="K82">
            <v>13820.815996075051</v>
          </cell>
          <cell r="L82">
            <v>55970.653669973552</v>
          </cell>
          <cell r="M82">
            <v>0.09</v>
          </cell>
          <cell r="N82">
            <v>621896.15188859508</v>
          </cell>
          <cell r="O82">
            <v>8620.9680000000008</v>
          </cell>
          <cell r="P82">
            <v>1.3862391612843328E-2</v>
          </cell>
          <cell r="R82">
            <v>1666.5239999999999</v>
          </cell>
          <cell r="S82">
            <v>1663.4144799999999</v>
          </cell>
          <cell r="T82">
            <v>-8.1764965879897421E-3</v>
          </cell>
        </row>
        <row r="83">
          <cell r="C83" t="str">
            <v>Milwaukee Center</v>
          </cell>
          <cell r="D83" t="str">
            <v>Milwaukee, WI</v>
          </cell>
          <cell r="E83" t="str">
            <v>Ground Lease</v>
          </cell>
          <cell r="F83" t="str">
            <v>N/A</v>
          </cell>
          <cell r="G83">
            <v>10000</v>
          </cell>
          <cell r="H83">
            <v>6950.1525000000001</v>
          </cell>
          <cell r="I83">
            <v>7656.6889785270632</v>
          </cell>
          <cell r="J83">
            <v>8435.0503264349663</v>
          </cell>
          <cell r="K83">
            <v>9292.5380943419168</v>
          </cell>
          <cell r="L83">
            <v>32334.429899303948</v>
          </cell>
          <cell r="M83">
            <v>0.1</v>
          </cell>
          <cell r="N83">
            <v>323344.29899303947</v>
          </cell>
          <cell r="O83">
            <v>0</v>
          </cell>
          <cell r="P83">
            <v>0</v>
          </cell>
          <cell r="R83">
            <v>817.66499999999996</v>
          </cell>
          <cell r="S83">
            <v>960.96</v>
          </cell>
          <cell r="T83">
            <v>0.10165769434944959</v>
          </cell>
        </row>
        <row r="84">
          <cell r="C84" t="str">
            <v>Milwaukee City Garages</v>
          </cell>
          <cell r="D84" t="str">
            <v>Milwaukee, WI</v>
          </cell>
          <cell r="E84" t="str">
            <v>CBD Garage</v>
          </cell>
          <cell r="F84" t="str">
            <v>N/A</v>
          </cell>
          <cell r="G84">
            <v>847837.5776411338</v>
          </cell>
          <cell r="H84">
            <v>22859.221634615384</v>
          </cell>
          <cell r="I84">
            <v>23299.066419944244</v>
          </cell>
          <cell r="J84">
            <v>23747.374460858675</v>
          </cell>
          <cell r="K84">
            <v>24204.308602747544</v>
          </cell>
          <cell r="L84">
            <v>94109.971118165849</v>
          </cell>
          <cell r="M84">
            <v>0.111</v>
          </cell>
          <cell r="N84">
            <v>847837.5776411338</v>
          </cell>
          <cell r="O84">
            <v>0</v>
          </cell>
          <cell r="P84">
            <v>0</v>
          </cell>
          <cell r="R84">
            <v>2689.3201923076922</v>
          </cell>
          <cell r="S84">
            <v>2796.893</v>
          </cell>
          <cell r="T84">
            <v>1.9241459414471529E-2</v>
          </cell>
        </row>
        <row r="87">
          <cell r="F87" t="str">
            <v>Totals</v>
          </cell>
          <cell r="G87">
            <v>1201269.6936411338</v>
          </cell>
          <cell r="H87">
            <v>313140.76663461543</v>
          </cell>
          <cell r="I87">
            <v>316207.88270549098</v>
          </cell>
          <cell r="J87">
            <v>320994.86177977012</v>
          </cell>
          <cell r="K87">
            <v>328189.2674685127</v>
          </cell>
          <cell r="L87">
            <v>1278532.778588389</v>
          </cell>
          <cell r="M87">
            <v>9.1247371343121317E-2</v>
          </cell>
          <cell r="N87">
            <v>14205919.762093212</v>
          </cell>
          <cell r="R87">
            <v>36840.090192307689</v>
          </cell>
          <cell r="S87">
            <v>37997.232359999995</v>
          </cell>
        </row>
      </sheetData>
      <sheetData sheetId="2"/>
      <sheetData sheetId="3" refreshError="1">
        <row r="1">
          <cell r="A1" t="str">
            <v>ProLogis Disposition Joint Venture</v>
          </cell>
        </row>
        <row r="2">
          <cell r="A2" t="str">
            <v>Debt Pools and Amortization</v>
          </cell>
        </row>
        <row r="3">
          <cell r="A3" t="str">
            <v>($ in thousands)</v>
          </cell>
        </row>
        <row r="4">
          <cell r="D4" t="str">
            <v>Before</v>
          </cell>
          <cell r="F4" t="str">
            <v>After</v>
          </cell>
        </row>
        <row r="6">
          <cell r="C6" t="str">
            <v>Total Debt:</v>
          </cell>
          <cell r="D6">
            <v>201056.834</v>
          </cell>
          <cell r="F6">
            <v>725731.23278689885</v>
          </cell>
        </row>
        <row r="8">
          <cell r="C8" t="str">
            <v>Aegon I Debt:</v>
          </cell>
          <cell r="D8">
            <v>63856.83400000001</v>
          </cell>
          <cell r="F8">
            <v>63856.83400000001</v>
          </cell>
        </row>
        <row r="9">
          <cell r="C9" t="str">
            <v xml:space="preserve">     LTV:</v>
          </cell>
          <cell r="D9">
            <v>1.5722690489448014E-2</v>
          </cell>
          <cell r="F9">
            <v>1.5878726084442032E-2</v>
          </cell>
        </row>
        <row r="10">
          <cell r="C10" t="str">
            <v xml:space="preserve">     DSCR:</v>
          </cell>
          <cell r="D10" t="e">
            <v>#DIV/0!</v>
          </cell>
          <cell r="F10" t="e">
            <v>#DIV/0!</v>
          </cell>
        </row>
        <row r="12">
          <cell r="C12" t="str">
            <v>Other Debt:</v>
          </cell>
          <cell r="F12">
            <v>0</v>
          </cell>
        </row>
        <row r="13">
          <cell r="C13" t="str">
            <v xml:space="preserve">     LTV:</v>
          </cell>
          <cell r="F13"/>
        </row>
        <row r="14">
          <cell r="C14" t="str">
            <v xml:space="preserve">     DSCR:</v>
          </cell>
          <cell r="F14"/>
        </row>
        <row r="16">
          <cell r="C16" t="str">
            <v>New Debt:</v>
          </cell>
          <cell r="D16">
            <v>137200</v>
          </cell>
          <cell r="F16">
            <v>661874.39878689882</v>
          </cell>
        </row>
        <row r="17">
          <cell r="C17" t="str">
            <v xml:space="preserve">     LTV:</v>
          </cell>
          <cell r="D17">
            <v>1.8391288026478304E-2</v>
          </cell>
          <cell r="F17">
            <v>0.6</v>
          </cell>
        </row>
        <row r="18">
          <cell r="C18" t="str">
            <v xml:space="preserve">     DSCR:</v>
          </cell>
          <cell r="D18" t="e">
            <v>#DIV/0!</v>
          </cell>
          <cell r="F18">
            <v>5.6790527247048722E-2</v>
          </cell>
        </row>
        <row r="20">
          <cell r="C20" t="str">
            <v>Overall Achieved LTV:</v>
          </cell>
          <cell r="F20">
            <v>0.14161554942214646</v>
          </cell>
        </row>
        <row r="21">
          <cell r="C21" t="str">
            <v>Achieved DSCR:</v>
          </cell>
          <cell r="F21" t="e">
            <v>#DIV/0!</v>
          </cell>
        </row>
        <row r="24">
          <cell r="H24" t="str">
            <v>Q1 2001</v>
          </cell>
          <cell r="I24" t="str">
            <v>Q2 2001</v>
          </cell>
          <cell r="J24" t="str">
            <v>Q3 2001</v>
          </cell>
          <cell r="K24" t="str">
            <v>Q4 2001</v>
          </cell>
          <cell r="L24" t="str">
            <v>2001E</v>
          </cell>
          <cell r="N24" t="str">
            <v>Market</v>
          </cell>
        </row>
        <row r="25">
          <cell r="C25" t="str">
            <v>Property Name</v>
          </cell>
          <cell r="D25" t="str">
            <v>Location</v>
          </cell>
          <cell r="E25" t="str">
            <v>Property Type</v>
          </cell>
          <cell r="F25" t="str">
            <v>Lender</v>
          </cell>
          <cell r="G25" t="str">
            <v>Cost Basis</v>
          </cell>
          <cell r="H25" t="str">
            <v>NOI</v>
          </cell>
          <cell r="I25" t="str">
            <v>NOI</v>
          </cell>
          <cell r="J25" t="str">
            <v>NOI</v>
          </cell>
          <cell r="K25" t="str">
            <v>NOI</v>
          </cell>
          <cell r="L25" t="str">
            <v>NOI</v>
          </cell>
          <cell r="M25" t="str">
            <v>Cap Rate</v>
          </cell>
          <cell r="N25" t="str">
            <v>Value</v>
          </cell>
          <cell r="O25" t="str">
            <v>Debt</v>
          </cell>
          <cell r="P25" t="str">
            <v>LTV</v>
          </cell>
        </row>
        <row r="27">
          <cell r="A27" t="str">
            <v>AEGON DEBT</v>
          </cell>
        </row>
        <row r="28">
          <cell r="A28">
            <v>1</v>
          </cell>
          <cell r="C28" t="str">
            <v>Logan Square</v>
          </cell>
          <cell r="D28" t="str">
            <v>Philadelphia, PA</v>
          </cell>
          <cell r="E28" t="str">
            <v>CBD Garage</v>
          </cell>
          <cell r="F28" t="str">
            <v>Aegon I</v>
          </cell>
          <cell r="G28">
            <v>24165.216</v>
          </cell>
          <cell r="H28">
            <v>15826.889500000001</v>
          </cell>
          <cell r="I28">
            <v>16270.703159418686</v>
          </cell>
          <cell r="J28">
            <v>16726.962129982472</v>
          </cell>
          <cell r="K28">
            <v>17196.015399980046</v>
          </cell>
          <cell r="L28">
            <v>66020.570189381207</v>
          </cell>
          <cell r="M28">
            <v>8.7499999999999994E-2</v>
          </cell>
          <cell r="N28">
            <v>754520.80216435669</v>
          </cell>
          <cell r="O28">
            <v>14002.244000000001</v>
          </cell>
          <cell r="P28">
            <v>1.8557797160574378E-2</v>
          </cell>
        </row>
        <row r="29">
          <cell r="A29">
            <v>2</v>
          </cell>
          <cell r="C29" t="str">
            <v>60 E. Lake</v>
          </cell>
          <cell r="D29" t="str">
            <v>Chicago, IL</v>
          </cell>
          <cell r="E29" t="str">
            <v>CBD Garage</v>
          </cell>
          <cell r="F29" t="str">
            <v>Aegon I</v>
          </cell>
          <cell r="G29">
            <v>7135.25</v>
          </cell>
          <cell r="H29">
            <v>6649.0144999999993</v>
          </cell>
          <cell r="I29">
            <v>6839.6805633537369</v>
          </cell>
          <cell r="J29">
            <v>7035.8141358721505</v>
          </cell>
          <cell r="K29">
            <v>7237.5720029628783</v>
          </cell>
          <cell r="L29">
            <v>27762.081202188765</v>
          </cell>
          <cell r="M29">
            <v>0.09</v>
          </cell>
          <cell r="N29">
            <v>308467.5689132085</v>
          </cell>
          <cell r="O29">
            <v>4170.5410000000002</v>
          </cell>
          <cell r="P29">
            <v>1.3520192786209684E-2</v>
          </cell>
        </row>
        <row r="30">
          <cell r="A30">
            <v>3</v>
          </cell>
          <cell r="C30" t="str">
            <v>Beach Street</v>
          </cell>
          <cell r="D30" t="str">
            <v>Boston, MA</v>
          </cell>
          <cell r="E30" t="str">
            <v>CBD Garage</v>
          </cell>
          <cell r="F30" t="str">
            <v>Aegon I</v>
          </cell>
          <cell r="G30">
            <v>14953.781999999999</v>
          </cell>
          <cell r="H30">
            <v>12018.796</v>
          </cell>
          <cell r="I30">
            <v>11941.335286401314</v>
          </cell>
          <cell r="J30">
            <v>11864.373804352212</v>
          </cell>
          <cell r="K30">
            <v>11787.908336323078</v>
          </cell>
          <cell r="L30">
            <v>47612.413427076608</v>
          </cell>
          <cell r="M30">
            <v>8.5000000000000006E-2</v>
          </cell>
          <cell r="N30">
            <v>560146.04031854833</v>
          </cell>
          <cell r="O30">
            <v>8580.5400000000009</v>
          </cell>
          <cell r="P30">
            <v>1.5318398029057477E-2</v>
          </cell>
        </row>
        <row r="31">
          <cell r="A31">
            <v>4</v>
          </cell>
          <cell r="C31" t="str">
            <v>100 Walton</v>
          </cell>
          <cell r="D31" t="str">
            <v>Chicago, IL</v>
          </cell>
          <cell r="E31" t="str">
            <v>CBD Garage</v>
          </cell>
          <cell r="F31" t="str">
            <v>Aegon I</v>
          </cell>
          <cell r="G31">
            <v>5979.3010000000004</v>
          </cell>
          <cell r="H31">
            <v>2820.5549999999998</v>
          </cell>
          <cell r="I31">
            <v>2951.0498906374219</v>
          </cell>
          <cell r="J31">
            <v>3087.5822159224481</v>
          </cell>
          <cell r="K31">
            <v>3230.431301865055</v>
          </cell>
          <cell r="L31">
            <v>12089.618408424925</v>
          </cell>
          <cell r="M31">
            <v>0.09</v>
          </cell>
          <cell r="N31">
            <v>134329.09342694361</v>
          </cell>
          <cell r="O31">
            <v>3873.2159999999999</v>
          </cell>
          <cell r="P31">
            <v>2.883378351768965E-2</v>
          </cell>
        </row>
        <row r="32">
          <cell r="A32">
            <v>5</v>
          </cell>
          <cell r="C32" t="str">
            <v>145 S. Wells</v>
          </cell>
          <cell r="D32" t="str">
            <v>Chicago, IL</v>
          </cell>
          <cell r="E32" t="str">
            <v>CBD Garage</v>
          </cell>
          <cell r="F32" t="str">
            <v>Aegon I</v>
          </cell>
          <cell r="G32">
            <v>6726.893</v>
          </cell>
          <cell r="H32">
            <v>3267.8589999999999</v>
          </cell>
          <cell r="I32">
            <v>3665.3665085058028</v>
          </cell>
          <cell r="J32">
            <v>4111.2274555530148</v>
          </cell>
          <cell r="K32">
            <v>4611.3236294569479</v>
          </cell>
          <cell r="L32">
            <v>15655.776593515766</v>
          </cell>
          <cell r="M32">
            <v>0.09</v>
          </cell>
          <cell r="N32">
            <v>173953.07326128631</v>
          </cell>
          <cell r="O32">
            <v>3618.7930000000001</v>
          </cell>
          <cell r="P32">
            <v>2.0803271434959875E-2</v>
          </cell>
        </row>
        <row r="33">
          <cell r="A33">
            <v>6</v>
          </cell>
          <cell r="C33" t="str">
            <v>Capitol Commons</v>
          </cell>
          <cell r="D33" t="str">
            <v>Indianapolis, IN</v>
          </cell>
          <cell r="E33" t="str">
            <v>Ground Lease</v>
          </cell>
          <cell r="F33" t="str">
            <v>Aegon II</v>
          </cell>
          <cell r="G33">
            <v>16600</v>
          </cell>
          <cell r="H33">
            <v>14050.6445</v>
          </cell>
          <cell r="I33">
            <v>14523.646474087782</v>
          </cell>
          <cell r="J33">
            <v>15012.571622909003</v>
          </cell>
          <cell r="K33">
            <v>15517.955985439148</v>
          </cell>
          <cell r="L33">
            <v>59104.818582435932</v>
          </cell>
          <cell r="M33">
            <v>0.1</v>
          </cell>
          <cell r="N33">
            <v>591048.1858243593</v>
          </cell>
          <cell r="O33">
            <v>11650</v>
          </cell>
          <cell r="P33">
            <v>1.9710744875650475E-2</v>
          </cell>
        </row>
        <row r="34">
          <cell r="A34">
            <v>7</v>
          </cell>
          <cell r="C34" t="str">
            <v>Riverfront Center</v>
          </cell>
          <cell r="D34" t="str">
            <v>Pittsburgh, PA</v>
          </cell>
          <cell r="E34" t="str">
            <v>CBD Garage</v>
          </cell>
          <cell r="F34" t="str">
            <v>Aegon II</v>
          </cell>
          <cell r="G34">
            <v>11000</v>
          </cell>
          <cell r="H34">
            <v>11390.493</v>
          </cell>
          <cell r="I34">
            <v>10959.867888224617</v>
          </cell>
          <cell r="J34">
            <v>10545.522843246305</v>
          </cell>
          <cell r="K34">
            <v>10146.842386386115</v>
          </cell>
          <cell r="L34">
            <v>43042.726117857041</v>
          </cell>
          <cell r="M34">
            <v>9.5000000000000001E-2</v>
          </cell>
          <cell r="N34">
            <v>453081.32755638991</v>
          </cell>
          <cell r="O34">
            <v>8400</v>
          </cell>
          <cell r="P34">
            <v>1.8539717902973051E-2</v>
          </cell>
        </row>
        <row r="35">
          <cell r="A35">
            <v>8</v>
          </cell>
          <cell r="C35" t="str">
            <v>Hartford Bradley</v>
          </cell>
          <cell r="D35" t="str">
            <v>Windsor Locks, CT</v>
          </cell>
          <cell r="E35" t="str">
            <v>Off-Airport</v>
          </cell>
          <cell r="F35" t="str">
            <v>Aegon I</v>
          </cell>
          <cell r="G35">
            <v>9957.6170000000002</v>
          </cell>
          <cell r="H35">
            <v>13699.058999999999</v>
          </cell>
          <cell r="I35">
            <v>12632.570489608835</v>
          </cell>
          <cell r="J35">
            <v>11649.109415101871</v>
          </cell>
          <cell r="K35">
            <v>10742.211988972407</v>
          </cell>
          <cell r="L35">
            <v>48722.950893683112</v>
          </cell>
          <cell r="M35">
            <v>0.105</v>
          </cell>
          <cell r="N35">
            <v>464028.10374936298</v>
          </cell>
          <cell r="O35">
            <v>6310.6880000000001</v>
          </cell>
          <cell r="P35">
            <v>1.359979697136752E-2</v>
          </cell>
        </row>
        <row r="36">
          <cell r="A36">
            <v>9</v>
          </cell>
          <cell r="C36" t="str">
            <v>Hartford ASP</v>
          </cell>
          <cell r="D36" t="str">
            <v>Windsor Locks, CT</v>
          </cell>
          <cell r="E36" t="str">
            <v>Off-Airport</v>
          </cell>
          <cell r="F36" t="str">
            <v>Aegon I</v>
          </cell>
          <cell r="G36">
            <v>3755.386</v>
          </cell>
          <cell r="H36">
            <v>4624.6460000000006</v>
          </cell>
          <cell r="I36">
            <v>4703.2583766394937</v>
          </cell>
          <cell r="J36">
            <v>4783.2070514001634</v>
          </cell>
          <cell r="K36">
            <v>4864.5147394414425</v>
          </cell>
          <cell r="L36">
            <v>18975.626167481099</v>
          </cell>
          <cell r="M36">
            <v>0.105</v>
          </cell>
          <cell r="N36">
            <v>180720.24921410572</v>
          </cell>
          <cell r="O36">
            <v>2140.1460000000002</v>
          </cell>
          <cell r="P36">
            <v>1.1842314346659034E-2</v>
          </cell>
        </row>
        <row r="37">
          <cell r="A37">
            <v>10</v>
          </cell>
          <cell r="C37" t="str">
            <v>Raleigh VIP</v>
          </cell>
          <cell r="D37" t="str">
            <v>Morrisville, NC</v>
          </cell>
          <cell r="E37" t="str">
            <v>Off-Airport</v>
          </cell>
          <cell r="F37" t="str">
            <v>Aegon I</v>
          </cell>
          <cell r="G37">
            <v>5572.6549999999997</v>
          </cell>
          <cell r="H37">
            <v>2239.92</v>
          </cell>
          <cell r="I37">
            <v>3745.3172339849311</v>
          </cell>
          <cell r="J37">
            <v>6262.4563302191746</v>
          </cell>
          <cell r="K37">
            <v>10471.30505582695</v>
          </cell>
          <cell r="L37">
            <v>22718.998620031056</v>
          </cell>
          <cell r="M37">
            <v>0.1</v>
          </cell>
          <cell r="N37">
            <v>227189.98620031055</v>
          </cell>
          <cell r="O37">
            <v>2176.7220000000002</v>
          </cell>
          <cell r="P37">
            <v>9.5810648893689E-3</v>
          </cell>
        </row>
        <row r="38">
          <cell r="A38">
            <v>11</v>
          </cell>
          <cell r="C38" t="str">
            <v>Chicago ASP</v>
          </cell>
          <cell r="D38" t="str">
            <v>Franklin Park, IL</v>
          </cell>
          <cell r="E38" t="str">
            <v>Off-Airport</v>
          </cell>
          <cell r="F38" t="str">
            <v>Aegon I</v>
          </cell>
          <cell r="G38">
            <v>4492.4049999999997</v>
          </cell>
          <cell r="H38">
            <v>4219.7569999999996</v>
          </cell>
          <cell r="I38">
            <v>4306.2216741385491</v>
          </cell>
          <cell r="J38">
            <v>4394.4580474232553</v>
          </cell>
          <cell r="K38">
            <v>4484.5024227477061</v>
          </cell>
          <cell r="L38">
            <v>17404.939144309508</v>
          </cell>
          <cell r="M38">
            <v>0.1</v>
          </cell>
          <cell r="N38">
            <v>174049.39144309508</v>
          </cell>
          <cell r="O38">
            <v>2562.1889999999999</v>
          </cell>
          <cell r="P38">
            <v>1.4721045438631709E-2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G48">
            <v>110338.50499999999</v>
          </cell>
          <cell r="L48">
            <v>379110.51934638503</v>
          </cell>
          <cell r="N48">
            <v>4021533.8220719676</v>
          </cell>
          <cell r="O48">
            <v>63856.83400000001</v>
          </cell>
          <cell r="P48">
            <v>1.5878726084442032E-2</v>
          </cell>
        </row>
        <row r="50">
          <cell r="A50" t="str">
            <v>OTHER DEBT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G55">
            <v>0</v>
          </cell>
          <cell r="L55">
            <v>0</v>
          </cell>
          <cell r="N55">
            <v>0</v>
          </cell>
          <cell r="O55">
            <v>0</v>
          </cell>
          <cell r="P55" t="e">
            <v>#DIV/0!</v>
          </cell>
        </row>
        <row r="57">
          <cell r="A57" t="str">
            <v>NEW DEBT</v>
          </cell>
        </row>
        <row r="58">
          <cell r="A58">
            <v>12</v>
          </cell>
          <cell r="C58" t="str">
            <v>Juniper &amp; Locust</v>
          </cell>
          <cell r="D58" t="str">
            <v>Philadelphia, PA</v>
          </cell>
          <cell r="E58" t="str">
            <v>CBD Garage</v>
          </cell>
          <cell r="F58" t="str">
            <v>Aegon II</v>
          </cell>
          <cell r="G58">
            <v>8000</v>
          </cell>
          <cell r="H58">
            <v>6836.9835000000003</v>
          </cell>
          <cell r="I58">
            <v>7221.8083559259267</v>
          </cell>
          <cell r="J58">
            <v>7628.2933737841449</v>
          </cell>
          <cell r="K58">
            <v>8057.6577123886163</v>
          </cell>
          <cell r="L58">
            <v>29744.742942098688</v>
          </cell>
          <cell r="M58">
            <v>0.09</v>
          </cell>
          <cell r="N58">
            <v>330497.14380109654</v>
          </cell>
          <cell r="O58">
            <v>5600</v>
          </cell>
          <cell r="P58">
            <v>1.6944170638189402E-2</v>
          </cell>
        </row>
        <row r="59">
          <cell r="A59">
            <v>13</v>
          </cell>
          <cell r="C59" t="str">
            <v>Mobil Garage</v>
          </cell>
          <cell r="D59" t="str">
            <v>Los Angeles, CA</v>
          </cell>
          <cell r="E59" t="str">
            <v>CBD Garage</v>
          </cell>
          <cell r="F59" t="str">
            <v>Aegon II</v>
          </cell>
          <cell r="G59">
            <v>4200</v>
          </cell>
          <cell r="H59">
            <v>3439.2870000000003</v>
          </cell>
          <cell r="I59">
            <v>3407.190308134208</v>
          </cell>
          <cell r="J59">
            <v>3375.3931544077823</v>
          </cell>
          <cell r="K59">
            <v>3343.892743420583</v>
          </cell>
          <cell r="L59">
            <v>13565.763205962574</v>
          </cell>
          <cell r="M59">
            <v>0.09</v>
          </cell>
          <cell r="N59">
            <v>150730.70228847305</v>
          </cell>
          <cell r="O59">
            <v>2800</v>
          </cell>
          <cell r="P59">
            <v>1.8576175639660152E-2</v>
          </cell>
        </row>
        <row r="60">
          <cell r="A60">
            <v>14</v>
          </cell>
          <cell r="C60" t="str">
            <v>Lake Wells</v>
          </cell>
          <cell r="D60" t="str">
            <v>Chicago, IL</v>
          </cell>
          <cell r="E60" t="str">
            <v>CBD Garage</v>
          </cell>
          <cell r="F60" t="str">
            <v>Prudential</v>
          </cell>
          <cell r="G60">
            <v>13746.986999999999</v>
          </cell>
          <cell r="H60">
            <v>14165.454</v>
          </cell>
          <cell r="I60">
            <v>14049.630213701676</v>
          </cell>
          <cell r="J60">
            <v>13934.753460196827</v>
          </cell>
          <cell r="K60">
            <v>13820.815996075051</v>
          </cell>
          <cell r="L60">
            <v>55970.653669973552</v>
          </cell>
          <cell r="M60">
            <v>0.09</v>
          </cell>
          <cell r="N60">
            <v>621896.15188859508</v>
          </cell>
          <cell r="O60">
            <v>8620.9680000000008</v>
          </cell>
          <cell r="P60">
            <v>1.3862391612843328E-2</v>
          </cell>
        </row>
        <row r="61">
          <cell r="A61">
            <v>15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A62">
            <v>16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>
            <v>17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G66">
            <v>25946.987000000001</v>
          </cell>
          <cell r="L66">
            <v>99281.159818034823</v>
          </cell>
          <cell r="N66">
            <v>1103123.9979781648</v>
          </cell>
          <cell r="O66">
            <v>661874.39878689882</v>
          </cell>
          <cell r="P66">
            <v>0.6</v>
          </cell>
        </row>
        <row r="68">
          <cell r="F68" t="str">
            <v>TOTALS</v>
          </cell>
          <cell r="G68">
            <v>136285.492</v>
          </cell>
          <cell r="L68">
            <v>478391.67916441988</v>
          </cell>
          <cell r="N68">
            <v>5124657.8200501325</v>
          </cell>
          <cell r="O68">
            <v>725731.23278689885</v>
          </cell>
        </row>
        <row r="71">
          <cell r="P71">
            <v>1</v>
          </cell>
          <cell r="Q71">
            <v>1</v>
          </cell>
        </row>
      </sheetData>
      <sheetData sheetId="4"/>
      <sheetData sheetId="5"/>
      <sheetData sheetId="6"/>
      <sheetData sheetId="7" refreshError="1">
        <row r="1">
          <cell r="A1" t="str">
            <v>ProLogis Disposition Joint Venture</v>
          </cell>
        </row>
        <row r="2">
          <cell r="A2" t="str">
            <v>Sensitivity Analysis</v>
          </cell>
        </row>
        <row r="3">
          <cell r="A3" t="str">
            <v>($ in thousands)</v>
          </cell>
        </row>
        <row r="6">
          <cell r="B6" t="str">
            <v>Average Leveraged Cash Yield</v>
          </cell>
          <cell r="J6" t="str">
            <v>Venture Leveraged Internal Rate of Return</v>
          </cell>
        </row>
        <row r="8">
          <cell r="B8" t="str">
            <v>Exit Cap</v>
          </cell>
          <cell r="J8" t="str">
            <v>Exit Cap</v>
          </cell>
        </row>
        <row r="9">
          <cell r="B9" t="str">
            <v>Rate</v>
          </cell>
          <cell r="E9" t="str">
            <v>Purchase Cap Rate</v>
          </cell>
          <cell r="J9" t="str">
            <v>Rate</v>
          </cell>
          <cell r="M9" t="str">
            <v>Purchase Cap Rate</v>
          </cell>
        </row>
        <row r="11">
          <cell r="D11">
            <v>0</v>
          </cell>
          <cell r="E11">
            <v>0</v>
          </cell>
          <cell r="F11">
            <v>0</v>
          </cell>
          <cell r="L11">
            <v>0</v>
          </cell>
          <cell r="M11">
            <v>0</v>
          </cell>
          <cell r="N11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F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0</v>
          </cell>
          <cell r="D14">
            <v>0</v>
          </cell>
          <cell r="E14">
            <v>0</v>
          </cell>
          <cell r="F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0</v>
          </cell>
          <cell r="D15">
            <v>0</v>
          </cell>
          <cell r="E15">
            <v>0</v>
          </cell>
          <cell r="F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</row>
        <row r="18">
          <cell r="B18" t="str">
            <v>Average Leveraged Cash Yield</v>
          </cell>
          <cell r="J18" t="str">
            <v>Venture Leveraged Internal Rate of Return</v>
          </cell>
        </row>
        <row r="20">
          <cell r="B20" t="str">
            <v>NOI</v>
          </cell>
          <cell r="J20" t="str">
            <v>NOI</v>
          </cell>
        </row>
        <row r="21">
          <cell r="B21" t="str">
            <v>Growth</v>
          </cell>
          <cell r="E21" t="str">
            <v>Purchase Cap Rate</v>
          </cell>
          <cell r="J21" t="str">
            <v>Growth</v>
          </cell>
          <cell r="M21" t="str">
            <v>Purchase Cap Rate</v>
          </cell>
        </row>
        <row r="23">
          <cell r="D23">
            <v>0</v>
          </cell>
          <cell r="E23">
            <v>0</v>
          </cell>
          <cell r="F23">
            <v>0</v>
          </cell>
          <cell r="L23">
            <v>0</v>
          </cell>
          <cell r="M23">
            <v>0</v>
          </cell>
          <cell r="N23">
            <v>0</v>
          </cell>
        </row>
        <row r="25">
          <cell r="B25">
            <v>0</v>
          </cell>
          <cell r="D25">
            <v>0</v>
          </cell>
          <cell r="E25">
            <v>0</v>
          </cell>
          <cell r="F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0</v>
          </cell>
          <cell r="D26">
            <v>0</v>
          </cell>
          <cell r="E26">
            <v>0</v>
          </cell>
          <cell r="F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0</v>
          </cell>
          <cell r="D27">
            <v>0</v>
          </cell>
          <cell r="E27" t="str">
            <v>Cash-on-Cash Yields</v>
          </cell>
          <cell r="F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</row>
        <row r="30">
          <cell r="B30" t="str">
            <v>Average Leveraged Cash Yield</v>
          </cell>
          <cell r="J30" t="str">
            <v>Venture Leveraged Internal Rate of Return</v>
          </cell>
        </row>
        <row r="32">
          <cell r="B32" t="str">
            <v>Leverage on</v>
          </cell>
          <cell r="J32" t="str">
            <v>Leverage on</v>
          </cell>
        </row>
        <row r="33">
          <cell r="B33" t="str">
            <v>New Debt</v>
          </cell>
          <cell r="E33" t="str">
            <v>Interest Rate on New Debt</v>
          </cell>
          <cell r="J33" t="str">
            <v>New Debt</v>
          </cell>
          <cell r="M33" t="str">
            <v>Interest Rate on New Debt</v>
          </cell>
        </row>
        <row r="35">
          <cell r="D35">
            <v>8.7499999999999994E-2</v>
          </cell>
          <cell r="E35">
            <v>0.09</v>
          </cell>
          <cell r="F35">
            <v>9.2499999999999999E-2</v>
          </cell>
          <cell r="L35">
            <v>0</v>
          </cell>
          <cell r="M35" t="str">
            <v>Purchase Cap Rate</v>
          </cell>
          <cell r="N35">
            <v>0</v>
          </cell>
        </row>
        <row r="37">
          <cell r="B37">
            <v>0</v>
          </cell>
          <cell r="D37">
            <v>0.11353008579447425</v>
          </cell>
          <cell r="E37">
            <v>0.11648795345146383</v>
          </cell>
          <cell r="F37">
            <v>0.1195329034076346</v>
          </cell>
          <cell r="J37">
            <v>0.18587048348019342</v>
          </cell>
          <cell r="L37">
            <v>8.7499999999999994E-2</v>
          </cell>
          <cell r="M37">
            <v>0.09</v>
          </cell>
          <cell r="N37">
            <v>9.2499999999999999E-2</v>
          </cell>
        </row>
        <row r="38">
          <cell r="B38">
            <v>0.03</v>
          </cell>
          <cell r="D38">
            <v>0.11353008579447425</v>
          </cell>
          <cell r="E38">
            <v>0.11648795345146383</v>
          </cell>
          <cell r="F38">
            <v>0.1195329034076346</v>
          </cell>
          <cell r="J38">
            <v>0</v>
          </cell>
          <cell r="L38">
            <v>0.19659395780291811</v>
          </cell>
          <cell r="M38">
            <v>0.20392176820173935</v>
          </cell>
          <cell r="N38">
            <v>0.21134467111852495</v>
          </cell>
        </row>
        <row r="39">
          <cell r="B39">
            <v>0.05</v>
          </cell>
          <cell r="D39">
            <v>0.11353008579447425</v>
          </cell>
          <cell r="E39">
            <v>0.11648795345146383</v>
          </cell>
          <cell r="F39">
            <v>0.1195329034076346</v>
          </cell>
          <cell r="J39">
            <v>0.03</v>
          </cell>
          <cell r="L39">
            <v>0.18751410958443149</v>
          </cell>
          <cell r="M39">
            <v>0.19480752829540049</v>
          </cell>
          <cell r="N39">
            <v>0.20219594506342542</v>
          </cell>
        </row>
        <row r="42">
          <cell r="B42" t="str">
            <v>Average Leveraged Cash Yield</v>
          </cell>
          <cell r="J42" t="str">
            <v>Venture Leveraged Internal Rate of Return</v>
          </cell>
        </row>
        <row r="44">
          <cell r="B44" t="str">
            <v>Purchase</v>
          </cell>
          <cell r="J44" t="str">
            <v>Purchase</v>
          </cell>
        </row>
        <row r="45">
          <cell r="B45" t="str">
            <v>Cap Rate</v>
          </cell>
          <cell r="F45" t="str">
            <v>Asset Management Fee</v>
          </cell>
          <cell r="J45" t="str">
            <v>Cap Rate</v>
          </cell>
          <cell r="N45" t="str">
            <v>Asset Management Fee</v>
          </cell>
        </row>
        <row r="47">
          <cell r="D47">
            <v>0.01</v>
          </cell>
          <cell r="E47">
            <v>0.02</v>
          </cell>
          <cell r="F47">
            <v>0.03</v>
          </cell>
          <cell r="G47">
            <v>0</v>
          </cell>
          <cell r="H47">
            <v>0</v>
          </cell>
          <cell r="L47">
            <v>0</v>
          </cell>
          <cell r="M47" t="str">
            <v>Pool 3 NOI Growth</v>
          </cell>
          <cell r="N47">
            <v>0</v>
          </cell>
          <cell r="O47">
            <v>0</v>
          </cell>
          <cell r="P47">
            <v>0</v>
          </cell>
        </row>
        <row r="49">
          <cell r="B49">
            <v>0</v>
          </cell>
          <cell r="D49">
            <v>0.11057802156146017</v>
          </cell>
          <cell r="E49">
            <v>0.11346559498928874</v>
          </cell>
          <cell r="F49">
            <v>0.11643843926615594</v>
          </cell>
          <cell r="G49">
            <v>0</v>
          </cell>
          <cell r="H49">
            <v>0</v>
          </cell>
          <cell r="J49">
            <v>0.18587048348019342</v>
          </cell>
          <cell r="L49">
            <v>0.01</v>
          </cell>
          <cell r="M49">
            <v>0.02</v>
          </cell>
          <cell r="N49">
            <v>0.03</v>
          </cell>
          <cell r="O49">
            <v>0</v>
          </cell>
          <cell r="P49">
            <v>0</v>
          </cell>
        </row>
        <row r="50">
          <cell r="B50">
            <v>7.4999999999999997E-3</v>
          </cell>
          <cell r="D50">
            <v>0.11353008579447425</v>
          </cell>
          <cell r="E50">
            <v>0.11648795345146383</v>
          </cell>
          <cell r="F50">
            <v>0.1195329034076346</v>
          </cell>
          <cell r="G50">
            <v>0</v>
          </cell>
          <cell r="H50">
            <v>0</v>
          </cell>
          <cell r="J50">
            <v>0</v>
          </cell>
          <cell r="L50">
            <v>0.16730861686096965</v>
          </cell>
          <cell r="M50">
            <v>0.1745188982404704</v>
          </cell>
          <cell r="N50">
            <v>0.18182403495800847</v>
          </cell>
          <cell r="O50">
            <v>0</v>
          </cell>
          <cell r="P50">
            <v>0</v>
          </cell>
        </row>
        <row r="51">
          <cell r="B51">
            <v>1.4999999999999999E-2</v>
          </cell>
          <cell r="D51">
            <v>0.11651136616268939</v>
          </cell>
          <cell r="E51">
            <v>0.11954007695613636</v>
          </cell>
          <cell r="F51">
            <v>0.12265768840794462</v>
          </cell>
          <cell r="G51">
            <v>0</v>
          </cell>
          <cell r="H51">
            <v>0</v>
          </cell>
          <cell r="J51">
            <v>7.4999999999999997E-3</v>
          </cell>
          <cell r="L51">
            <v>0.17861043985752767</v>
          </cell>
          <cell r="M51">
            <v>0.18587048348019342</v>
          </cell>
          <cell r="N51">
            <v>0.19322544146223675</v>
          </cell>
          <cell r="O51">
            <v>0</v>
          </cell>
          <cell r="P51">
            <v>0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tna-Review Checklist"/>
      <sheetName val="Aetna-Submitted to Client"/>
      <sheetName val="Aetna-Review Items"/>
      <sheetName val="journal(both)"/>
      <sheetName val="journal(accrual)"/>
      <sheetName val="journal(cash)"/>
      <sheetName val="journal(land) "/>
      <sheetName val="Accruals"/>
      <sheetName val="Annot Inc Stmt "/>
      <sheetName val="CRJ"/>
      <sheetName val="Delinq"/>
      <sheetName val="Mgt Fee"/>
      <sheetName val="MSTL Recon."/>
      <sheetName val="RENEWAL "/>
      <sheetName val="PROSP. TENANT"/>
      <sheetName val="tenreimb-CASH"/>
      <sheetName val="tenreimb-ACCRUAL"/>
      <sheetName val="LC Schedule"/>
      <sheetName val="dep bankrec"/>
      <sheetName val="Allow Notes"/>
      <sheetName val="Ref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- Total 6-02"/>
      <sheetName val="P&amp;L - Total 12-01"/>
      <sheetName val="P&amp;L - 270 Fac 12-01"/>
      <sheetName val="P&amp;L - 270 Fac 6-02"/>
      <sheetName val="P&amp;L - 248 Fac 6-02"/>
      <sheetName val="P&amp;L - 248 Fac 12-01"/>
      <sheetName val="P_L _ 270 Fac 12_01"/>
      <sheetName val="Monthly Schedule"/>
      <sheetName val="Staffing Report"/>
      <sheetName val="GE Hold"/>
      <sheetName val="Tab Inputs"/>
      <sheetName val="Data"/>
      <sheetName val="Quality Vitality"/>
      <sheetName val="BU_PER"/>
      <sheetName val="PGN - Jul"/>
      <sheetName val="Mapping"/>
      <sheetName val="Total Debt-Lease Service"/>
      <sheetName val="2004 Operating Expenses"/>
      <sheetName val="2004 LTD Balance"/>
      <sheetName val="Validation"/>
      <sheetName val="PAY_DATES"/>
      <sheetName val="Activity"/>
      <sheetName val="Reserves"/>
      <sheetName val="HFS PMS Activity"/>
      <sheetName val="xMark6OS"/>
      <sheetName val="Table"/>
      <sheetName val="HMap"/>
      <sheetName val="Dec-04 GL Abridged"/>
      <sheetName val="FEBE_Data"/>
      <sheetName val="column"/>
      <sheetName val="Relocation_Data"/>
      <sheetName val="Deal List"/>
      <sheetName val="Accruing Curve"/>
      <sheetName val="Discounting Curve"/>
      <sheetName val="holidays"/>
      <sheetName val="FRN Input"/>
      <sheetName val="Sheet4"/>
      <sheetName val="Apr-00"/>
      <sheetName val="2002 Budget"/>
      <sheetName val="Global Settings"/>
      <sheetName val="BWOP01"/>
      <sheetName val="Introduction"/>
      <sheetName val="Jameson Inns, Inc. Master Debt"/>
      <sheetName val="A"/>
      <sheetName val="Matrix"/>
      <sheetName val="TB"/>
      <sheetName val="Sheet2"/>
      <sheetName val="tputGL"/>
      <sheetName val="RCN-Building - Off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c. Dep."/>
      <sheetName val="TI'S"/>
      <sheetName val="Prepaid"/>
      <sheetName val="Income"/>
      <sheetName val="R.E. Tax"/>
      <sheetName val="Storage"/>
      <sheetName val="Parking"/>
      <sheetName val="Expenses"/>
      <sheetName val="Misc."/>
      <sheetName val="Dev Fees"/>
      <sheetName val="Interest"/>
      <sheetName val="tenreimb-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Horizon financials"/>
      <sheetName val="Valuation Matrix"/>
      <sheetName val="Accretion Analysis"/>
      <sheetName val="IPO Analysis "/>
      <sheetName val="Break-Even"/>
      <sheetName val="Drypers Beta"/>
      <sheetName val="P&amp;L - 270 Fac 12-01"/>
      <sheetName val="12. Asset Walk from Prior Yr"/>
      <sheetName val="Accruing Curve"/>
      <sheetName val="Discounting Curve"/>
      <sheetName val="holidays"/>
      <sheetName val="FRN Input"/>
      <sheetName val="MktData"/>
      <sheetName val="Curve"/>
      <sheetName val="Payroll Accrual"/>
      <sheetName val="Input Sheet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e (2)"/>
      <sheetName val="LPT_MCO"/>
      <sheetName val="LPT"/>
      <sheetName val="A_D"/>
      <sheetName val="LDEBT"/>
      <sheetName val="WDEBT"/>
      <sheetName val="FX"/>
      <sheetName val="WSIB_Asset"/>
      <sheetName val="Op_CF"/>
      <sheetName val="MC_CF"/>
      <sheetName val="LPT_Merged"/>
      <sheetName val="Le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2">
          <cell r="K32">
            <v>1.4999999999999999E-2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Input"/>
      <sheetName val="Report B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yrProforma (1-6 mths)"/>
      <sheetName val="10yrProForma (7-12 mths)"/>
      <sheetName val="Semi Annual"/>
      <sheetName val="Equity calculations"/>
      <sheetName val="Mezz calculations"/>
      <sheetName val="10yrProForma"/>
      <sheetName val="SADeal"/>
      <sheetName val="2008"/>
      <sheetName val="2011"/>
      <sheetName val="2005"/>
      <sheetName val="2004"/>
      <sheetName val="2014"/>
      <sheetName val="2009"/>
      <sheetName val="2007"/>
      <sheetName val="2006"/>
      <sheetName val="2010"/>
      <sheetName val="2013"/>
      <sheetName val="2003"/>
      <sheetName val="2012"/>
      <sheetName val="Swap Calculator"/>
      <sheetName val="PTEB"/>
      <sheetName val="Assum"/>
      <sheetName val="Clos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E5">
            <v>5020</v>
          </cell>
        </row>
        <row r="6">
          <cell r="E6">
            <v>-29107</v>
          </cell>
        </row>
        <row r="7">
          <cell r="E7">
            <v>-8263</v>
          </cell>
        </row>
        <row r="8">
          <cell r="E8">
            <v>-40621</v>
          </cell>
        </row>
        <row r="13">
          <cell r="E13">
            <v>-67419</v>
          </cell>
        </row>
      </sheetData>
      <sheetData sheetId="1"/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Sample"/>
      <sheetName val="Guide"/>
    </sheetNames>
    <sheetDataSet>
      <sheetData sheetId="0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1"/>
      <sheetName val="GTR"/>
      <sheetName val="Consolidated"/>
      <sheetName val="checkpage"/>
      <sheetName val="AIPL II 12-31-96 Workpapers"/>
      <sheetName val="PWB Loan pool"/>
      <sheetName val="TB"/>
      <sheetName val="Income statement"/>
      <sheetName val="Grids"/>
      <sheetName val="Partner Balances"/>
      <sheetName val="Master Allocation"/>
      <sheetName val="Inputs"/>
      <sheetName val="M1"/>
      <sheetName val="F-4.5"/>
      <sheetName val="F-4.3"/>
      <sheetName val="F-4.4"/>
      <sheetName val="EXCO 892 - Summary"/>
      <sheetName val="Q1 2007"/>
      <sheetName val="Assumptions and Inputs"/>
      <sheetName val="WEEKLY"/>
      <sheetName val="F-4.2"/>
      <sheetName val="Sample"/>
      <sheetName val="Equity"/>
      <sheetName val="CEM"/>
      <sheetName val="HK BS"/>
      <sheetName val="rates "/>
      <sheetName val="Form 8886 Statemen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fo."/>
      <sheetName val="BLC OS"/>
      <sheetName val="Assumptions"/>
      <sheetName val="Rent Roll"/>
      <sheetName val="Leasing Activity"/>
      <sheetName val="Cash Flow"/>
      <sheetName val="AL Ramp-up"/>
      <sheetName val="Personally Yours"/>
      <sheetName val="Food Service Analysis"/>
      <sheetName val="1999 BLC Proforma"/>
      <sheetName val="1998 Comparison"/>
      <sheetName val="BLC Proforma Months 1-12"/>
      <sheetName val="BLC Proforma Months 13-24"/>
      <sheetName val="Presentation NOI"/>
      <sheetName val="Vendor Listing"/>
      <sheetName val="Sum Analytical Review"/>
      <sheetName val="Emp Comparison"/>
      <sheetName val="RET Analysis"/>
      <sheetName val="loan docs"/>
      <sheetName val="Rental Growth"/>
      <sheetName val="Revenue Analysis"/>
      <sheetName val="Base Case"/>
      <sheetName val="Configuration"/>
      <sheetName val="Input"/>
      <sheetName val="Two"/>
      <sheetName val="Accretion Analysis"/>
      <sheetName val="Input - Acq&amp;ExNonEx"/>
      <sheetName val="CEF Funding LLC"/>
      <sheetName val="Ind Blue Cross"/>
      <sheetName val="NDH 2"/>
      <sheetName val="PopCache"/>
      <sheetName val="definitionen"/>
      <sheetName val="Waterfall"/>
      <sheetName val="ANI Look-ups"/>
      <sheetName val="Weights"/>
      <sheetName val="ACCT REC"/>
      <sheetName val="HMap"/>
      <sheetName val="CrTrend"/>
      <sheetName val="ASAT"/>
      <sheetName val="Wholesale"/>
      <sheetName val="Business"/>
      <sheetName val="Administration"/>
      <sheetName val="Commercial"/>
      <sheetName val="Equip"/>
      <sheetName val="Exec"/>
      <sheetName val="Finance"/>
      <sheetName val="Op &amp; Admin Definitions"/>
      <sheetName val="Funding"/>
      <sheetName val="HR"/>
      <sheetName val="Legal"/>
      <sheetName val="Operations"/>
      <sheetName val="Quality"/>
      <sheetName val="Redundancy"/>
      <sheetName val="Var anal calc"/>
      <sheetName val="2004 Accrual Backup"/>
      <sheetName val="Cover Sheet"/>
      <sheetName val="Monthly Summary"/>
      <sheetName val="Summary_Info_"/>
      <sheetName val="BLC_OS"/>
      <sheetName val="Rent_Roll"/>
      <sheetName val="Leasing_Activity"/>
      <sheetName val="Cash_Flow"/>
      <sheetName val="AL_Ramp-up"/>
      <sheetName val="Personally_Yours"/>
      <sheetName val="Food_Service_Analysis"/>
      <sheetName val="1999_BLC_Proforma"/>
      <sheetName val="1998_Comparison"/>
      <sheetName val="BLC_Proforma_Months_1-12"/>
      <sheetName val="BLC_Proforma_Months_13-24"/>
      <sheetName val="Presentation_NOI"/>
      <sheetName val="Vendor_Listing"/>
      <sheetName val="Sum_Analytical_Review"/>
      <sheetName val="Emp_Comparison"/>
      <sheetName val="RET_Analysis"/>
      <sheetName val="loan_docs"/>
      <sheetName val="Rental_Growth"/>
      <sheetName val="Revenue_Analysis"/>
      <sheetName val="Pooling"/>
      <sheetName val="Benchmark 1"/>
      <sheetName val="OE Yr1"/>
      <sheetName val="Occ Yr1"/>
      <sheetName val="Occ Yr2"/>
      <sheetName val="Occ Yr3"/>
      <sheetName val="Occ Yr4"/>
      <sheetName val="Occ Yr5"/>
      <sheetName val="Excel Model"/>
      <sheetName val="Assum."/>
      <sheetName val="List"/>
      <sheetName val="Budget Summary"/>
      <sheetName val="New Bill Table"/>
      <sheetName val="MH old annual "/>
      <sheetName val="WL Roll to Close"/>
      <sheetName val="Fortress Assumptions"/>
      <sheetName val="RR CF Summ"/>
      <sheetName val="Model"/>
      <sheetName val="Debt Schedules"/>
      <sheetName val="MH annual"/>
      <sheetName val="Old Base Case - TO DELETE"/>
      <sheetName val="MH assum"/>
      <sheetName val="MH Servicing"/>
      <sheetName val="MH monthly"/>
      <sheetName val="MH Advances"/>
      <sheetName val="Whole Loan Schedule"/>
      <sheetName val="NEW Debt Schedules"/>
      <sheetName val="Residual Schedule"/>
      <sheetName val="Run Rates"/>
      <sheetName val="ShortPrint Table of Contents"/>
      <sheetName val="Assign Purch Price"/>
      <sheetName val="Model Comparison OLD"/>
      <sheetName val="Table of Contents"/>
      <sheetName val="Unallocated Corp Overhead"/>
      <sheetName val="Budget Variance ===&gt;"/>
      <sheetName val="Land Valuation Summary"/>
      <sheetName val="Payroll Accrual"/>
      <sheetName val="Input Sheet"/>
      <sheetName val="Disposition"/>
      <sheetName val="Ownership Summary"/>
      <sheetName val="Admin"/>
      <sheetName val="Proforma"/>
      <sheetName val="Lists"/>
      <sheetName val="Coding"/>
      <sheetName val="CF - Year"/>
    </sheetNames>
    <sheetDataSet>
      <sheetData sheetId="0">
        <row r="36">
          <cell r="E36">
            <v>1685.9456382978724</v>
          </cell>
        </row>
      </sheetData>
      <sheetData sheetId="1">
        <row r="36">
          <cell r="E36">
            <v>1685.9456382978724</v>
          </cell>
        </row>
      </sheetData>
      <sheetData sheetId="2" refreshError="1">
        <row r="36">
          <cell r="E36">
            <v>1685.9456382978724</v>
          </cell>
        </row>
        <row r="37">
          <cell r="E37">
            <v>1636.8404255319149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ing occupancy"/>
      <sheetName val="Attrition"/>
      <sheetName val="Revenue"/>
      <sheetName val="Concessions"/>
      <sheetName val="Monthly Summary"/>
      <sheetName val="Annual Summary"/>
      <sheetName val="Summary"/>
      <sheetName val="BLC OS"/>
      <sheetName val="Assumptions"/>
      <sheetName val="Waterfall"/>
      <sheetName val="CEF Funding LLC"/>
      <sheetName val="Land Valuation Summary"/>
      <sheetName val="Shares Outstanding"/>
      <sheetName val="Controls&amp;Togg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vised Eyechart"/>
      <sheetName val="Kimpton Eyechart"/>
      <sheetName val="Cash Flow_Final"/>
      <sheetName val="Upside Eyechart"/>
      <sheetName val="Upside Waterfall"/>
      <sheetName val="Revised Waterfall"/>
      <sheetName val="Kimpton Waterfall"/>
      <sheetName val="Kimpton Proforma"/>
      <sheetName val="Upside Proforma"/>
      <sheetName val="Revised Proforma"/>
      <sheetName val="stats"/>
      <sheetName val="Historical"/>
      <sheetName val="Status Quo_Base"/>
      <sheetName val="Status Quo_Downside"/>
      <sheetName val="Kimpton"/>
      <sheetName val="Mezz calculations"/>
      <sheetName val="INPUTS"/>
      <sheetName val="Assum."/>
      <sheetName val="Revised_Eyechart"/>
      <sheetName val="Kimpton_Eyechart"/>
      <sheetName val="Cash_Flow_Final"/>
      <sheetName val="Upside_Eyechart"/>
      <sheetName val="Upside_Waterfall"/>
      <sheetName val="Revised_Waterfall"/>
      <sheetName val="Kimpton_Waterfall"/>
      <sheetName val="Kimpton_Proforma"/>
      <sheetName val="Upside_Proforma"/>
      <sheetName val="Revised_Proforma"/>
      <sheetName val="Status_Quo_Base"/>
      <sheetName val="Status_Quo_Downside"/>
      <sheetName val="Assu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ge36"/>
      <sheetName val="MEMBER3"/>
      <sheetName val="Monthly Summary"/>
      <sheetName val="BLC OS"/>
      <sheetName val="Assumptions"/>
      <sheetName val="7.03_11.03 Actuals"/>
      <sheetName val="Input - Acq&amp;ExNonEx"/>
      <sheetName val="NEARunoff"/>
      <sheetName val="PopCache"/>
      <sheetName val="Severity"/>
      <sheetName val="P&amp;L - 270 Fac 12-01"/>
      <sheetName val="aging balances 10-99 for Mike G"/>
      <sheetName val="Amortization Table"/>
      <sheetName val="PAGE3.1"/>
      <sheetName val="AR Data"/>
      <sheetName val="RF Data"/>
      <sheetName val="kumuliert"/>
      <sheetName val="Dep"/>
      <sheetName val="dept totals"/>
      <sheetName val="Fac"/>
      <sheetName val="G&amp;A"/>
      <sheetName val="Mfg.-Chip"/>
      <sheetName val="R&amp;D"/>
      <sheetName val="S &amp; M"/>
      <sheetName val="Parameter"/>
      <sheetName val="Total Debt-Lease Service"/>
      <sheetName val="2004 Operating Expenses"/>
      <sheetName val="2004 LTD Balance"/>
      <sheetName val="Sheet2"/>
      <sheetName val="Assumptions and Inputs"/>
      <sheetName val="Exit Model"/>
      <sheetName val="Inputs"/>
    </sheetNames>
    <sheetDataSet>
      <sheetData sheetId="0" refreshError="1">
        <row r="1">
          <cell r="A1">
            <v>1</v>
          </cell>
          <cell r="B1" t="str">
            <v>Heart of the Ozarks</v>
          </cell>
        </row>
        <row r="2">
          <cell r="A2">
            <v>2</v>
          </cell>
          <cell r="B2" t="str">
            <v>Clayton House</v>
          </cell>
        </row>
        <row r="3">
          <cell r="A3">
            <v>3</v>
          </cell>
          <cell r="B3" t="str">
            <v>Ozark Mountain</v>
          </cell>
        </row>
        <row r="4">
          <cell r="A4">
            <v>4</v>
          </cell>
          <cell r="B4" t="str">
            <v>Charlevoix HC</v>
          </cell>
        </row>
        <row r="5">
          <cell r="A5">
            <v>5</v>
          </cell>
          <cell r="B5" t="str">
            <v>Des Peres HC</v>
          </cell>
        </row>
        <row r="6">
          <cell r="A6">
            <v>6</v>
          </cell>
          <cell r="B6" t="str">
            <v>Capital HC</v>
          </cell>
        </row>
        <row r="7">
          <cell r="A7">
            <v>7</v>
          </cell>
          <cell r="B7" t="str">
            <v>Tablerock Healthcare</v>
          </cell>
        </row>
        <row r="8">
          <cell r="A8">
            <v>8</v>
          </cell>
          <cell r="B8" t="str">
            <v>Tablerock Living Center</v>
          </cell>
        </row>
        <row r="9">
          <cell r="A9">
            <v>9</v>
          </cell>
          <cell r="B9" t="str">
            <v>Shady Oaks</v>
          </cell>
        </row>
        <row r="10">
          <cell r="A10">
            <v>11</v>
          </cell>
          <cell r="B10" t="str">
            <v>Chestnut Hill</v>
          </cell>
        </row>
        <row r="11">
          <cell r="A11">
            <v>12</v>
          </cell>
          <cell r="B11" t="str">
            <v>Mary Lyon</v>
          </cell>
        </row>
        <row r="12">
          <cell r="A12">
            <v>13</v>
          </cell>
          <cell r="B12" t="str">
            <v>Riverdale Gardens</v>
          </cell>
        </row>
        <row r="13">
          <cell r="A13">
            <v>14</v>
          </cell>
          <cell r="B13" t="str">
            <v>Brian Center/Allegheny</v>
          </cell>
        </row>
        <row r="14">
          <cell r="A14">
            <v>15</v>
          </cell>
          <cell r="B14" t="str">
            <v>Brian Center/Fincastle</v>
          </cell>
        </row>
        <row r="15">
          <cell r="A15">
            <v>16</v>
          </cell>
          <cell r="B15" t="str">
            <v>Kegley Manor</v>
          </cell>
        </row>
        <row r="16">
          <cell r="A16">
            <v>19</v>
          </cell>
          <cell r="B16" t="str">
            <v>Blue Hills Healthcare</v>
          </cell>
        </row>
        <row r="17">
          <cell r="A17">
            <v>20</v>
          </cell>
          <cell r="B17" t="str">
            <v>Blue Hills Living Center</v>
          </cell>
        </row>
        <row r="18">
          <cell r="A18">
            <v>21</v>
          </cell>
          <cell r="B18" t="str">
            <v>Clinton Healthcare</v>
          </cell>
        </row>
        <row r="19">
          <cell r="A19">
            <v>22</v>
          </cell>
          <cell r="B19" t="str">
            <v>Columbia Healthcare</v>
          </cell>
        </row>
        <row r="20">
          <cell r="A20">
            <v>23</v>
          </cell>
          <cell r="B20" t="str">
            <v>Lenox at Kansas City</v>
          </cell>
        </row>
        <row r="21">
          <cell r="A21">
            <v>24</v>
          </cell>
          <cell r="B21" t="str">
            <v>Lakeview Healthcare</v>
          </cell>
        </row>
        <row r="22">
          <cell r="A22">
            <v>25</v>
          </cell>
          <cell r="B22" t="str">
            <v>Lenox at Springfield</v>
          </cell>
        </row>
        <row r="23">
          <cell r="A23">
            <v>26</v>
          </cell>
          <cell r="B23" t="str">
            <v>Woodland Park</v>
          </cell>
        </row>
        <row r="24">
          <cell r="A24">
            <v>27</v>
          </cell>
          <cell r="B24" t="str">
            <v>Sunrise Living Center</v>
          </cell>
        </row>
        <row r="25">
          <cell r="A25">
            <v>28</v>
          </cell>
          <cell r="B25" t="str">
            <v>Twin Lakes</v>
          </cell>
        </row>
        <row r="26">
          <cell r="A26">
            <v>29</v>
          </cell>
          <cell r="B26" t="str">
            <v>Prestige</v>
          </cell>
        </row>
        <row r="27">
          <cell r="A27">
            <v>30</v>
          </cell>
          <cell r="B27" t="str">
            <v>Larned HC</v>
          </cell>
        </row>
        <row r="28">
          <cell r="A28">
            <v>31</v>
          </cell>
          <cell r="B28" t="str">
            <v>Park Place</v>
          </cell>
        </row>
        <row r="29">
          <cell r="A29">
            <v>32</v>
          </cell>
          <cell r="B29" t="str">
            <v>Camelot Care</v>
          </cell>
        </row>
        <row r="30">
          <cell r="A30">
            <v>33</v>
          </cell>
          <cell r="B30" t="str">
            <v>Sedgwick HC</v>
          </cell>
        </row>
        <row r="31">
          <cell r="A31">
            <v>34</v>
          </cell>
          <cell r="B31" t="str">
            <v>Center for Geriatric Nursing</v>
          </cell>
        </row>
        <row r="32">
          <cell r="A32">
            <v>41</v>
          </cell>
          <cell r="B32" t="str">
            <v>The Lodge at Independence</v>
          </cell>
        </row>
        <row r="33">
          <cell r="A33">
            <v>42</v>
          </cell>
          <cell r="B33" t="str">
            <v>The Terrace at Independence</v>
          </cell>
        </row>
        <row r="34">
          <cell r="A34">
            <v>44</v>
          </cell>
          <cell r="B34" t="str">
            <v>Topeka HC</v>
          </cell>
        </row>
        <row r="35">
          <cell r="A35">
            <v>45</v>
          </cell>
          <cell r="B35" t="str">
            <v>Wichita HC</v>
          </cell>
        </row>
        <row r="36">
          <cell r="A36">
            <v>46</v>
          </cell>
          <cell r="B36" t="str">
            <v>Heritage Villa</v>
          </cell>
        </row>
        <row r="37">
          <cell r="A37">
            <v>47</v>
          </cell>
          <cell r="B37" t="str">
            <v>Markle HC</v>
          </cell>
        </row>
        <row r="38">
          <cell r="A38">
            <v>48</v>
          </cell>
          <cell r="B38" t="str">
            <v>Westfield Village</v>
          </cell>
        </row>
        <row r="39">
          <cell r="A39">
            <v>49</v>
          </cell>
          <cell r="B39" t="str">
            <v>Guardian Care</v>
          </cell>
        </row>
        <row r="40">
          <cell r="A40">
            <v>50</v>
          </cell>
          <cell r="B40" t="str">
            <v>Fifth Avenue HC</v>
          </cell>
        </row>
        <row r="41">
          <cell r="A41">
            <v>51</v>
          </cell>
          <cell r="B41" t="str">
            <v>Mill Valley HC</v>
          </cell>
        </row>
        <row r="42">
          <cell r="A42">
            <v>52</v>
          </cell>
          <cell r="B42" t="str">
            <v>Bay Point HC</v>
          </cell>
        </row>
        <row r="43">
          <cell r="A43">
            <v>53</v>
          </cell>
          <cell r="B43" t="str">
            <v>Saylor Lane HC</v>
          </cell>
        </row>
        <row r="44">
          <cell r="A44">
            <v>54</v>
          </cell>
          <cell r="B44" t="str">
            <v>Oakland Nursing</v>
          </cell>
        </row>
        <row r="45">
          <cell r="A45">
            <v>55</v>
          </cell>
          <cell r="B45" t="str">
            <v>San Leandro HC</v>
          </cell>
        </row>
        <row r="46">
          <cell r="A46">
            <v>56</v>
          </cell>
          <cell r="B46" t="str">
            <v>Cottonwood HC</v>
          </cell>
        </row>
        <row r="47">
          <cell r="A47">
            <v>57</v>
          </cell>
          <cell r="B47" t="str">
            <v>Willow Pass HC</v>
          </cell>
        </row>
        <row r="48">
          <cell r="A48">
            <v>58</v>
          </cell>
          <cell r="B48" t="str">
            <v>Sunrise HC</v>
          </cell>
        </row>
        <row r="49">
          <cell r="A49">
            <v>59</v>
          </cell>
          <cell r="B49" t="str">
            <v>San Pablo HC</v>
          </cell>
        </row>
        <row r="50">
          <cell r="A50">
            <v>60</v>
          </cell>
          <cell r="B50" t="str">
            <v>Oakcrest Rehab</v>
          </cell>
        </row>
        <row r="51">
          <cell r="A51">
            <v>61</v>
          </cell>
          <cell r="B51" t="str">
            <v>Keauhou Rehab</v>
          </cell>
        </row>
        <row r="52">
          <cell r="A52">
            <v>63</v>
          </cell>
          <cell r="B52" t="str">
            <v>Lenox Realty of Kailua-Kona</v>
          </cell>
        </row>
        <row r="53">
          <cell r="A53">
            <v>64</v>
          </cell>
          <cell r="B53" t="str">
            <v>Fair Oaks</v>
          </cell>
        </row>
        <row r="54">
          <cell r="A54">
            <v>65</v>
          </cell>
          <cell r="B54" t="str">
            <v>Lenox of Bartlesville</v>
          </cell>
        </row>
        <row r="55">
          <cell r="A55">
            <v>66</v>
          </cell>
          <cell r="B55" t="str">
            <v>Litchford Falls</v>
          </cell>
        </row>
        <row r="56">
          <cell r="A56">
            <v>70</v>
          </cell>
          <cell r="B56" t="str">
            <v>Palm View Rehab</v>
          </cell>
        </row>
        <row r="57">
          <cell r="A57">
            <v>71</v>
          </cell>
          <cell r="B57" t="str">
            <v>Indian Hill</v>
          </cell>
        </row>
        <row r="58">
          <cell r="A58">
            <v>72</v>
          </cell>
          <cell r="B58" t="str">
            <v>Buena Vista HC</v>
          </cell>
        </row>
        <row r="59">
          <cell r="A59">
            <v>73</v>
          </cell>
          <cell r="B59" t="str">
            <v>Mountainside HC</v>
          </cell>
        </row>
        <row r="60">
          <cell r="A60">
            <v>74</v>
          </cell>
          <cell r="B60" t="str">
            <v>Twin Pines HC</v>
          </cell>
        </row>
        <row r="61">
          <cell r="A61">
            <v>75</v>
          </cell>
          <cell r="B61" t="str">
            <v>Santa Paula HC</v>
          </cell>
        </row>
        <row r="62">
          <cell r="A62">
            <v>76</v>
          </cell>
          <cell r="B62" t="str">
            <v>Arbor Valley</v>
          </cell>
        </row>
        <row r="63">
          <cell r="A63">
            <v>77</v>
          </cell>
          <cell r="B63" t="str">
            <v>Crestmark at Huber Gardens</v>
          </cell>
        </row>
        <row r="64">
          <cell r="A64">
            <v>78</v>
          </cell>
          <cell r="B64" t="str">
            <v>Montvue Nursing</v>
          </cell>
        </row>
        <row r="65">
          <cell r="A65">
            <v>79</v>
          </cell>
          <cell r="B65" t="str">
            <v>Lenox Realty of Palmer</v>
          </cell>
        </row>
        <row r="66">
          <cell r="A66">
            <v>80</v>
          </cell>
          <cell r="B66" t="str">
            <v>Palmer House</v>
          </cell>
        </row>
        <row r="67">
          <cell r="A67">
            <v>81</v>
          </cell>
          <cell r="B67" t="str">
            <v>Woodridge House</v>
          </cell>
        </row>
        <row r="68">
          <cell r="A68">
            <v>82</v>
          </cell>
          <cell r="B68" t="str">
            <v>Lenox Realty of Brockton</v>
          </cell>
        </row>
        <row r="69">
          <cell r="A69">
            <v>84</v>
          </cell>
          <cell r="B69" t="str">
            <v>Lenox Realty of Carthage</v>
          </cell>
        </row>
        <row r="70">
          <cell r="A70">
            <v>85</v>
          </cell>
          <cell r="B70" t="str">
            <v>Lenox Realty of Carmichael</v>
          </cell>
        </row>
        <row r="71">
          <cell r="A71">
            <v>86</v>
          </cell>
          <cell r="B71" t="str">
            <v>Lenox Realty of Goldsboro</v>
          </cell>
        </row>
        <row r="72">
          <cell r="A72">
            <v>87</v>
          </cell>
          <cell r="B72" t="str">
            <v>Lenox Realty of Concord</v>
          </cell>
        </row>
        <row r="73">
          <cell r="A73">
            <v>88</v>
          </cell>
          <cell r="B73" t="str">
            <v>Lenox Realty of Logansport</v>
          </cell>
        </row>
        <row r="74">
          <cell r="A74">
            <v>89</v>
          </cell>
          <cell r="B74" t="str">
            <v>Lenox Realty of Roseville</v>
          </cell>
        </row>
        <row r="75">
          <cell r="A75">
            <v>90</v>
          </cell>
          <cell r="B75" t="str">
            <v>Lenox Realty of Westfield</v>
          </cell>
        </row>
        <row r="76">
          <cell r="A76">
            <v>91</v>
          </cell>
          <cell r="B76" t="str">
            <v>Lenox Realty of Woodland</v>
          </cell>
        </row>
        <row r="77">
          <cell r="A77">
            <v>92</v>
          </cell>
          <cell r="B77" t="str">
            <v>Lenox Realty of Oakland</v>
          </cell>
        </row>
        <row r="78">
          <cell r="A78">
            <v>93</v>
          </cell>
          <cell r="B78" t="str">
            <v>Lenox Realty of San Pablo</v>
          </cell>
        </row>
        <row r="79">
          <cell r="A79">
            <v>94</v>
          </cell>
          <cell r="B79" t="str">
            <v>Lenox Realty of San Leandro</v>
          </cell>
        </row>
        <row r="80">
          <cell r="A80">
            <v>95</v>
          </cell>
          <cell r="B80" t="str">
            <v>Lenox Realty of Santa Paula</v>
          </cell>
        </row>
        <row r="81">
          <cell r="A81">
            <v>96</v>
          </cell>
          <cell r="B81" t="str">
            <v>Lenox Realty of Santa Paula-Twin Pines</v>
          </cell>
        </row>
        <row r="82">
          <cell r="A82">
            <v>98</v>
          </cell>
          <cell r="B82" t="str">
            <v>Lenox Healthcare LLC</v>
          </cell>
        </row>
        <row r="83">
          <cell r="A83">
            <v>99</v>
          </cell>
          <cell r="B83" t="str">
            <v>Greylock Health Corp.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STMT"/>
      <sheetName val="Mgmt Fee"/>
      <sheetName val="VM Fee"/>
      <sheetName val="1150"/>
      <sheetName val="BANKREC-WF"/>
      <sheetName val="BANKREC-BB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PKGCKLIST"/>
      <sheetName val="Deal Summary"/>
      <sheetName val="FAM_1"/>
      <sheetName val="Ra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asComp"/>
      <sheetName val="Pricing"/>
      <sheetName val="EF"/>
      <sheetName val="Investment Return"/>
      <sheetName val="LCS All-In"/>
      <sheetName val="Financials Statements"/>
      <sheetName val="Devpmnt Cost Summary"/>
      <sheetName val="Financials Statements-EB5"/>
      <sheetName val="Operating Statement Summary"/>
      <sheetName val="IRR"/>
      <sheetName val="Loan Amortization 1"/>
      <sheetName val="Loan Amortization 2"/>
      <sheetName val="Project Draw Schedule"/>
      <sheetName val="10YR Projection(do not use)"/>
      <sheetName val="Apt Breakdown"/>
      <sheetName val="Occ-Mkt"/>
      <sheetName val="IL Rev"/>
      <sheetName val="AL Rev"/>
      <sheetName val="Admin"/>
      <sheetName val="HR"/>
      <sheetName val="AL"/>
      <sheetName val="MC"/>
      <sheetName val="DS"/>
      <sheetName val="Mt"/>
      <sheetName val="HK"/>
      <sheetName val="RS"/>
      <sheetName val="Well"/>
      <sheetName val="Facility"/>
      <sheetName val="Stop"/>
      <sheetName val="N-O"/>
      <sheetName val="Delta"/>
      <sheetName val="Funds"/>
      <sheetName val="FS"/>
      <sheetName val="Fin"/>
      <sheetName val="RE Taxes &amp; Ins"/>
      <sheetName val="AL Standard Staffing"/>
      <sheetName val="AL Staffing"/>
      <sheetName val="ALZ Staffing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bofa2985"/>
      <sheetName val="Upload Sheet JE"/>
      <sheetName val="G-L"/>
    </sheetNames>
    <sheetDataSet>
      <sheetData sheetId="0" refreshError="1"/>
      <sheetData sheetId="1" refreshError="1"/>
      <sheetData sheetId="2" refreshError="1">
        <row r="8">
          <cell r="A8">
            <v>1516010</v>
          </cell>
          <cell r="B8" t="str">
            <v xml:space="preserve">   Other Accounts Receivable</v>
          </cell>
        </row>
        <row r="9">
          <cell r="A9" t="str">
            <v>2100-0007</v>
          </cell>
          <cell r="B9" t="str">
            <v>AP - Other</v>
          </cell>
          <cell r="C9" t="str">
            <v>Credit</v>
          </cell>
          <cell r="D9" t="str">
            <v>Reg</v>
          </cell>
        </row>
        <row r="10">
          <cell r="A10" t="str">
            <v>4000-0000</v>
          </cell>
          <cell r="B10" t="str">
            <v>REVENUE</v>
          </cell>
          <cell r="C10" t="str">
            <v>Credit</v>
          </cell>
          <cell r="D10" t="str">
            <v>Head</v>
          </cell>
        </row>
        <row r="11">
          <cell r="A11" t="str">
            <v>4100-0000</v>
          </cell>
          <cell r="B11" t="str">
            <v>RENT REVENUE</v>
          </cell>
          <cell r="C11" t="str">
            <v>Credit</v>
          </cell>
          <cell r="D11" t="str">
            <v>Head</v>
          </cell>
        </row>
        <row r="12">
          <cell r="A12" t="str">
            <v>4510-0000</v>
          </cell>
          <cell r="B12" t="str">
            <v>Base Rent</v>
          </cell>
          <cell r="C12" t="str">
            <v>Credit</v>
          </cell>
          <cell r="D12" t="str">
            <v>Reg</v>
          </cell>
        </row>
        <row r="13">
          <cell r="A13" t="str">
            <v>4560-0000</v>
          </cell>
          <cell r="B13" t="str">
            <v>Roof Rent</v>
          </cell>
          <cell r="C13" t="str">
            <v>Credit</v>
          </cell>
          <cell r="D13" t="str">
            <v>Reg</v>
          </cell>
        </row>
        <row r="14">
          <cell r="A14" t="str">
            <v>4565-0000</v>
          </cell>
          <cell r="B14" t="str">
            <v>Storage Fees</v>
          </cell>
          <cell r="C14" t="str">
            <v>Credit</v>
          </cell>
          <cell r="D14" t="str">
            <v>Reg</v>
          </cell>
        </row>
        <row r="15">
          <cell r="A15" t="str">
            <v>4570-0000</v>
          </cell>
          <cell r="B15" t="str">
            <v>Percentage Rent</v>
          </cell>
          <cell r="C15" t="str">
            <v>Credit</v>
          </cell>
          <cell r="D15" t="str">
            <v>Reg</v>
          </cell>
        </row>
        <row r="16">
          <cell r="A16" t="str">
            <v>4590-0000</v>
          </cell>
          <cell r="B16" t="str">
            <v>Vacant Unit Projections</v>
          </cell>
          <cell r="C16" t="str">
            <v>Credit</v>
          </cell>
          <cell r="D16" t="str">
            <v>Reg</v>
          </cell>
        </row>
        <row r="17">
          <cell r="A17" t="str">
            <v>4610-0000</v>
          </cell>
          <cell r="B17" t="str">
            <v>Less: Vacancy</v>
          </cell>
          <cell r="C17" t="str">
            <v>Credit</v>
          </cell>
          <cell r="D17" t="str">
            <v>Reg</v>
          </cell>
        </row>
        <row r="18">
          <cell r="A18" t="str">
            <v>4650-0000</v>
          </cell>
          <cell r="B18" t="str">
            <v>Less: Concessions</v>
          </cell>
          <cell r="C18" t="str">
            <v>Credit</v>
          </cell>
          <cell r="D18" t="str">
            <v>Reg</v>
          </cell>
        </row>
        <row r="19">
          <cell r="A19" t="str">
            <v>4660-0000</v>
          </cell>
          <cell r="B19" t="str">
            <v>Less: Delinquencies</v>
          </cell>
          <cell r="C19" t="str">
            <v>Credit</v>
          </cell>
          <cell r="D19" t="str">
            <v>Reg</v>
          </cell>
        </row>
        <row r="20">
          <cell r="A20" t="str">
            <v>4670-0000</v>
          </cell>
          <cell r="B20" t="str">
            <v>Less: Rent Abatement</v>
          </cell>
          <cell r="C20" t="str">
            <v>Credit</v>
          </cell>
          <cell r="D20" t="str">
            <v>Reg</v>
          </cell>
        </row>
        <row r="21">
          <cell r="A21" t="str">
            <v>4675-0000</v>
          </cell>
          <cell r="B21" t="str">
            <v>Less: Write Offs</v>
          </cell>
          <cell r="C21" t="str">
            <v>Credit</v>
          </cell>
          <cell r="D21" t="str">
            <v>Reg</v>
          </cell>
        </row>
        <row r="22">
          <cell r="A22" t="str">
            <v>4710-0000</v>
          </cell>
          <cell r="B22" t="str">
            <v>Plus: Bad Debt Recovery</v>
          </cell>
          <cell r="C22" t="str">
            <v>Credit</v>
          </cell>
          <cell r="D22" t="str">
            <v>Reg</v>
          </cell>
        </row>
        <row r="23">
          <cell r="A23" t="str">
            <v>4730-0000</v>
          </cell>
          <cell r="B23" t="str">
            <v>Plus: Prepaid Rent</v>
          </cell>
          <cell r="C23" t="str">
            <v>Credit</v>
          </cell>
          <cell r="D23" t="str">
            <v>Reg</v>
          </cell>
        </row>
        <row r="24">
          <cell r="A24" t="str">
            <v>4999-9999</v>
          </cell>
          <cell r="B24" t="str">
            <v>NET RENT REVENUE</v>
          </cell>
          <cell r="C24" t="str">
            <v>Credit</v>
          </cell>
          <cell r="D24" t="str">
            <v>Tot</v>
          </cell>
        </row>
        <row r="25">
          <cell r="A25" t="str">
            <v>5200-0000</v>
          </cell>
          <cell r="B25" t="str">
            <v>REIMBURSABLE EXPENSE INCOME</v>
          </cell>
          <cell r="C25" t="str">
            <v>Credit</v>
          </cell>
          <cell r="D25" t="str">
            <v>Head</v>
          </cell>
        </row>
        <row r="26">
          <cell r="A26" t="str">
            <v>5200-1000</v>
          </cell>
          <cell r="B26" t="str">
            <v>Reimbursable Expenses</v>
          </cell>
          <cell r="C26" t="str">
            <v>Credit</v>
          </cell>
          <cell r="D26" t="str">
            <v>Reg</v>
          </cell>
        </row>
        <row r="27">
          <cell r="A27" t="str">
            <v>5210-0000</v>
          </cell>
          <cell r="B27" t="str">
            <v>Estimated CAM Income</v>
          </cell>
          <cell r="C27" t="str">
            <v>Credit</v>
          </cell>
          <cell r="D27" t="str">
            <v>Reg</v>
          </cell>
        </row>
        <row r="28">
          <cell r="A28" t="str">
            <v>5210-0010</v>
          </cell>
          <cell r="B28" t="str">
            <v>Prior Year CAM Recovery</v>
          </cell>
          <cell r="C28" t="str">
            <v>Credit</v>
          </cell>
          <cell r="D28" t="str">
            <v>Reg</v>
          </cell>
        </row>
        <row r="29">
          <cell r="A29" t="str">
            <v>5215-0000</v>
          </cell>
          <cell r="B29" t="str">
            <v>Estimated Real Estate Taxes</v>
          </cell>
          <cell r="C29" t="str">
            <v>Credit</v>
          </cell>
          <cell r="D29" t="str">
            <v>Reg</v>
          </cell>
        </row>
        <row r="30">
          <cell r="A30" t="str">
            <v>5215-0010</v>
          </cell>
          <cell r="B30" t="str">
            <v>Prior Year Real Estate Tax Recovery</v>
          </cell>
          <cell r="C30" t="str">
            <v>Credit</v>
          </cell>
          <cell r="D30" t="str">
            <v>Reg</v>
          </cell>
        </row>
        <row r="31">
          <cell r="A31" t="str">
            <v>5220-0000</v>
          </cell>
          <cell r="B31" t="str">
            <v>Estimated Insurance</v>
          </cell>
          <cell r="C31" t="str">
            <v>Credit</v>
          </cell>
          <cell r="D31" t="str">
            <v>Reg</v>
          </cell>
        </row>
        <row r="32">
          <cell r="A32" t="str">
            <v>5220-0010</v>
          </cell>
          <cell r="B32" t="str">
            <v>Prior Year Insurance Recovery</v>
          </cell>
          <cell r="C32" t="str">
            <v>Credit</v>
          </cell>
          <cell r="D32" t="str">
            <v>Reg</v>
          </cell>
        </row>
        <row r="33">
          <cell r="A33" t="str">
            <v>5250-0000</v>
          </cell>
          <cell r="B33" t="str">
            <v>Janitorial Svc Reimb</v>
          </cell>
          <cell r="C33" t="str">
            <v>Credit</v>
          </cell>
          <cell r="D33" t="str">
            <v>Reg</v>
          </cell>
        </row>
        <row r="34">
          <cell r="A34" t="str">
            <v>5355-0000</v>
          </cell>
          <cell r="B34" t="str">
            <v>Lock &amp; Key Reimbursement</v>
          </cell>
          <cell r="C34" t="str">
            <v>Credit</v>
          </cell>
          <cell r="D34" t="str">
            <v>Reg</v>
          </cell>
        </row>
        <row r="35">
          <cell r="A35" t="str">
            <v>5360-0000</v>
          </cell>
          <cell r="B35" t="str">
            <v>Signage Reimbursement</v>
          </cell>
          <cell r="C35" t="str">
            <v>Credit</v>
          </cell>
          <cell r="D35" t="str">
            <v>Reg</v>
          </cell>
        </row>
        <row r="36">
          <cell r="A36" t="str">
            <v>5365-0000</v>
          </cell>
          <cell r="B36" t="str">
            <v>Tenant Repair Orders</v>
          </cell>
          <cell r="C36" t="str">
            <v>Credit</v>
          </cell>
          <cell r="D36" t="str">
            <v>Reg</v>
          </cell>
        </row>
        <row r="37">
          <cell r="A37" t="str">
            <v>5370-0000</v>
          </cell>
          <cell r="B37" t="str">
            <v>Utility Reimbursement</v>
          </cell>
          <cell r="C37" t="str">
            <v>Credit</v>
          </cell>
          <cell r="D37" t="str">
            <v>Reg</v>
          </cell>
        </row>
        <row r="38">
          <cell r="A38" t="str">
            <v>5375-0000</v>
          </cell>
          <cell r="B38" t="str">
            <v>After Hours HVAC Reimbursement</v>
          </cell>
          <cell r="C38" t="str">
            <v>Credit</v>
          </cell>
          <cell r="D38" t="str">
            <v>Reg</v>
          </cell>
        </row>
        <row r="39">
          <cell r="A39" t="str">
            <v>5385-0000</v>
          </cell>
          <cell r="B39" t="str">
            <v>Other Reimbursement</v>
          </cell>
          <cell r="C39" t="str">
            <v>Credit</v>
          </cell>
          <cell r="D39" t="str">
            <v>Reg</v>
          </cell>
        </row>
        <row r="40">
          <cell r="A40" t="str">
            <v>5499-0000</v>
          </cell>
          <cell r="B40" t="str">
            <v>TOTAL REIMB. EXPENSE INCOME</v>
          </cell>
          <cell r="C40" t="str">
            <v>Credit</v>
          </cell>
          <cell r="D40" t="str">
            <v>Tot</v>
          </cell>
        </row>
        <row r="41">
          <cell r="A41" t="str">
            <v>5600-0000</v>
          </cell>
          <cell r="B41" t="str">
            <v>OTHER REVENUE</v>
          </cell>
          <cell r="C41" t="str">
            <v>Credit</v>
          </cell>
          <cell r="D41" t="str">
            <v>Head</v>
          </cell>
        </row>
        <row r="42">
          <cell r="A42" t="str">
            <v>5605-0000</v>
          </cell>
          <cell r="B42" t="str">
            <v>Asset Management Fee Income</v>
          </cell>
          <cell r="C42" t="str">
            <v>Credit</v>
          </cell>
          <cell r="D42" t="str">
            <v>Reg</v>
          </cell>
        </row>
        <row r="43">
          <cell r="A43" t="str">
            <v>5610-0000</v>
          </cell>
          <cell r="B43" t="str">
            <v>Property Management Fee Income</v>
          </cell>
          <cell r="C43" t="str">
            <v>Credit</v>
          </cell>
          <cell r="D43" t="str">
            <v>Reg</v>
          </cell>
        </row>
        <row r="44">
          <cell r="A44" t="str">
            <v>5615-0000</v>
          </cell>
          <cell r="B44" t="str">
            <v>Construction Management Fee Income</v>
          </cell>
          <cell r="C44" t="str">
            <v>Credit</v>
          </cell>
          <cell r="D44" t="str">
            <v>Reg</v>
          </cell>
        </row>
        <row r="45">
          <cell r="A45" t="str">
            <v>5620-0000</v>
          </cell>
          <cell r="B45" t="str">
            <v>Building Manager Income</v>
          </cell>
          <cell r="C45" t="str">
            <v>Credit</v>
          </cell>
          <cell r="D45" t="str">
            <v>Reg</v>
          </cell>
        </row>
        <row r="46">
          <cell r="A46" t="str">
            <v>5625-0000</v>
          </cell>
          <cell r="B46" t="str">
            <v>Sublet Fee</v>
          </cell>
          <cell r="C46" t="str">
            <v>Credit</v>
          </cell>
          <cell r="D46" t="str">
            <v>Reg</v>
          </cell>
        </row>
        <row r="47">
          <cell r="A47" t="str">
            <v>5645-0000</v>
          </cell>
          <cell r="B47" t="str">
            <v>Late Fees</v>
          </cell>
          <cell r="C47" t="str">
            <v>Credit</v>
          </cell>
          <cell r="D47" t="str">
            <v>Reg</v>
          </cell>
        </row>
        <row r="48">
          <cell r="A48" t="str">
            <v>5650-0000</v>
          </cell>
          <cell r="B48" t="str">
            <v>NSF Fees</v>
          </cell>
          <cell r="C48" t="str">
            <v>Credit</v>
          </cell>
          <cell r="D48" t="str">
            <v>Reg</v>
          </cell>
        </row>
        <row r="49">
          <cell r="A49" t="str">
            <v>5680-0000</v>
          </cell>
          <cell r="B49" t="str">
            <v>Access Card Fees</v>
          </cell>
          <cell r="C49" t="str">
            <v>Credit</v>
          </cell>
          <cell r="D49" t="str">
            <v>Reg</v>
          </cell>
        </row>
        <row r="50">
          <cell r="A50" t="str">
            <v>5700-0000</v>
          </cell>
          <cell r="B50" t="str">
            <v>Transfer Fees</v>
          </cell>
          <cell r="C50" t="str">
            <v>Credit</v>
          </cell>
          <cell r="D50" t="str">
            <v>Reg</v>
          </cell>
        </row>
        <row r="51">
          <cell r="A51" t="str">
            <v>5710-0000</v>
          </cell>
          <cell r="B51" t="str">
            <v>Lease Cancellation Fee</v>
          </cell>
          <cell r="C51" t="str">
            <v>Credit</v>
          </cell>
          <cell r="D51" t="str">
            <v>Reg</v>
          </cell>
        </row>
        <row r="52">
          <cell r="A52" t="str">
            <v>5715-0000</v>
          </cell>
          <cell r="B52" t="str">
            <v>Damages &amp; Cleaning Fees</v>
          </cell>
          <cell r="C52" t="str">
            <v>Credit</v>
          </cell>
          <cell r="D52" t="str">
            <v>Reg</v>
          </cell>
        </row>
        <row r="53">
          <cell r="A53" t="str">
            <v>5730-0000</v>
          </cell>
          <cell r="B53" t="str">
            <v>Deposit Forfeit</v>
          </cell>
          <cell r="C53" t="str">
            <v>Credit</v>
          </cell>
          <cell r="D53" t="str">
            <v>Reg</v>
          </cell>
        </row>
        <row r="54">
          <cell r="A54" t="str">
            <v>5740-0000</v>
          </cell>
          <cell r="B54" t="str">
            <v>Vending Machine Income</v>
          </cell>
          <cell r="C54" t="str">
            <v>Credit</v>
          </cell>
          <cell r="D54" t="str">
            <v>Reg</v>
          </cell>
        </row>
        <row r="55">
          <cell r="A55" t="str">
            <v>5745-0000</v>
          </cell>
          <cell r="B55" t="str">
            <v>Pay Phone Income</v>
          </cell>
          <cell r="C55" t="str">
            <v>Credit</v>
          </cell>
          <cell r="D55" t="str">
            <v>Reg</v>
          </cell>
        </row>
        <row r="56">
          <cell r="A56" t="str">
            <v>5755-0000</v>
          </cell>
          <cell r="B56" t="str">
            <v>Interest Income</v>
          </cell>
          <cell r="C56" t="str">
            <v>Credit</v>
          </cell>
          <cell r="D56" t="str">
            <v>Reg</v>
          </cell>
        </row>
        <row r="57">
          <cell r="A57" t="str">
            <v>5760-0000</v>
          </cell>
          <cell r="B57" t="str">
            <v>Filming Income</v>
          </cell>
          <cell r="C57" t="str">
            <v>Credit</v>
          </cell>
          <cell r="D57" t="str">
            <v>Reg</v>
          </cell>
        </row>
        <row r="58">
          <cell r="A58" t="str">
            <v>5765-0000</v>
          </cell>
          <cell r="B58" t="str">
            <v>Conference Center Rental</v>
          </cell>
          <cell r="C58" t="str">
            <v>Credit</v>
          </cell>
          <cell r="D58" t="str">
            <v>Reg</v>
          </cell>
        </row>
        <row r="59">
          <cell r="A59" t="str">
            <v>5770-0000</v>
          </cell>
          <cell r="B59" t="str">
            <v>Parking Income</v>
          </cell>
          <cell r="C59" t="str">
            <v>Credit</v>
          </cell>
          <cell r="D59" t="str">
            <v>Reg</v>
          </cell>
        </row>
        <row r="60">
          <cell r="A60" t="str">
            <v>5770-0010</v>
          </cell>
          <cell r="B60" t="str">
            <v>Parking Expense</v>
          </cell>
          <cell r="C60" t="str">
            <v>Credit</v>
          </cell>
          <cell r="D60" t="str">
            <v>Reg</v>
          </cell>
        </row>
        <row r="61">
          <cell r="A61" t="str">
            <v>5780-0000</v>
          </cell>
          <cell r="B61" t="str">
            <v>Lease Termination Fee</v>
          </cell>
          <cell r="C61" t="str">
            <v>Credit</v>
          </cell>
          <cell r="D61" t="str">
            <v>Reg</v>
          </cell>
        </row>
        <row r="62">
          <cell r="A62" t="str">
            <v>5785-0000</v>
          </cell>
          <cell r="B62" t="str">
            <v>Miscellaneous Income</v>
          </cell>
          <cell r="C62" t="str">
            <v>Credit</v>
          </cell>
          <cell r="D62" t="str">
            <v>Reg</v>
          </cell>
        </row>
        <row r="63">
          <cell r="A63" t="str">
            <v>5798-0000</v>
          </cell>
          <cell r="B63" t="str">
            <v>Amortization Above Market</v>
          </cell>
          <cell r="C63" t="str">
            <v>Debit</v>
          </cell>
          <cell r="D63" t="str">
            <v>Reg</v>
          </cell>
        </row>
        <row r="64">
          <cell r="A64" t="str">
            <v>5799-0000</v>
          </cell>
          <cell r="B64" t="str">
            <v>Amortization Unfavorable Leases</v>
          </cell>
          <cell r="C64" t="str">
            <v>Debit</v>
          </cell>
          <cell r="D64" t="str">
            <v>Reg</v>
          </cell>
        </row>
        <row r="65">
          <cell r="A65" t="str">
            <v>5899-0000</v>
          </cell>
          <cell r="B65" t="str">
            <v>TOTAL OTHER REVENUE</v>
          </cell>
          <cell r="C65" t="str">
            <v>Credit</v>
          </cell>
          <cell r="D65" t="str">
            <v>Tot</v>
          </cell>
        </row>
        <row r="66">
          <cell r="A66" t="str">
            <v>5999-0000</v>
          </cell>
          <cell r="B66" t="str">
            <v>TOTAL REVENUE</v>
          </cell>
          <cell r="C66" t="str">
            <v>Credit</v>
          </cell>
          <cell r="D66" t="str">
            <v>Tot</v>
          </cell>
        </row>
        <row r="67">
          <cell r="A67" t="str">
            <v>6000-0000</v>
          </cell>
          <cell r="B67" t="str">
            <v>EXPENSES</v>
          </cell>
          <cell r="C67" t="str">
            <v>Debit</v>
          </cell>
          <cell r="D67" t="str">
            <v>Head</v>
          </cell>
        </row>
        <row r="68">
          <cell r="A68" t="str">
            <v>6100-0000</v>
          </cell>
          <cell r="B68" t="str">
            <v>OFFICE LEASE EXPENSE</v>
          </cell>
          <cell r="C68" t="str">
            <v>Debit</v>
          </cell>
          <cell r="D68" t="str">
            <v>Head</v>
          </cell>
        </row>
        <row r="69">
          <cell r="A69" t="str">
            <v>6100-0100</v>
          </cell>
          <cell r="B69" t="str">
            <v>Office - HQ Lease</v>
          </cell>
          <cell r="C69" t="str">
            <v>Debit</v>
          </cell>
          <cell r="D69" t="str">
            <v>Reg</v>
          </cell>
        </row>
        <row r="70">
          <cell r="A70" t="str">
            <v>6100-9998</v>
          </cell>
          <cell r="B70" t="str">
            <v>TOTAL OFFICE EXPENSE</v>
          </cell>
          <cell r="C70" t="str">
            <v>Debit</v>
          </cell>
          <cell r="D70" t="str">
            <v>Reg</v>
          </cell>
        </row>
        <row r="71">
          <cell r="A71" t="str">
            <v>6100-9999</v>
          </cell>
          <cell r="B71" t="str">
            <v>TOTAL OFFICE LEASE EXPENSE</v>
          </cell>
          <cell r="C71" t="str">
            <v>Debit</v>
          </cell>
          <cell r="D71" t="str">
            <v>Tot</v>
          </cell>
        </row>
        <row r="72">
          <cell r="A72" t="str">
            <v>6200-0000</v>
          </cell>
          <cell r="B72" t="str">
            <v>PAYROLL &amp; BENEFIT EXPENSES</v>
          </cell>
          <cell r="C72" t="str">
            <v>Debit</v>
          </cell>
          <cell r="D72" t="str">
            <v>Head</v>
          </cell>
        </row>
        <row r="73">
          <cell r="A73" t="str">
            <v>6210-0100</v>
          </cell>
          <cell r="B73" t="str">
            <v>Building Manager</v>
          </cell>
          <cell r="C73" t="str">
            <v>Debit</v>
          </cell>
          <cell r="D73" t="str">
            <v>Reg</v>
          </cell>
        </row>
        <row r="74">
          <cell r="A74" t="str">
            <v>6210-0200</v>
          </cell>
          <cell r="B74" t="str">
            <v>Assistant Manager &amp; Bookkeeper</v>
          </cell>
          <cell r="C74" t="str">
            <v>Debit</v>
          </cell>
          <cell r="D74" t="str">
            <v>Reg</v>
          </cell>
        </row>
        <row r="75">
          <cell r="A75" t="str">
            <v>6210-0300</v>
          </cell>
          <cell r="B75" t="str">
            <v>Leasing Manager</v>
          </cell>
          <cell r="C75" t="str">
            <v>Debit</v>
          </cell>
          <cell r="D75" t="str">
            <v>Reg</v>
          </cell>
        </row>
        <row r="76">
          <cell r="A76" t="str">
            <v>6210-0500</v>
          </cell>
          <cell r="B76" t="str">
            <v>Concierge</v>
          </cell>
          <cell r="C76" t="str">
            <v>Debit</v>
          </cell>
          <cell r="D76" t="str">
            <v>Reg</v>
          </cell>
        </row>
        <row r="77">
          <cell r="A77" t="str">
            <v>6210-0600</v>
          </cell>
          <cell r="B77" t="str">
            <v>Fitness Instructor</v>
          </cell>
          <cell r="C77" t="str">
            <v>Debit</v>
          </cell>
          <cell r="D77" t="str">
            <v>Reg</v>
          </cell>
        </row>
        <row r="78">
          <cell r="A78" t="str">
            <v>6210-0700</v>
          </cell>
          <cell r="B78" t="str">
            <v>Temporary Help</v>
          </cell>
          <cell r="C78" t="str">
            <v>Debit</v>
          </cell>
          <cell r="D78" t="str">
            <v>Reg</v>
          </cell>
        </row>
        <row r="79">
          <cell r="A79" t="str">
            <v>6210-0800</v>
          </cell>
          <cell r="B79" t="str">
            <v>Other Administrative Salaries</v>
          </cell>
          <cell r="C79" t="str">
            <v>Debit</v>
          </cell>
          <cell r="D79" t="str">
            <v>Reg</v>
          </cell>
        </row>
        <row r="80">
          <cell r="A80" t="str">
            <v>6220-0050</v>
          </cell>
          <cell r="B80" t="str">
            <v>Payroll Expense</v>
          </cell>
          <cell r="C80" t="str">
            <v>Debit</v>
          </cell>
          <cell r="D80" t="str">
            <v>Reg</v>
          </cell>
        </row>
        <row r="81">
          <cell r="A81" t="str">
            <v>6220-0100</v>
          </cell>
          <cell r="B81" t="str">
            <v>Bonuses</v>
          </cell>
          <cell r="C81" t="str">
            <v>Debit</v>
          </cell>
          <cell r="D81" t="str">
            <v>Reg</v>
          </cell>
        </row>
        <row r="82">
          <cell r="A82" t="str">
            <v>6220-0200</v>
          </cell>
          <cell r="B82" t="str">
            <v>Payroll Taxes</v>
          </cell>
          <cell r="C82" t="str">
            <v>Debit</v>
          </cell>
          <cell r="D82" t="str">
            <v>Reg</v>
          </cell>
        </row>
        <row r="83">
          <cell r="A83" t="str">
            <v>6220-0300</v>
          </cell>
          <cell r="B83" t="str">
            <v>Benefits - Dental, Vision and Life</v>
          </cell>
          <cell r="C83" t="str">
            <v>Debit</v>
          </cell>
          <cell r="D83" t="str">
            <v>Reg</v>
          </cell>
        </row>
        <row r="84">
          <cell r="A84" t="str">
            <v>6220-0350</v>
          </cell>
          <cell r="B84" t="str">
            <v>Benefits - Health Insurance</v>
          </cell>
          <cell r="C84" t="str">
            <v>Debit</v>
          </cell>
          <cell r="D84" t="str">
            <v>Reg</v>
          </cell>
        </row>
        <row r="85">
          <cell r="A85" t="str">
            <v>6220-0400</v>
          </cell>
          <cell r="B85" t="str">
            <v>401K Contribution</v>
          </cell>
          <cell r="C85" t="str">
            <v>Debit</v>
          </cell>
          <cell r="D85" t="str">
            <v>Reg</v>
          </cell>
        </row>
        <row r="86">
          <cell r="A86" t="str">
            <v>6220-0500</v>
          </cell>
          <cell r="B86" t="str">
            <v>Workers Compensation Premium</v>
          </cell>
          <cell r="C86" t="str">
            <v>Debit</v>
          </cell>
          <cell r="D86" t="str">
            <v>Reg</v>
          </cell>
        </row>
        <row r="87">
          <cell r="A87" t="str">
            <v>6220-0600</v>
          </cell>
          <cell r="B87" t="str">
            <v>Uniforms</v>
          </cell>
          <cell r="C87" t="str">
            <v>Debit</v>
          </cell>
          <cell r="D87" t="str">
            <v>Reg</v>
          </cell>
        </row>
        <row r="88">
          <cell r="A88" t="str">
            <v>6220-0700</v>
          </cell>
          <cell r="B88" t="str">
            <v>Other Payroll Expenses</v>
          </cell>
          <cell r="C88" t="str">
            <v>Debit</v>
          </cell>
          <cell r="D88" t="str">
            <v>Reg</v>
          </cell>
        </row>
        <row r="89">
          <cell r="A89" t="str">
            <v>6229-9999</v>
          </cell>
          <cell r="B89" t="str">
            <v>TOTAL PAYROLL &amp; BENEFIT EXPENSES</v>
          </cell>
          <cell r="C89" t="str">
            <v>Debit</v>
          </cell>
          <cell r="D89" t="str">
            <v>Tot</v>
          </cell>
        </row>
        <row r="90">
          <cell r="A90" t="str">
            <v>6240-0000</v>
          </cell>
          <cell r="B90" t="str">
            <v>ENGINEERING SERVICES</v>
          </cell>
          <cell r="C90" t="str">
            <v>Debit</v>
          </cell>
          <cell r="D90" t="str">
            <v>Head</v>
          </cell>
        </row>
        <row r="91">
          <cell r="A91" t="str">
            <v>6240-0100</v>
          </cell>
          <cell r="B91" t="str">
            <v>Engineering Services</v>
          </cell>
          <cell r="C91" t="str">
            <v>Debit</v>
          </cell>
          <cell r="D91" t="str">
            <v>Reg</v>
          </cell>
        </row>
        <row r="92">
          <cell r="A92" t="str">
            <v>6240-0900</v>
          </cell>
          <cell r="B92" t="str">
            <v>Other Maintenance</v>
          </cell>
          <cell r="C92" t="str">
            <v>Debit</v>
          </cell>
          <cell r="D92" t="str">
            <v>Reg</v>
          </cell>
        </row>
        <row r="93">
          <cell r="A93" t="str">
            <v>6241-0100</v>
          </cell>
          <cell r="B93" t="str">
            <v>Bonuses</v>
          </cell>
          <cell r="C93" t="str">
            <v>Debit</v>
          </cell>
          <cell r="D93" t="str">
            <v>Reg</v>
          </cell>
        </row>
        <row r="94">
          <cell r="A94" t="str">
            <v>6241-0600</v>
          </cell>
          <cell r="B94" t="str">
            <v>Uniforms</v>
          </cell>
          <cell r="C94" t="str">
            <v>Debit</v>
          </cell>
          <cell r="D94" t="str">
            <v>Reg</v>
          </cell>
        </row>
        <row r="95">
          <cell r="A95" t="str">
            <v>6241-9999</v>
          </cell>
          <cell r="B95" t="str">
            <v>TOTAL ENGINEERING SERVICES</v>
          </cell>
          <cell r="C95" t="str">
            <v>Debit</v>
          </cell>
          <cell r="D95" t="str">
            <v>Tot</v>
          </cell>
        </row>
        <row r="96">
          <cell r="A96" t="str">
            <v>6300-0000</v>
          </cell>
          <cell r="B96" t="str">
            <v>UTILITY EXPENSES</v>
          </cell>
          <cell r="C96" t="str">
            <v>Debit</v>
          </cell>
          <cell r="D96" t="str">
            <v>Head</v>
          </cell>
        </row>
        <row r="97">
          <cell r="A97" t="str">
            <v>6310-0000</v>
          </cell>
          <cell r="B97" t="str">
            <v>Electric Common Area</v>
          </cell>
          <cell r="C97" t="str">
            <v>Debit</v>
          </cell>
          <cell r="D97" t="str">
            <v>Reg</v>
          </cell>
        </row>
        <row r="98">
          <cell r="A98" t="str">
            <v>6312-0000</v>
          </cell>
          <cell r="B98" t="str">
            <v>Electric Other</v>
          </cell>
          <cell r="C98" t="str">
            <v>Debit</v>
          </cell>
          <cell r="D98" t="str">
            <v>Reg</v>
          </cell>
        </row>
        <row r="99">
          <cell r="A99" t="str">
            <v>6320-0000</v>
          </cell>
          <cell r="B99" t="str">
            <v>Gas Common Area</v>
          </cell>
          <cell r="C99" t="str">
            <v>Debit</v>
          </cell>
          <cell r="D99" t="str">
            <v>Reg</v>
          </cell>
        </row>
        <row r="100">
          <cell r="A100" t="str">
            <v>6322-0000</v>
          </cell>
          <cell r="B100" t="str">
            <v>Gas Other</v>
          </cell>
          <cell r="C100" t="str">
            <v>Debit</v>
          </cell>
          <cell r="D100" t="str">
            <v>Reg</v>
          </cell>
        </row>
        <row r="101">
          <cell r="A101" t="str">
            <v>6330-0000</v>
          </cell>
          <cell r="B101" t="str">
            <v>Water Common Area</v>
          </cell>
          <cell r="C101" t="str">
            <v>Debit</v>
          </cell>
          <cell r="D101" t="str">
            <v>Reg</v>
          </cell>
        </row>
        <row r="102">
          <cell r="A102" t="str">
            <v>6332-0000</v>
          </cell>
          <cell r="B102" t="str">
            <v>Water Other</v>
          </cell>
          <cell r="C102" t="str">
            <v>Debit</v>
          </cell>
          <cell r="D102" t="str">
            <v>Reg</v>
          </cell>
        </row>
        <row r="103">
          <cell r="A103" t="str">
            <v>6345-0000</v>
          </cell>
          <cell r="B103" t="str">
            <v>Trash Removal</v>
          </cell>
          <cell r="C103" t="str">
            <v>Debit</v>
          </cell>
          <cell r="D103" t="str">
            <v>Reg</v>
          </cell>
        </row>
        <row r="104">
          <cell r="A104" t="str">
            <v>6399-0000</v>
          </cell>
          <cell r="B104" t="str">
            <v>TOTAL UTILITY EXPENSES</v>
          </cell>
          <cell r="C104" t="str">
            <v>Debit</v>
          </cell>
          <cell r="D104" t="str">
            <v>Tot</v>
          </cell>
        </row>
        <row r="105">
          <cell r="A105" t="str">
            <v>6400-0000</v>
          </cell>
          <cell r="B105" t="str">
            <v>REPAIRS &amp; MAINTENANCE</v>
          </cell>
          <cell r="C105" t="str">
            <v>Debit</v>
          </cell>
          <cell r="D105" t="str">
            <v>Head</v>
          </cell>
        </row>
        <row r="106">
          <cell r="A106" t="str">
            <v>6410-0000</v>
          </cell>
          <cell r="B106" t="str">
            <v>EXTERIOR BUILDING</v>
          </cell>
          <cell r="C106" t="str">
            <v>Debit</v>
          </cell>
          <cell r="D106" t="str">
            <v>Head</v>
          </cell>
        </row>
        <row r="107">
          <cell r="A107" t="str">
            <v>6410-0100</v>
          </cell>
          <cell r="B107" t="str">
            <v>Structural Repairs &amp; Maintenance</v>
          </cell>
          <cell r="C107" t="str">
            <v>Debit</v>
          </cell>
          <cell r="D107" t="str">
            <v>Reg</v>
          </cell>
        </row>
        <row r="108">
          <cell r="A108" t="str">
            <v>6410-0200</v>
          </cell>
          <cell r="B108" t="str">
            <v>Roof Repairs</v>
          </cell>
          <cell r="C108" t="str">
            <v>Debit</v>
          </cell>
          <cell r="D108" t="str">
            <v>Reg</v>
          </cell>
        </row>
        <row r="109">
          <cell r="A109" t="str">
            <v>6410-0400</v>
          </cell>
          <cell r="B109" t="str">
            <v>Stairways</v>
          </cell>
          <cell r="C109" t="str">
            <v>Debit</v>
          </cell>
          <cell r="D109" t="str">
            <v>Reg</v>
          </cell>
        </row>
        <row r="110">
          <cell r="A110" t="str">
            <v>6410-9999</v>
          </cell>
          <cell r="B110" t="str">
            <v>TOTAL EXTERIOR BUILDING</v>
          </cell>
          <cell r="C110" t="str">
            <v>Debit</v>
          </cell>
          <cell r="D110" t="str">
            <v>Tot</v>
          </cell>
        </row>
        <row r="111">
          <cell r="A111" t="str">
            <v>6420-0000</v>
          </cell>
          <cell r="B111" t="str">
            <v>GENERAL REPAIRS &amp; MAINTENANCE</v>
          </cell>
          <cell r="C111" t="str">
            <v>Debit</v>
          </cell>
          <cell r="D111" t="str">
            <v>Head</v>
          </cell>
        </row>
        <row r="112">
          <cell r="A112" t="str">
            <v>6420-0120</v>
          </cell>
          <cell r="B112" t="str">
            <v>Janitorial Common Areas</v>
          </cell>
          <cell r="C112" t="str">
            <v>Debit</v>
          </cell>
          <cell r="D112" t="str">
            <v>Reg</v>
          </cell>
        </row>
        <row r="113">
          <cell r="A113" t="str">
            <v>6420-0130</v>
          </cell>
          <cell r="B113" t="str">
            <v>Janitorial Supplies</v>
          </cell>
          <cell r="C113" t="str">
            <v>Debit</v>
          </cell>
          <cell r="D113" t="str">
            <v>Reg</v>
          </cell>
        </row>
        <row r="114">
          <cell r="A114" t="str">
            <v>6420-0135</v>
          </cell>
          <cell r="B114" t="str">
            <v>Janitorial Dayporter</v>
          </cell>
          <cell r="C114" t="str">
            <v>Debit</v>
          </cell>
          <cell r="D114" t="str">
            <v>Reg</v>
          </cell>
        </row>
        <row r="115">
          <cell r="A115" t="str">
            <v>6420-0140</v>
          </cell>
          <cell r="B115" t="str">
            <v>Door Repairs</v>
          </cell>
          <cell r="C115" t="str">
            <v>Debit</v>
          </cell>
          <cell r="D115" t="str">
            <v>Reg</v>
          </cell>
        </row>
        <row r="116">
          <cell r="A116" t="str">
            <v>6420-0170</v>
          </cell>
          <cell r="B116" t="str">
            <v>Electrical Supplies</v>
          </cell>
          <cell r="C116" t="str">
            <v>Debit</v>
          </cell>
          <cell r="D116" t="str">
            <v>Reg</v>
          </cell>
        </row>
        <row r="117">
          <cell r="A117" t="str">
            <v>6420-0180</v>
          </cell>
          <cell r="B117" t="str">
            <v>Electrical Maintenance</v>
          </cell>
          <cell r="C117" t="str">
            <v>Debit</v>
          </cell>
          <cell r="D117" t="str">
            <v>Reg</v>
          </cell>
        </row>
        <row r="118">
          <cell r="A118" t="str">
            <v>6420-0190</v>
          </cell>
          <cell r="B118" t="str">
            <v>Floor &amp; Carpet Cleaning</v>
          </cell>
          <cell r="C118" t="str">
            <v>Debit</v>
          </cell>
          <cell r="D118" t="str">
            <v>Reg</v>
          </cell>
        </row>
        <row r="119">
          <cell r="A119" t="str">
            <v>6420-0195</v>
          </cell>
          <cell r="B119" t="str">
            <v>Floor Repairs</v>
          </cell>
          <cell r="C119" t="str">
            <v>Debit</v>
          </cell>
          <cell r="D119" t="str">
            <v>Reg</v>
          </cell>
        </row>
        <row r="120">
          <cell r="A120" t="str">
            <v>6420-0197</v>
          </cell>
          <cell r="B120" t="str">
            <v>Lighting Repairs and Supplies</v>
          </cell>
          <cell r="C120" t="str">
            <v>Debit</v>
          </cell>
          <cell r="D120" t="str">
            <v>Reg</v>
          </cell>
        </row>
        <row r="121">
          <cell r="A121" t="str">
            <v>6420-0220</v>
          </cell>
          <cell r="B121" t="str">
            <v>Locks &amp; Keys</v>
          </cell>
          <cell r="C121" t="str">
            <v>Debit</v>
          </cell>
          <cell r="D121" t="str">
            <v>Reg</v>
          </cell>
        </row>
        <row r="122">
          <cell r="A122" t="str">
            <v>6420-0225</v>
          </cell>
          <cell r="B122" t="str">
            <v>Marble &amp; metal Polishing</v>
          </cell>
          <cell r="C122" t="str">
            <v>Debit</v>
          </cell>
          <cell r="D122" t="str">
            <v>Reg</v>
          </cell>
        </row>
        <row r="123">
          <cell r="A123" t="str">
            <v>6420-0230</v>
          </cell>
          <cell r="B123" t="str">
            <v>Painting &amp; Decorating</v>
          </cell>
          <cell r="C123" t="str">
            <v>Debit</v>
          </cell>
          <cell r="D123" t="str">
            <v>Reg</v>
          </cell>
        </row>
        <row r="124">
          <cell r="A124" t="str">
            <v>6420-0240</v>
          </cell>
          <cell r="B124" t="str">
            <v>Pest Control</v>
          </cell>
          <cell r="C124" t="str">
            <v>Debit</v>
          </cell>
          <cell r="D124" t="str">
            <v>Reg</v>
          </cell>
        </row>
        <row r="125">
          <cell r="A125" t="str">
            <v>6420-0250</v>
          </cell>
          <cell r="B125" t="str">
            <v>Plumbing Repairs</v>
          </cell>
          <cell r="C125" t="str">
            <v>Debit</v>
          </cell>
          <cell r="D125" t="str">
            <v>Reg</v>
          </cell>
        </row>
        <row r="126">
          <cell r="A126" t="str">
            <v>6420-0260</v>
          </cell>
          <cell r="B126" t="str">
            <v>Window Cleaning / Repairs</v>
          </cell>
          <cell r="C126" t="str">
            <v>Debit</v>
          </cell>
          <cell r="D126" t="str">
            <v>Reg</v>
          </cell>
        </row>
        <row r="127">
          <cell r="A127" t="str">
            <v>6420-0270</v>
          </cell>
          <cell r="B127" t="str">
            <v>Signs and Directories</v>
          </cell>
          <cell r="C127" t="str">
            <v>Debit</v>
          </cell>
          <cell r="D127" t="str">
            <v>Reg</v>
          </cell>
        </row>
        <row r="128">
          <cell r="A128" t="str">
            <v>6420-0310</v>
          </cell>
          <cell r="B128" t="str">
            <v>Small Tools &amp; Equipment</v>
          </cell>
          <cell r="C128" t="str">
            <v>Debit</v>
          </cell>
          <cell r="D128" t="str">
            <v>Reg</v>
          </cell>
        </row>
        <row r="129">
          <cell r="A129" t="str">
            <v>6420-0940</v>
          </cell>
          <cell r="B129" t="str">
            <v>Other R &amp; M</v>
          </cell>
          <cell r="C129" t="str">
            <v>Debit</v>
          </cell>
          <cell r="D129" t="str">
            <v>Reg</v>
          </cell>
        </row>
        <row r="130">
          <cell r="A130" t="str">
            <v>6420-0945</v>
          </cell>
          <cell r="B130" t="str">
            <v>Professional Services A&amp;E</v>
          </cell>
          <cell r="C130" t="str">
            <v>Debit</v>
          </cell>
          <cell r="D130" t="str">
            <v>Reg</v>
          </cell>
        </row>
        <row r="131">
          <cell r="A131" t="str">
            <v>6420-0950</v>
          </cell>
          <cell r="B131" t="str">
            <v>Non Recoverable R &amp; M</v>
          </cell>
          <cell r="C131" t="str">
            <v>Debit</v>
          </cell>
          <cell r="D131" t="str">
            <v>Reg</v>
          </cell>
        </row>
        <row r="132">
          <cell r="A132" t="str">
            <v>6420-9999</v>
          </cell>
          <cell r="B132" t="str">
            <v>TOTAL GENERAL REPAIRS &amp; MAINT.</v>
          </cell>
          <cell r="C132" t="str">
            <v>Debit</v>
          </cell>
          <cell r="D132" t="str">
            <v>Tot</v>
          </cell>
        </row>
        <row r="133">
          <cell r="A133" t="str">
            <v>6440-0000</v>
          </cell>
          <cell r="B133" t="str">
            <v>EQUIPMENT</v>
          </cell>
          <cell r="C133" t="str">
            <v>Debit</v>
          </cell>
          <cell r="D133" t="str">
            <v>Head</v>
          </cell>
        </row>
        <row r="134">
          <cell r="A134" t="str">
            <v>6440-0100</v>
          </cell>
          <cell r="B134" t="str">
            <v>HVAC Repairs &amp; Maintenance</v>
          </cell>
          <cell r="C134" t="str">
            <v>Debit</v>
          </cell>
          <cell r="D134" t="str">
            <v>Reg</v>
          </cell>
        </row>
        <row r="135">
          <cell r="A135" t="str">
            <v>6440-0300</v>
          </cell>
          <cell r="B135" t="str">
            <v>HVAC Contract Services</v>
          </cell>
          <cell r="C135" t="str">
            <v>Debit</v>
          </cell>
          <cell r="D135" t="str">
            <v>Reg</v>
          </cell>
        </row>
        <row r="136">
          <cell r="A136" t="str">
            <v>6440-0400</v>
          </cell>
          <cell r="B136" t="str">
            <v>Elevator Repairs &amp; Maintenance</v>
          </cell>
          <cell r="C136" t="str">
            <v>Debit</v>
          </cell>
          <cell r="D136" t="str">
            <v>Reg</v>
          </cell>
        </row>
        <row r="137">
          <cell r="A137" t="str">
            <v>6440-0500</v>
          </cell>
          <cell r="B137" t="str">
            <v>Elevator Contract Services</v>
          </cell>
          <cell r="C137" t="str">
            <v>Debit</v>
          </cell>
          <cell r="D137" t="str">
            <v>Reg</v>
          </cell>
        </row>
        <row r="138">
          <cell r="A138" t="str">
            <v>6440-0600</v>
          </cell>
          <cell r="B138" t="str">
            <v>Other Equipment Agreements</v>
          </cell>
          <cell r="C138" t="str">
            <v>Debit</v>
          </cell>
          <cell r="D138" t="str">
            <v>Reg</v>
          </cell>
        </row>
        <row r="139">
          <cell r="A139" t="str">
            <v>6440-9999</v>
          </cell>
          <cell r="B139" t="str">
            <v>TOTAL EQUIPMENT</v>
          </cell>
          <cell r="C139" t="str">
            <v>Debit</v>
          </cell>
          <cell r="D139" t="str">
            <v>Tot</v>
          </cell>
        </row>
        <row r="140">
          <cell r="A140" t="str">
            <v>6450-0000</v>
          </cell>
          <cell r="B140" t="str">
            <v>PARKING LOT</v>
          </cell>
          <cell r="C140" t="str">
            <v>Debit</v>
          </cell>
          <cell r="D140" t="str">
            <v>Head</v>
          </cell>
        </row>
        <row r="141">
          <cell r="A141" t="str">
            <v>6450-0100</v>
          </cell>
          <cell r="B141" t="str">
            <v>Parking Lot Cleaning &amp; Sweeping</v>
          </cell>
          <cell r="C141" t="str">
            <v>Debit</v>
          </cell>
          <cell r="D141" t="str">
            <v>Reg</v>
          </cell>
        </row>
        <row r="142">
          <cell r="A142" t="str">
            <v>6450-0200</v>
          </cell>
          <cell r="B142" t="str">
            <v>Parking Lot Repairs</v>
          </cell>
          <cell r="C142" t="str">
            <v>Debit</v>
          </cell>
          <cell r="D142" t="str">
            <v>Reg</v>
          </cell>
        </row>
        <row r="143">
          <cell r="A143" t="str">
            <v>6450-0300</v>
          </cell>
          <cell r="B143" t="str">
            <v>Parking Lot Restriping</v>
          </cell>
          <cell r="C143" t="str">
            <v>Debit</v>
          </cell>
          <cell r="D143" t="str">
            <v>Reg</v>
          </cell>
        </row>
        <row r="144">
          <cell r="A144" t="str">
            <v>6450-0400</v>
          </cell>
          <cell r="B144" t="str">
            <v>Parking Lot Resurfacing</v>
          </cell>
          <cell r="C144" t="str">
            <v>Debit</v>
          </cell>
          <cell r="D144" t="str">
            <v>Reg</v>
          </cell>
        </row>
        <row r="145">
          <cell r="A145" t="str">
            <v>6450-9999</v>
          </cell>
          <cell r="B145" t="str">
            <v>TOTAL PARKING LOT</v>
          </cell>
          <cell r="C145" t="str">
            <v>Debit</v>
          </cell>
          <cell r="D145" t="str">
            <v>Tot</v>
          </cell>
        </row>
        <row r="146">
          <cell r="A146" t="str">
            <v>6460-0000</v>
          </cell>
          <cell r="B146" t="str">
            <v>LANDSCAPING &amp; GROUNDS</v>
          </cell>
          <cell r="C146" t="str">
            <v>Debit</v>
          </cell>
          <cell r="D146" t="str">
            <v>Head</v>
          </cell>
        </row>
        <row r="147">
          <cell r="A147" t="str">
            <v>6460-0100</v>
          </cell>
          <cell r="B147" t="str">
            <v>Lawn Sprinkler &amp; Irrigation Repairs</v>
          </cell>
          <cell r="C147" t="str">
            <v>Debit</v>
          </cell>
          <cell r="D147" t="str">
            <v>Reg</v>
          </cell>
        </row>
        <row r="148">
          <cell r="A148" t="str">
            <v>6460-0200</v>
          </cell>
          <cell r="B148" t="str">
            <v>Landscaping Contract</v>
          </cell>
          <cell r="C148" t="str">
            <v>Debit</v>
          </cell>
          <cell r="D148" t="str">
            <v>Reg</v>
          </cell>
        </row>
        <row r="149">
          <cell r="A149" t="str">
            <v>6460-0300</v>
          </cell>
          <cell r="B149" t="str">
            <v>Landscaping Supplies</v>
          </cell>
          <cell r="C149" t="str">
            <v>Debit</v>
          </cell>
          <cell r="D149" t="str">
            <v>Reg</v>
          </cell>
        </row>
        <row r="150">
          <cell r="A150" t="str">
            <v>6460-0400</v>
          </cell>
          <cell r="B150" t="str">
            <v>Plants &amp; Flowers Interior</v>
          </cell>
          <cell r="C150" t="str">
            <v>Debit</v>
          </cell>
          <cell r="D150" t="str">
            <v>Reg</v>
          </cell>
        </row>
        <row r="151">
          <cell r="A151" t="str">
            <v>6460-0500</v>
          </cell>
          <cell r="B151" t="str">
            <v>Plants &amp; Flowers Exterior</v>
          </cell>
          <cell r="C151" t="str">
            <v>Debit</v>
          </cell>
          <cell r="D151" t="str">
            <v>Reg</v>
          </cell>
        </row>
        <row r="152">
          <cell r="A152" t="str">
            <v>6460-0600</v>
          </cell>
          <cell r="B152" t="str">
            <v>Tree Trimming</v>
          </cell>
          <cell r="C152" t="str">
            <v>Debit</v>
          </cell>
          <cell r="D152" t="str">
            <v>Reg</v>
          </cell>
        </row>
        <row r="153">
          <cell r="A153" t="str">
            <v>6460-9999</v>
          </cell>
          <cell r="B153" t="str">
            <v>TOTAL LANDSCAPING &amp; GROUNDS</v>
          </cell>
          <cell r="C153" t="str">
            <v>Debit</v>
          </cell>
          <cell r="D153" t="str">
            <v>Tot</v>
          </cell>
        </row>
        <row r="154">
          <cell r="A154" t="str">
            <v>6470-0000</v>
          </cell>
          <cell r="B154" t="str">
            <v>RECREATIONAL FACILITIES</v>
          </cell>
          <cell r="C154" t="str">
            <v>Debit</v>
          </cell>
          <cell r="D154" t="str">
            <v>Head</v>
          </cell>
        </row>
        <row r="155">
          <cell r="A155" t="str">
            <v>6470-0300</v>
          </cell>
          <cell r="B155" t="str">
            <v>Work Out Equipment Service Agreements</v>
          </cell>
          <cell r="C155" t="str">
            <v>Debit</v>
          </cell>
          <cell r="D155" t="str">
            <v>Reg</v>
          </cell>
        </row>
        <row r="156">
          <cell r="A156" t="str">
            <v>6470-0310</v>
          </cell>
          <cell r="B156" t="str">
            <v>Work Out Equipment New</v>
          </cell>
          <cell r="C156" t="str">
            <v>Debit</v>
          </cell>
          <cell r="D156" t="str">
            <v>Reg</v>
          </cell>
        </row>
        <row r="157">
          <cell r="A157" t="str">
            <v>6470-0320</v>
          </cell>
          <cell r="B157" t="str">
            <v>Work Out Equipment Repairs</v>
          </cell>
          <cell r="C157" t="str">
            <v>Debit</v>
          </cell>
          <cell r="D157" t="str">
            <v>Reg</v>
          </cell>
        </row>
        <row r="158">
          <cell r="A158" t="str">
            <v>6470-0330</v>
          </cell>
          <cell r="B158" t="str">
            <v>Work Out Facilities Repairs &amp; Maint.</v>
          </cell>
          <cell r="C158" t="str">
            <v>Debit</v>
          </cell>
          <cell r="D158" t="str">
            <v>Reg</v>
          </cell>
        </row>
        <row r="159">
          <cell r="A159" t="str">
            <v>6470-9999</v>
          </cell>
          <cell r="B159" t="str">
            <v>TOTAL RECREATIONAL FACILITIES</v>
          </cell>
          <cell r="C159" t="str">
            <v>Debit</v>
          </cell>
          <cell r="D159" t="str">
            <v>Tot</v>
          </cell>
        </row>
        <row r="160">
          <cell r="A160" t="str">
            <v>6480-0000</v>
          </cell>
          <cell r="B160" t="str">
            <v>FIRE LIFE SAFETY SERVICES</v>
          </cell>
          <cell r="C160" t="str">
            <v>Debit</v>
          </cell>
          <cell r="D160" t="str">
            <v>Head</v>
          </cell>
        </row>
        <row r="161">
          <cell r="A161" t="str">
            <v>6480-0100</v>
          </cell>
          <cell r="B161" t="str">
            <v>Security Services</v>
          </cell>
          <cell r="C161" t="str">
            <v>Debit</v>
          </cell>
          <cell r="D161" t="str">
            <v>Reg</v>
          </cell>
        </row>
        <row r="162">
          <cell r="A162" t="str">
            <v>6480-0200</v>
          </cell>
          <cell r="B162" t="str">
            <v>Alarms &amp; Monitoring</v>
          </cell>
          <cell r="C162" t="str">
            <v>Debit</v>
          </cell>
          <cell r="D162" t="str">
            <v>Reg</v>
          </cell>
        </row>
        <row r="163">
          <cell r="A163" t="str">
            <v>6480-0300</v>
          </cell>
          <cell r="B163" t="str">
            <v>Other FLS Services</v>
          </cell>
          <cell r="C163" t="str">
            <v>Debit</v>
          </cell>
          <cell r="D163" t="str">
            <v>Reg</v>
          </cell>
        </row>
        <row r="164">
          <cell r="A164" t="str">
            <v>6480-9999</v>
          </cell>
          <cell r="B164" t="str">
            <v>TOTAL FIRE LIFE SAFETY SERVICES</v>
          </cell>
          <cell r="C164" t="str">
            <v>Debit</v>
          </cell>
          <cell r="D164" t="str">
            <v>Tot</v>
          </cell>
        </row>
        <row r="165">
          <cell r="A165" t="str">
            <v>6499-0000</v>
          </cell>
          <cell r="B165" t="str">
            <v>TOTAL REPAIRS &amp; MAINTENANCE</v>
          </cell>
          <cell r="C165" t="str">
            <v>Debit</v>
          </cell>
          <cell r="D165" t="str">
            <v>Tot</v>
          </cell>
        </row>
        <row r="166">
          <cell r="A166" t="str">
            <v>6500-0000</v>
          </cell>
          <cell r="B166" t="str">
            <v>GENERAL &amp; ADMINISTRATIVE</v>
          </cell>
          <cell r="C166" t="str">
            <v>Debit</v>
          </cell>
          <cell r="D166" t="str">
            <v>Head</v>
          </cell>
        </row>
        <row r="167">
          <cell r="A167" t="str">
            <v>6520-0000</v>
          </cell>
          <cell r="B167" t="str">
            <v>ADMINISTRATIVE EXPENSES</v>
          </cell>
          <cell r="C167" t="str">
            <v>Debit</v>
          </cell>
          <cell r="D167" t="str">
            <v>Head</v>
          </cell>
        </row>
        <row r="168">
          <cell r="A168" t="str">
            <v>6520-0100</v>
          </cell>
          <cell r="B168" t="str">
            <v>Accounting &amp; Tax Services</v>
          </cell>
          <cell r="C168" t="str">
            <v>Debit</v>
          </cell>
          <cell r="D168" t="str">
            <v>Reg</v>
          </cell>
        </row>
        <row r="169">
          <cell r="A169" t="str">
            <v>6520-0110</v>
          </cell>
          <cell r="B169" t="str">
            <v>Answering Service</v>
          </cell>
          <cell r="C169" t="str">
            <v>Debit</v>
          </cell>
          <cell r="D169" t="str">
            <v>Reg</v>
          </cell>
        </row>
        <row r="170">
          <cell r="A170" t="str">
            <v>6520-0120</v>
          </cell>
          <cell r="B170" t="str">
            <v>Association Dues</v>
          </cell>
          <cell r="C170" t="str">
            <v>Debit</v>
          </cell>
          <cell r="D170" t="str">
            <v>Reg</v>
          </cell>
        </row>
        <row r="171">
          <cell r="A171" t="str">
            <v>6520-0130</v>
          </cell>
          <cell r="B171" t="str">
            <v>Auto Expenses</v>
          </cell>
          <cell r="C171" t="str">
            <v>Debit</v>
          </cell>
          <cell r="D171" t="str">
            <v>Reg</v>
          </cell>
        </row>
        <row r="172">
          <cell r="A172" t="str">
            <v>6520-0140</v>
          </cell>
          <cell r="B172" t="str">
            <v>Bad Debt Expense</v>
          </cell>
          <cell r="C172" t="str">
            <v>Debit</v>
          </cell>
          <cell r="D172" t="str">
            <v>Reg</v>
          </cell>
        </row>
        <row r="173">
          <cell r="A173" t="str">
            <v>6520-0150</v>
          </cell>
          <cell r="B173" t="str">
            <v>Banking Fees</v>
          </cell>
          <cell r="C173" t="str">
            <v>Debit</v>
          </cell>
          <cell r="D173" t="str">
            <v>Reg</v>
          </cell>
        </row>
        <row r="174">
          <cell r="A174" t="str">
            <v>6520-0154</v>
          </cell>
          <cell r="B174" t="str">
            <v>Benefits - Fringe</v>
          </cell>
          <cell r="C174" t="str">
            <v>Debit</v>
          </cell>
          <cell r="D174" t="str">
            <v>Reg</v>
          </cell>
        </row>
        <row r="175">
          <cell r="A175" t="str">
            <v>6520-0155</v>
          </cell>
          <cell r="B175" t="str">
            <v>Benefits - Health Insurance</v>
          </cell>
          <cell r="C175" t="str">
            <v>Debit</v>
          </cell>
          <cell r="D175" t="str">
            <v>Reg</v>
          </cell>
        </row>
        <row r="176">
          <cell r="A176" t="str">
            <v>6520-0157</v>
          </cell>
          <cell r="B176" t="str">
            <v>Benefits - Life, Dental, Vision</v>
          </cell>
          <cell r="C176" t="str">
            <v>Debit</v>
          </cell>
          <cell r="D176" t="str">
            <v>Reg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Notes"/>
      <sheetName val="Reclasses"/>
      <sheetName val="Accruals"/>
      <sheetName val="GL#"/>
      <sheetName val="Code"/>
    </sheetNames>
    <sheetDataSet>
      <sheetData sheetId="0" refreshError="1"/>
      <sheetData sheetId="1" refreshError="1"/>
      <sheetData sheetId="2" refreshError="1"/>
      <sheetData sheetId="3">
        <row r="2">
          <cell r="A2">
            <v>100000</v>
          </cell>
        </row>
        <row r="3">
          <cell r="A3">
            <v>100010</v>
          </cell>
        </row>
        <row r="4">
          <cell r="A4">
            <v>100150</v>
          </cell>
        </row>
        <row r="5">
          <cell r="A5">
            <v>100250</v>
          </cell>
        </row>
        <row r="6">
          <cell r="A6">
            <v>100255</v>
          </cell>
        </row>
        <row r="7">
          <cell r="A7">
            <v>100270</v>
          </cell>
        </row>
        <row r="8">
          <cell r="A8">
            <v>100280</v>
          </cell>
        </row>
        <row r="9">
          <cell r="A9">
            <v>100300</v>
          </cell>
        </row>
        <row r="10">
          <cell r="A10">
            <v>100350</v>
          </cell>
        </row>
        <row r="11">
          <cell r="A11">
            <v>100370</v>
          </cell>
        </row>
        <row r="12">
          <cell r="A12">
            <v>100700</v>
          </cell>
        </row>
        <row r="13">
          <cell r="A13">
            <v>100710</v>
          </cell>
        </row>
        <row r="14">
          <cell r="A14">
            <v>100750</v>
          </cell>
        </row>
        <row r="15">
          <cell r="A15">
            <v>100990</v>
          </cell>
        </row>
        <row r="16">
          <cell r="A16">
            <v>101000</v>
          </cell>
        </row>
        <row r="17">
          <cell r="A17">
            <v>101150</v>
          </cell>
        </row>
        <row r="18">
          <cell r="A18">
            <v>101200</v>
          </cell>
        </row>
        <row r="19">
          <cell r="A19">
            <v>101220</v>
          </cell>
        </row>
        <row r="20">
          <cell r="A20">
            <v>101250</v>
          </cell>
        </row>
        <row r="21">
          <cell r="A21">
            <v>101251</v>
          </cell>
        </row>
        <row r="22">
          <cell r="A22">
            <v>101255</v>
          </cell>
        </row>
        <row r="23">
          <cell r="A23">
            <v>101256</v>
          </cell>
        </row>
        <row r="24">
          <cell r="A24">
            <v>101260</v>
          </cell>
        </row>
        <row r="25">
          <cell r="A25">
            <v>101263</v>
          </cell>
        </row>
        <row r="26">
          <cell r="A26">
            <v>101270</v>
          </cell>
        </row>
        <row r="27">
          <cell r="A27">
            <v>101350</v>
          </cell>
        </row>
        <row r="28">
          <cell r="A28">
            <v>101355</v>
          </cell>
        </row>
        <row r="29">
          <cell r="A29">
            <v>101370</v>
          </cell>
        </row>
        <row r="30">
          <cell r="A30">
            <v>101400</v>
          </cell>
        </row>
        <row r="31">
          <cell r="A31">
            <v>101450</v>
          </cell>
        </row>
        <row r="32">
          <cell r="A32">
            <v>101990</v>
          </cell>
        </row>
        <row r="33">
          <cell r="A33">
            <v>102000</v>
          </cell>
        </row>
        <row r="34">
          <cell r="A34">
            <v>102100</v>
          </cell>
        </row>
        <row r="35">
          <cell r="A35">
            <v>102150</v>
          </cell>
        </row>
        <row r="36">
          <cell r="A36">
            <v>102200</v>
          </cell>
        </row>
        <row r="37">
          <cell r="A37">
            <v>102250</v>
          </cell>
        </row>
        <row r="38">
          <cell r="A38">
            <v>102260</v>
          </cell>
        </row>
        <row r="39">
          <cell r="A39">
            <v>102300</v>
          </cell>
        </row>
        <row r="40">
          <cell r="A40">
            <v>102400</v>
          </cell>
        </row>
        <row r="41">
          <cell r="A41">
            <v>102405</v>
          </cell>
        </row>
        <row r="42">
          <cell r="A42">
            <v>102410</v>
          </cell>
        </row>
        <row r="43">
          <cell r="A43">
            <v>102420</v>
          </cell>
        </row>
        <row r="44">
          <cell r="A44">
            <v>102450</v>
          </cell>
        </row>
        <row r="45">
          <cell r="A45">
            <v>102451</v>
          </cell>
        </row>
        <row r="46">
          <cell r="A46">
            <v>102452</v>
          </cell>
        </row>
        <row r="47">
          <cell r="A47">
            <v>102460</v>
          </cell>
        </row>
        <row r="48">
          <cell r="A48">
            <v>102480</v>
          </cell>
        </row>
        <row r="49">
          <cell r="A49">
            <v>102490</v>
          </cell>
        </row>
        <row r="50">
          <cell r="A50">
            <v>102600</v>
          </cell>
        </row>
        <row r="51">
          <cell r="A51">
            <v>102990</v>
          </cell>
        </row>
        <row r="52">
          <cell r="A52">
            <v>103000</v>
          </cell>
        </row>
        <row r="53">
          <cell r="A53">
            <v>103100</v>
          </cell>
        </row>
        <row r="54">
          <cell r="A54">
            <v>103120</v>
          </cell>
        </row>
        <row r="55">
          <cell r="A55">
            <v>103150</v>
          </cell>
        </row>
        <row r="56">
          <cell r="A56">
            <v>103200</v>
          </cell>
        </row>
        <row r="57">
          <cell r="A57">
            <v>103401</v>
          </cell>
        </row>
        <row r="58">
          <cell r="A58">
            <v>103402</v>
          </cell>
        </row>
        <row r="59">
          <cell r="A59">
            <v>111000</v>
          </cell>
        </row>
        <row r="60">
          <cell r="A60">
            <v>111100</v>
          </cell>
        </row>
        <row r="61">
          <cell r="A61">
            <v>111110</v>
          </cell>
        </row>
        <row r="62">
          <cell r="A62">
            <v>111150</v>
          </cell>
        </row>
        <row r="63">
          <cell r="A63">
            <v>111160</v>
          </cell>
        </row>
        <row r="64">
          <cell r="A64">
            <v>111200</v>
          </cell>
        </row>
        <row r="65">
          <cell r="A65">
            <v>111250</v>
          </cell>
        </row>
        <row r="66">
          <cell r="A66">
            <v>111300</v>
          </cell>
        </row>
        <row r="67">
          <cell r="A67">
            <v>111400</v>
          </cell>
        </row>
        <row r="68">
          <cell r="A68">
            <v>111990</v>
          </cell>
        </row>
        <row r="69">
          <cell r="A69">
            <v>112000</v>
          </cell>
        </row>
        <row r="70">
          <cell r="A70">
            <v>112100</v>
          </cell>
        </row>
        <row r="71">
          <cell r="A71">
            <v>112150</v>
          </cell>
        </row>
        <row r="72">
          <cell r="A72">
            <v>112200</v>
          </cell>
        </row>
        <row r="73">
          <cell r="A73">
            <v>112250</v>
          </cell>
        </row>
        <row r="74">
          <cell r="A74">
            <v>112990</v>
          </cell>
        </row>
        <row r="75">
          <cell r="A75">
            <v>140000</v>
          </cell>
        </row>
        <row r="76">
          <cell r="A76">
            <v>140050</v>
          </cell>
        </row>
        <row r="77">
          <cell r="A77">
            <v>140051</v>
          </cell>
        </row>
        <row r="78">
          <cell r="A78">
            <v>140055</v>
          </cell>
        </row>
        <row r="79">
          <cell r="A79">
            <v>140070</v>
          </cell>
        </row>
        <row r="80">
          <cell r="A80">
            <v>140100</v>
          </cell>
        </row>
        <row r="81">
          <cell r="A81">
            <v>140105</v>
          </cell>
        </row>
        <row r="82">
          <cell r="A82">
            <v>140110</v>
          </cell>
        </row>
        <row r="83">
          <cell r="A83">
            <v>140120</v>
          </cell>
        </row>
        <row r="84">
          <cell r="A84">
            <v>140125</v>
          </cell>
        </row>
        <row r="85">
          <cell r="A85">
            <v>140130</v>
          </cell>
        </row>
        <row r="86">
          <cell r="A86">
            <v>140140</v>
          </cell>
        </row>
        <row r="87">
          <cell r="A87">
            <v>140150</v>
          </cell>
        </row>
        <row r="88">
          <cell r="A88">
            <v>140200</v>
          </cell>
        </row>
        <row r="89">
          <cell r="A89">
            <v>140220</v>
          </cell>
        </row>
        <row r="90">
          <cell r="A90">
            <v>140225</v>
          </cell>
        </row>
        <row r="91">
          <cell r="A91">
            <v>140250</v>
          </cell>
        </row>
        <row r="92">
          <cell r="A92">
            <v>140300</v>
          </cell>
        </row>
        <row r="93">
          <cell r="A93">
            <v>140350</v>
          </cell>
        </row>
        <row r="94">
          <cell r="A94">
            <v>140400</v>
          </cell>
        </row>
        <row r="95">
          <cell r="A95">
            <v>140405</v>
          </cell>
        </row>
        <row r="96">
          <cell r="A96">
            <v>140410</v>
          </cell>
        </row>
        <row r="97">
          <cell r="A97">
            <v>140420</v>
          </cell>
        </row>
        <row r="98">
          <cell r="A98">
            <v>140450</v>
          </cell>
        </row>
        <row r="99">
          <cell r="A99">
            <v>140455</v>
          </cell>
        </row>
        <row r="100">
          <cell r="A100">
            <v>140470</v>
          </cell>
        </row>
        <row r="101">
          <cell r="A101">
            <v>140490</v>
          </cell>
        </row>
        <row r="102">
          <cell r="A102">
            <v>140500</v>
          </cell>
        </row>
        <row r="103">
          <cell r="A103">
            <v>140550</v>
          </cell>
        </row>
        <row r="104">
          <cell r="A104">
            <v>140600</v>
          </cell>
        </row>
        <row r="105">
          <cell r="A105">
            <v>140650</v>
          </cell>
        </row>
        <row r="106">
          <cell r="A106">
            <v>140700</v>
          </cell>
        </row>
        <row r="107">
          <cell r="A107">
            <v>140750</v>
          </cell>
        </row>
        <row r="108">
          <cell r="A108">
            <v>140800</v>
          </cell>
        </row>
        <row r="109">
          <cell r="A109">
            <v>140805</v>
          </cell>
        </row>
        <row r="110">
          <cell r="A110">
            <v>140810</v>
          </cell>
        </row>
        <row r="111">
          <cell r="A111">
            <v>140850</v>
          </cell>
        </row>
        <row r="112">
          <cell r="A112">
            <v>140900</v>
          </cell>
        </row>
        <row r="113">
          <cell r="A113">
            <v>140990</v>
          </cell>
        </row>
        <row r="114">
          <cell r="A114">
            <v>145000</v>
          </cell>
        </row>
        <row r="115">
          <cell r="A115">
            <v>145005</v>
          </cell>
        </row>
        <row r="116">
          <cell r="A116">
            <v>145020</v>
          </cell>
        </row>
        <row r="117">
          <cell r="A117">
            <v>145035</v>
          </cell>
        </row>
        <row r="118">
          <cell r="A118">
            <v>145050</v>
          </cell>
        </row>
        <row r="119">
          <cell r="A119">
            <v>145065</v>
          </cell>
        </row>
        <row r="120">
          <cell r="A120">
            <v>145080</v>
          </cell>
        </row>
        <row r="121">
          <cell r="A121">
            <v>145099</v>
          </cell>
        </row>
        <row r="122">
          <cell r="A122">
            <v>150000</v>
          </cell>
        </row>
        <row r="123">
          <cell r="A123">
            <v>151000</v>
          </cell>
        </row>
        <row r="124">
          <cell r="A124">
            <v>151001</v>
          </cell>
        </row>
        <row r="125">
          <cell r="A125">
            <v>151005</v>
          </cell>
        </row>
        <row r="126">
          <cell r="A126">
            <v>151013</v>
          </cell>
        </row>
        <row r="127">
          <cell r="A127">
            <v>151021</v>
          </cell>
        </row>
        <row r="128">
          <cell r="A128">
            <v>151029</v>
          </cell>
        </row>
        <row r="129">
          <cell r="A129">
            <v>151037</v>
          </cell>
        </row>
        <row r="130">
          <cell r="A130">
            <v>151045</v>
          </cell>
        </row>
        <row r="131">
          <cell r="A131">
            <v>151053</v>
          </cell>
        </row>
        <row r="132">
          <cell r="A132">
            <v>151061</v>
          </cell>
        </row>
        <row r="133">
          <cell r="A133">
            <v>151069</v>
          </cell>
        </row>
        <row r="134">
          <cell r="A134">
            <v>151077</v>
          </cell>
        </row>
        <row r="135">
          <cell r="A135">
            <v>151085</v>
          </cell>
        </row>
        <row r="136">
          <cell r="A136">
            <v>151093</v>
          </cell>
        </row>
        <row r="137">
          <cell r="A137">
            <v>151101</v>
          </cell>
        </row>
        <row r="138">
          <cell r="A138">
            <v>151109</v>
          </cell>
        </row>
        <row r="139">
          <cell r="A139">
            <v>151117</v>
          </cell>
        </row>
        <row r="140">
          <cell r="A140">
            <v>151125</v>
          </cell>
        </row>
        <row r="141">
          <cell r="A141">
            <v>151133</v>
          </cell>
        </row>
        <row r="142">
          <cell r="A142">
            <v>151141</v>
          </cell>
        </row>
        <row r="143">
          <cell r="A143">
            <v>151149</v>
          </cell>
        </row>
        <row r="144">
          <cell r="A144">
            <v>151157</v>
          </cell>
        </row>
        <row r="145">
          <cell r="A145">
            <v>151165</v>
          </cell>
        </row>
        <row r="146">
          <cell r="A146">
            <v>151173</v>
          </cell>
        </row>
        <row r="147">
          <cell r="A147">
            <v>151181</v>
          </cell>
        </row>
        <row r="148">
          <cell r="A148">
            <v>151185</v>
          </cell>
        </row>
        <row r="149">
          <cell r="A149">
            <v>151189</v>
          </cell>
        </row>
        <row r="150">
          <cell r="A150">
            <v>151197</v>
          </cell>
        </row>
        <row r="151">
          <cell r="A151">
            <v>151205</v>
          </cell>
        </row>
        <row r="152">
          <cell r="A152">
            <v>151213</v>
          </cell>
        </row>
        <row r="153">
          <cell r="A153">
            <v>151221</v>
          </cell>
        </row>
        <row r="154">
          <cell r="A154">
            <v>151229</v>
          </cell>
        </row>
        <row r="155">
          <cell r="A155">
            <v>151237</v>
          </cell>
        </row>
        <row r="156">
          <cell r="A156">
            <v>151245</v>
          </cell>
        </row>
        <row r="157">
          <cell r="A157">
            <v>151253</v>
          </cell>
        </row>
        <row r="158">
          <cell r="A158">
            <v>151261</v>
          </cell>
        </row>
        <row r="159">
          <cell r="A159">
            <v>151269</v>
          </cell>
        </row>
        <row r="160">
          <cell r="A160">
            <v>151277</v>
          </cell>
        </row>
        <row r="161">
          <cell r="A161">
            <v>151285</v>
          </cell>
        </row>
        <row r="162">
          <cell r="A162">
            <v>151293</v>
          </cell>
        </row>
        <row r="163">
          <cell r="A163">
            <v>151301</v>
          </cell>
        </row>
        <row r="164">
          <cell r="A164">
            <v>151309</v>
          </cell>
        </row>
        <row r="165">
          <cell r="A165">
            <v>151317</v>
          </cell>
        </row>
        <row r="166">
          <cell r="A166">
            <v>151325</v>
          </cell>
        </row>
        <row r="167">
          <cell r="A167">
            <v>151333</v>
          </cell>
        </row>
        <row r="168">
          <cell r="A168">
            <v>151341</v>
          </cell>
        </row>
        <row r="169">
          <cell r="A169">
            <v>151349</v>
          </cell>
        </row>
        <row r="170">
          <cell r="A170">
            <v>151357</v>
          </cell>
        </row>
        <row r="171">
          <cell r="A171">
            <v>151365</v>
          </cell>
        </row>
        <row r="172">
          <cell r="A172">
            <v>151373</v>
          </cell>
        </row>
        <row r="173">
          <cell r="A173">
            <v>151381</v>
          </cell>
        </row>
        <row r="174">
          <cell r="A174">
            <v>151389</v>
          </cell>
        </row>
        <row r="175">
          <cell r="A175">
            <v>151397</v>
          </cell>
        </row>
        <row r="176">
          <cell r="A176">
            <v>151405</v>
          </cell>
        </row>
        <row r="177">
          <cell r="A177">
            <v>151413</v>
          </cell>
        </row>
        <row r="178">
          <cell r="A178">
            <v>151421</v>
          </cell>
        </row>
        <row r="179">
          <cell r="A179">
            <v>151429</v>
          </cell>
        </row>
        <row r="180">
          <cell r="A180">
            <v>151437</v>
          </cell>
        </row>
        <row r="181">
          <cell r="A181">
            <v>151445</v>
          </cell>
        </row>
        <row r="182">
          <cell r="A182">
            <v>151453</v>
          </cell>
        </row>
        <row r="183">
          <cell r="A183">
            <v>151461</v>
          </cell>
        </row>
        <row r="184">
          <cell r="A184">
            <v>151469</v>
          </cell>
        </row>
        <row r="185">
          <cell r="A185">
            <v>151477</v>
          </cell>
        </row>
        <row r="186">
          <cell r="A186">
            <v>151485</v>
          </cell>
        </row>
        <row r="187">
          <cell r="A187">
            <v>151493</v>
          </cell>
        </row>
        <row r="188">
          <cell r="A188">
            <v>151501</v>
          </cell>
        </row>
        <row r="189">
          <cell r="A189">
            <v>151505</v>
          </cell>
        </row>
        <row r="190">
          <cell r="A190">
            <v>151509</v>
          </cell>
        </row>
        <row r="191">
          <cell r="A191">
            <v>151517</v>
          </cell>
        </row>
        <row r="192">
          <cell r="A192">
            <v>151525</v>
          </cell>
        </row>
        <row r="193">
          <cell r="A193">
            <v>151533</v>
          </cell>
        </row>
        <row r="194">
          <cell r="A194">
            <v>151541</v>
          </cell>
        </row>
        <row r="195">
          <cell r="A195">
            <v>151549</v>
          </cell>
        </row>
        <row r="196">
          <cell r="A196">
            <v>151557</v>
          </cell>
        </row>
        <row r="197">
          <cell r="A197">
            <v>151565</v>
          </cell>
        </row>
        <row r="198">
          <cell r="A198">
            <v>151573</v>
          </cell>
        </row>
        <row r="199">
          <cell r="A199">
            <v>151581</v>
          </cell>
        </row>
        <row r="200">
          <cell r="A200">
            <v>151589</v>
          </cell>
        </row>
        <row r="201">
          <cell r="A201">
            <v>151597</v>
          </cell>
        </row>
        <row r="202">
          <cell r="A202">
            <v>151605</v>
          </cell>
        </row>
        <row r="203">
          <cell r="A203">
            <v>151613</v>
          </cell>
        </row>
        <row r="204">
          <cell r="A204">
            <v>151621</v>
          </cell>
        </row>
        <row r="205">
          <cell r="A205">
            <v>151629</v>
          </cell>
        </row>
        <row r="206">
          <cell r="A206">
            <v>151637</v>
          </cell>
        </row>
        <row r="207">
          <cell r="A207">
            <v>151645</v>
          </cell>
        </row>
        <row r="208">
          <cell r="A208">
            <v>151653</v>
          </cell>
        </row>
        <row r="209">
          <cell r="A209">
            <v>151661</v>
          </cell>
        </row>
        <row r="210">
          <cell r="A210">
            <v>151669</v>
          </cell>
        </row>
        <row r="211">
          <cell r="A211">
            <v>151677</v>
          </cell>
        </row>
        <row r="212">
          <cell r="A212">
            <v>151685</v>
          </cell>
        </row>
        <row r="213">
          <cell r="A213">
            <v>151693</v>
          </cell>
        </row>
        <row r="214">
          <cell r="A214">
            <v>151701</v>
          </cell>
        </row>
        <row r="215">
          <cell r="A215">
            <v>151709</v>
          </cell>
        </row>
        <row r="216">
          <cell r="A216">
            <v>151717</v>
          </cell>
        </row>
        <row r="217">
          <cell r="A217">
            <v>151725</v>
          </cell>
        </row>
        <row r="218">
          <cell r="A218">
            <v>151733</v>
          </cell>
        </row>
        <row r="219">
          <cell r="A219">
            <v>151741</v>
          </cell>
        </row>
        <row r="220">
          <cell r="A220">
            <v>151749</v>
          </cell>
        </row>
        <row r="221">
          <cell r="A221">
            <v>151757</v>
          </cell>
        </row>
        <row r="222">
          <cell r="A222">
            <v>151765</v>
          </cell>
        </row>
        <row r="223">
          <cell r="A223">
            <v>151773</v>
          </cell>
        </row>
        <row r="224">
          <cell r="A224">
            <v>151781</v>
          </cell>
        </row>
        <row r="225">
          <cell r="A225">
            <v>151789</v>
          </cell>
        </row>
        <row r="226">
          <cell r="A226">
            <v>151797</v>
          </cell>
        </row>
        <row r="227">
          <cell r="A227">
            <v>151805</v>
          </cell>
        </row>
        <row r="228">
          <cell r="A228">
            <v>151813</v>
          </cell>
        </row>
        <row r="229">
          <cell r="A229">
            <v>151821</v>
          </cell>
        </row>
        <row r="230">
          <cell r="A230">
            <v>151829</v>
          </cell>
        </row>
        <row r="231">
          <cell r="A231">
            <v>151837</v>
          </cell>
        </row>
        <row r="232">
          <cell r="A232">
            <v>151845</v>
          </cell>
        </row>
        <row r="233">
          <cell r="A233">
            <v>151853</v>
          </cell>
        </row>
        <row r="234">
          <cell r="A234">
            <v>151861</v>
          </cell>
        </row>
        <row r="235">
          <cell r="A235">
            <v>151869</v>
          </cell>
        </row>
        <row r="236">
          <cell r="A236">
            <v>151877</v>
          </cell>
        </row>
        <row r="237">
          <cell r="A237">
            <v>151885</v>
          </cell>
        </row>
        <row r="238">
          <cell r="A238">
            <v>151893</v>
          </cell>
        </row>
        <row r="239">
          <cell r="A239">
            <v>151901</v>
          </cell>
        </row>
        <row r="240">
          <cell r="A240">
            <v>151909</v>
          </cell>
        </row>
        <row r="241">
          <cell r="A241">
            <v>151999</v>
          </cell>
        </row>
        <row r="242">
          <cell r="A242">
            <v>152000</v>
          </cell>
        </row>
        <row r="243">
          <cell r="A243">
            <v>152001</v>
          </cell>
        </row>
        <row r="244">
          <cell r="A244">
            <v>152005</v>
          </cell>
        </row>
        <row r="245">
          <cell r="A245">
            <v>152013</v>
          </cell>
        </row>
        <row r="246">
          <cell r="A246">
            <v>152021</v>
          </cell>
        </row>
        <row r="247">
          <cell r="A247">
            <v>152029</v>
          </cell>
        </row>
        <row r="248">
          <cell r="A248">
            <v>152037</v>
          </cell>
        </row>
        <row r="249">
          <cell r="A249">
            <v>152045</v>
          </cell>
        </row>
        <row r="250">
          <cell r="A250">
            <v>152053</v>
          </cell>
        </row>
        <row r="251">
          <cell r="A251">
            <v>152061</v>
          </cell>
        </row>
        <row r="252">
          <cell r="A252">
            <v>152069</v>
          </cell>
        </row>
        <row r="253">
          <cell r="A253">
            <v>152077</v>
          </cell>
        </row>
        <row r="254">
          <cell r="A254">
            <v>152085</v>
          </cell>
        </row>
        <row r="255">
          <cell r="A255">
            <v>152093</v>
          </cell>
        </row>
        <row r="256">
          <cell r="A256">
            <v>152101</v>
          </cell>
        </row>
        <row r="257">
          <cell r="A257">
            <v>152109</v>
          </cell>
        </row>
        <row r="258">
          <cell r="A258">
            <v>152117</v>
          </cell>
        </row>
        <row r="259">
          <cell r="A259">
            <v>152141</v>
          </cell>
        </row>
        <row r="260">
          <cell r="A260">
            <v>152149</v>
          </cell>
        </row>
        <row r="261">
          <cell r="A261">
            <v>152157</v>
          </cell>
        </row>
        <row r="262">
          <cell r="A262">
            <v>152165</v>
          </cell>
        </row>
        <row r="263">
          <cell r="A263">
            <v>152189</v>
          </cell>
        </row>
        <row r="264">
          <cell r="A264">
            <v>152197</v>
          </cell>
        </row>
        <row r="265">
          <cell r="A265">
            <v>152205</v>
          </cell>
        </row>
        <row r="266">
          <cell r="A266">
            <v>152213</v>
          </cell>
        </row>
        <row r="267">
          <cell r="A267">
            <v>152221</v>
          </cell>
        </row>
        <row r="268">
          <cell r="A268">
            <v>152229</v>
          </cell>
        </row>
        <row r="269">
          <cell r="A269">
            <v>152245</v>
          </cell>
        </row>
        <row r="270">
          <cell r="A270">
            <v>152261</v>
          </cell>
        </row>
        <row r="271">
          <cell r="A271">
            <v>152269</v>
          </cell>
        </row>
        <row r="272">
          <cell r="A272">
            <v>152293</v>
          </cell>
        </row>
        <row r="273">
          <cell r="A273">
            <v>152317</v>
          </cell>
        </row>
        <row r="274">
          <cell r="A274">
            <v>152325</v>
          </cell>
        </row>
        <row r="275">
          <cell r="A275">
            <v>152333</v>
          </cell>
        </row>
        <row r="276">
          <cell r="A276">
            <v>152341</v>
          </cell>
        </row>
        <row r="277">
          <cell r="A277">
            <v>152349</v>
          </cell>
        </row>
        <row r="278">
          <cell r="A278">
            <v>152357</v>
          </cell>
        </row>
        <row r="279">
          <cell r="A279">
            <v>152373</v>
          </cell>
        </row>
        <row r="280">
          <cell r="A280">
            <v>152381</v>
          </cell>
        </row>
        <row r="281">
          <cell r="A281">
            <v>152413</v>
          </cell>
        </row>
        <row r="282">
          <cell r="A282">
            <v>152421</v>
          </cell>
        </row>
        <row r="283">
          <cell r="A283">
            <v>152429</v>
          </cell>
        </row>
        <row r="284">
          <cell r="A284">
            <v>152453</v>
          </cell>
        </row>
        <row r="285">
          <cell r="A285">
            <v>152461</v>
          </cell>
        </row>
        <row r="286">
          <cell r="A286">
            <v>152469</v>
          </cell>
        </row>
        <row r="287">
          <cell r="A287">
            <v>152477</v>
          </cell>
        </row>
        <row r="288">
          <cell r="A288">
            <v>152509</v>
          </cell>
        </row>
        <row r="289">
          <cell r="A289">
            <v>152517</v>
          </cell>
        </row>
        <row r="290">
          <cell r="A290">
            <v>152533</v>
          </cell>
        </row>
        <row r="291">
          <cell r="A291">
            <v>152541</v>
          </cell>
        </row>
        <row r="292">
          <cell r="A292">
            <v>152549</v>
          </cell>
        </row>
        <row r="293">
          <cell r="A293">
            <v>152557</v>
          </cell>
        </row>
        <row r="294">
          <cell r="A294">
            <v>152565</v>
          </cell>
        </row>
        <row r="295">
          <cell r="A295">
            <v>152573</v>
          </cell>
        </row>
        <row r="296">
          <cell r="A296">
            <v>152581</v>
          </cell>
        </row>
        <row r="297">
          <cell r="A297">
            <v>152613</v>
          </cell>
        </row>
        <row r="298">
          <cell r="A298">
            <v>152621</v>
          </cell>
        </row>
        <row r="299">
          <cell r="A299">
            <v>152629</v>
          </cell>
        </row>
        <row r="300">
          <cell r="A300">
            <v>152661</v>
          </cell>
        </row>
        <row r="301">
          <cell r="A301">
            <v>152677</v>
          </cell>
        </row>
        <row r="302">
          <cell r="A302">
            <v>152701</v>
          </cell>
        </row>
        <row r="303">
          <cell r="A303">
            <v>152725</v>
          </cell>
        </row>
        <row r="304">
          <cell r="A304">
            <v>152733</v>
          </cell>
        </row>
        <row r="305">
          <cell r="A305">
            <v>152773</v>
          </cell>
        </row>
        <row r="306">
          <cell r="A306">
            <v>152781</v>
          </cell>
        </row>
        <row r="307">
          <cell r="A307">
            <v>152853</v>
          </cell>
        </row>
        <row r="308">
          <cell r="A308">
            <v>152877</v>
          </cell>
        </row>
        <row r="309">
          <cell r="A309">
            <v>152885</v>
          </cell>
        </row>
        <row r="310">
          <cell r="A310">
            <v>152893</v>
          </cell>
        </row>
        <row r="311">
          <cell r="A311">
            <v>152901</v>
          </cell>
        </row>
        <row r="312">
          <cell r="A312">
            <v>152909</v>
          </cell>
        </row>
        <row r="313">
          <cell r="A313">
            <v>152999</v>
          </cell>
        </row>
        <row r="314">
          <cell r="A314">
            <v>153000</v>
          </cell>
        </row>
        <row r="315">
          <cell r="A315">
            <v>153001</v>
          </cell>
        </row>
        <row r="316">
          <cell r="A316">
            <v>153005</v>
          </cell>
        </row>
        <row r="317">
          <cell r="A317">
            <v>153013</v>
          </cell>
        </row>
        <row r="318">
          <cell r="A318">
            <v>153021</v>
          </cell>
        </row>
        <row r="319">
          <cell r="A319">
            <v>153029</v>
          </cell>
        </row>
        <row r="320">
          <cell r="A320">
            <v>153037</v>
          </cell>
        </row>
        <row r="321">
          <cell r="A321">
            <v>153045</v>
          </cell>
        </row>
        <row r="322">
          <cell r="A322">
            <v>153053</v>
          </cell>
        </row>
        <row r="323">
          <cell r="A323">
            <v>153061</v>
          </cell>
        </row>
        <row r="324">
          <cell r="A324">
            <v>153069</v>
          </cell>
        </row>
        <row r="325">
          <cell r="A325">
            <v>153077</v>
          </cell>
        </row>
        <row r="326">
          <cell r="A326">
            <v>153085</v>
          </cell>
        </row>
        <row r="327">
          <cell r="A327">
            <v>153093</v>
          </cell>
        </row>
        <row r="328">
          <cell r="A328">
            <v>153101</v>
          </cell>
        </row>
        <row r="329">
          <cell r="A329">
            <v>153109</v>
          </cell>
        </row>
        <row r="330">
          <cell r="A330">
            <v>153117</v>
          </cell>
        </row>
        <row r="331">
          <cell r="A331">
            <v>153125</v>
          </cell>
        </row>
        <row r="332">
          <cell r="A332">
            <v>153133</v>
          </cell>
        </row>
        <row r="333">
          <cell r="A333">
            <v>153141</v>
          </cell>
        </row>
        <row r="334">
          <cell r="A334">
            <v>153149</v>
          </cell>
        </row>
        <row r="335">
          <cell r="A335">
            <v>153157</v>
          </cell>
        </row>
        <row r="336">
          <cell r="A336">
            <v>153165</v>
          </cell>
        </row>
        <row r="337">
          <cell r="A337">
            <v>153173</v>
          </cell>
        </row>
        <row r="338">
          <cell r="A338">
            <v>153181</v>
          </cell>
        </row>
        <row r="339">
          <cell r="A339">
            <v>153189</v>
          </cell>
        </row>
        <row r="340">
          <cell r="A340">
            <v>153197</v>
          </cell>
        </row>
        <row r="341">
          <cell r="A341">
            <v>153205</v>
          </cell>
        </row>
        <row r="342">
          <cell r="A342">
            <v>153213</v>
          </cell>
        </row>
        <row r="343">
          <cell r="A343">
            <v>153221</v>
          </cell>
        </row>
        <row r="344">
          <cell r="A344">
            <v>153229</v>
          </cell>
        </row>
        <row r="345">
          <cell r="A345">
            <v>153237</v>
          </cell>
        </row>
        <row r="346">
          <cell r="A346">
            <v>153245</v>
          </cell>
        </row>
        <row r="347">
          <cell r="A347">
            <v>153253</v>
          </cell>
        </row>
        <row r="348">
          <cell r="A348">
            <v>153261</v>
          </cell>
        </row>
        <row r="349">
          <cell r="A349">
            <v>153269</v>
          </cell>
        </row>
        <row r="350">
          <cell r="A350">
            <v>153277</v>
          </cell>
        </row>
        <row r="351">
          <cell r="A351">
            <v>153285</v>
          </cell>
        </row>
        <row r="352">
          <cell r="A352">
            <v>153293</v>
          </cell>
        </row>
        <row r="353">
          <cell r="A353">
            <v>153301</v>
          </cell>
        </row>
        <row r="354">
          <cell r="A354">
            <v>153309</v>
          </cell>
        </row>
        <row r="355">
          <cell r="A355">
            <v>153317</v>
          </cell>
        </row>
        <row r="356">
          <cell r="A356">
            <v>153325</v>
          </cell>
        </row>
        <row r="357">
          <cell r="A357">
            <v>153333</v>
          </cell>
        </row>
        <row r="358">
          <cell r="A358">
            <v>153341</v>
          </cell>
        </row>
        <row r="359">
          <cell r="A359">
            <v>153349</v>
          </cell>
        </row>
        <row r="360">
          <cell r="A360">
            <v>153357</v>
          </cell>
        </row>
        <row r="361">
          <cell r="A361">
            <v>153365</v>
          </cell>
        </row>
        <row r="362">
          <cell r="A362">
            <v>153373</v>
          </cell>
        </row>
        <row r="363">
          <cell r="A363">
            <v>153381</v>
          </cell>
        </row>
        <row r="364">
          <cell r="A364">
            <v>153389</v>
          </cell>
        </row>
        <row r="365">
          <cell r="A365">
            <v>153397</v>
          </cell>
        </row>
        <row r="366">
          <cell r="A366">
            <v>153405</v>
          </cell>
        </row>
        <row r="367">
          <cell r="A367">
            <v>153413</v>
          </cell>
        </row>
        <row r="368">
          <cell r="A368">
            <v>153421</v>
          </cell>
        </row>
        <row r="369">
          <cell r="A369">
            <v>153429</v>
          </cell>
        </row>
        <row r="370">
          <cell r="A370">
            <v>153437</v>
          </cell>
        </row>
        <row r="371">
          <cell r="A371">
            <v>153445</v>
          </cell>
        </row>
        <row r="372">
          <cell r="A372">
            <v>153453</v>
          </cell>
        </row>
        <row r="373">
          <cell r="A373">
            <v>153461</v>
          </cell>
        </row>
        <row r="374">
          <cell r="A374">
            <v>153469</v>
          </cell>
        </row>
        <row r="375">
          <cell r="A375">
            <v>153477</v>
          </cell>
        </row>
        <row r="376">
          <cell r="A376">
            <v>153485</v>
          </cell>
        </row>
        <row r="377">
          <cell r="A377">
            <v>153493</v>
          </cell>
        </row>
        <row r="378">
          <cell r="A378">
            <v>153501</v>
          </cell>
        </row>
        <row r="379">
          <cell r="A379">
            <v>153509</v>
          </cell>
        </row>
        <row r="380">
          <cell r="A380">
            <v>153517</v>
          </cell>
        </row>
        <row r="381">
          <cell r="A381">
            <v>153525</v>
          </cell>
        </row>
        <row r="382">
          <cell r="A382">
            <v>153533</v>
          </cell>
        </row>
        <row r="383">
          <cell r="A383">
            <v>153541</v>
          </cell>
        </row>
        <row r="384">
          <cell r="A384">
            <v>153557</v>
          </cell>
        </row>
        <row r="385">
          <cell r="A385">
            <v>153589</v>
          </cell>
        </row>
        <row r="386">
          <cell r="A386">
            <v>153597</v>
          </cell>
        </row>
        <row r="387">
          <cell r="A387">
            <v>153605</v>
          </cell>
        </row>
        <row r="388">
          <cell r="A388">
            <v>153613</v>
          </cell>
        </row>
        <row r="389">
          <cell r="A389">
            <v>153621</v>
          </cell>
        </row>
        <row r="390">
          <cell r="A390">
            <v>153629</v>
          </cell>
        </row>
        <row r="391">
          <cell r="A391">
            <v>153637</v>
          </cell>
        </row>
        <row r="392">
          <cell r="A392">
            <v>153645</v>
          </cell>
        </row>
        <row r="393">
          <cell r="A393">
            <v>153653</v>
          </cell>
        </row>
        <row r="394">
          <cell r="A394">
            <v>153661</v>
          </cell>
        </row>
        <row r="395">
          <cell r="A395">
            <v>153669</v>
          </cell>
        </row>
        <row r="396">
          <cell r="A396">
            <v>153677</v>
          </cell>
        </row>
        <row r="397">
          <cell r="A397">
            <v>153685</v>
          </cell>
        </row>
        <row r="398">
          <cell r="A398">
            <v>153693</v>
          </cell>
        </row>
        <row r="399">
          <cell r="A399">
            <v>153701</v>
          </cell>
        </row>
        <row r="400">
          <cell r="A400">
            <v>153709</v>
          </cell>
        </row>
        <row r="401">
          <cell r="A401">
            <v>153717</v>
          </cell>
        </row>
        <row r="402">
          <cell r="A402">
            <v>153725</v>
          </cell>
        </row>
        <row r="403">
          <cell r="A403">
            <v>153733</v>
          </cell>
        </row>
        <row r="404">
          <cell r="A404">
            <v>153741</v>
          </cell>
        </row>
        <row r="405">
          <cell r="A405">
            <v>153749</v>
          </cell>
        </row>
        <row r="406">
          <cell r="A406">
            <v>153757</v>
          </cell>
        </row>
        <row r="407">
          <cell r="A407">
            <v>153765</v>
          </cell>
        </row>
        <row r="408">
          <cell r="A408">
            <v>153773</v>
          </cell>
        </row>
        <row r="409">
          <cell r="A409">
            <v>153781</v>
          </cell>
        </row>
        <row r="410">
          <cell r="A410">
            <v>153789</v>
          </cell>
        </row>
        <row r="411">
          <cell r="A411">
            <v>153797</v>
          </cell>
        </row>
        <row r="412">
          <cell r="A412">
            <v>153805</v>
          </cell>
        </row>
        <row r="413">
          <cell r="A413">
            <v>153813</v>
          </cell>
        </row>
        <row r="414">
          <cell r="A414">
            <v>153821</v>
          </cell>
        </row>
        <row r="415">
          <cell r="A415">
            <v>153837</v>
          </cell>
        </row>
        <row r="416">
          <cell r="A416">
            <v>153845</v>
          </cell>
        </row>
        <row r="417">
          <cell r="A417">
            <v>153861</v>
          </cell>
        </row>
        <row r="418">
          <cell r="A418">
            <v>153869</v>
          </cell>
        </row>
        <row r="419">
          <cell r="A419">
            <v>153885</v>
          </cell>
        </row>
        <row r="420">
          <cell r="A420">
            <v>153893</v>
          </cell>
        </row>
        <row r="421">
          <cell r="A421">
            <v>153901</v>
          </cell>
        </row>
        <row r="422">
          <cell r="A422">
            <v>153909</v>
          </cell>
        </row>
        <row r="423">
          <cell r="A423">
            <v>153999</v>
          </cell>
        </row>
        <row r="424">
          <cell r="A424">
            <v>154000</v>
          </cell>
        </row>
        <row r="425">
          <cell r="A425">
            <v>154005</v>
          </cell>
        </row>
        <row r="426">
          <cell r="A426">
            <v>154013</v>
          </cell>
        </row>
        <row r="427">
          <cell r="A427">
            <v>154021</v>
          </cell>
        </row>
        <row r="428">
          <cell r="A428">
            <v>154029</v>
          </cell>
        </row>
        <row r="429">
          <cell r="A429">
            <v>154037</v>
          </cell>
        </row>
        <row r="430">
          <cell r="A430">
            <v>154045</v>
          </cell>
        </row>
        <row r="431">
          <cell r="A431">
            <v>154053</v>
          </cell>
        </row>
        <row r="432">
          <cell r="A432">
            <v>154077</v>
          </cell>
        </row>
        <row r="433">
          <cell r="A433">
            <v>154085</v>
          </cell>
        </row>
        <row r="434">
          <cell r="A434">
            <v>154093</v>
          </cell>
        </row>
        <row r="435">
          <cell r="A435">
            <v>154101</v>
          </cell>
        </row>
        <row r="436">
          <cell r="A436">
            <v>154109</v>
          </cell>
        </row>
        <row r="437">
          <cell r="A437">
            <v>154117</v>
          </cell>
        </row>
        <row r="438">
          <cell r="A438">
            <v>154125</v>
          </cell>
        </row>
        <row r="439">
          <cell r="A439">
            <v>154133</v>
          </cell>
        </row>
        <row r="440">
          <cell r="A440">
            <v>154141</v>
          </cell>
        </row>
        <row r="441">
          <cell r="A441">
            <v>154149</v>
          </cell>
        </row>
        <row r="442">
          <cell r="A442">
            <v>154157</v>
          </cell>
        </row>
        <row r="443">
          <cell r="A443">
            <v>154165</v>
          </cell>
        </row>
        <row r="444">
          <cell r="A444">
            <v>154189</v>
          </cell>
        </row>
        <row r="445">
          <cell r="A445">
            <v>154197</v>
          </cell>
        </row>
        <row r="446">
          <cell r="A446">
            <v>154205</v>
          </cell>
        </row>
        <row r="447">
          <cell r="A447">
            <v>154213</v>
          </cell>
        </row>
        <row r="448">
          <cell r="A448">
            <v>154221</v>
          </cell>
        </row>
        <row r="449">
          <cell r="A449">
            <v>154229</v>
          </cell>
        </row>
        <row r="450">
          <cell r="A450">
            <v>154237</v>
          </cell>
        </row>
        <row r="451">
          <cell r="A451">
            <v>154245</v>
          </cell>
        </row>
        <row r="452">
          <cell r="A452">
            <v>154261</v>
          </cell>
        </row>
        <row r="453">
          <cell r="A453">
            <v>154269</v>
          </cell>
        </row>
        <row r="454">
          <cell r="A454">
            <v>154277</v>
          </cell>
        </row>
        <row r="455">
          <cell r="A455">
            <v>154293</v>
          </cell>
        </row>
        <row r="456">
          <cell r="A456">
            <v>154317</v>
          </cell>
        </row>
        <row r="457">
          <cell r="A457">
            <v>154325</v>
          </cell>
        </row>
        <row r="458">
          <cell r="A458">
            <v>154333</v>
          </cell>
        </row>
        <row r="459">
          <cell r="A459">
            <v>154341</v>
          </cell>
        </row>
        <row r="460">
          <cell r="A460">
            <v>154349</v>
          </cell>
        </row>
        <row r="461">
          <cell r="A461">
            <v>154357</v>
          </cell>
        </row>
        <row r="462">
          <cell r="A462">
            <v>154365</v>
          </cell>
        </row>
        <row r="463">
          <cell r="A463">
            <v>154373</v>
          </cell>
        </row>
        <row r="464">
          <cell r="A464">
            <v>154389</v>
          </cell>
        </row>
        <row r="465">
          <cell r="A465">
            <v>154413</v>
          </cell>
        </row>
        <row r="466">
          <cell r="A466">
            <v>154421</v>
          </cell>
        </row>
        <row r="467">
          <cell r="A467">
            <v>154429</v>
          </cell>
        </row>
        <row r="468">
          <cell r="A468">
            <v>154453</v>
          </cell>
        </row>
        <row r="469">
          <cell r="A469">
            <v>154461</v>
          </cell>
        </row>
        <row r="470">
          <cell r="A470">
            <v>154469</v>
          </cell>
        </row>
        <row r="471">
          <cell r="A471">
            <v>154477</v>
          </cell>
        </row>
        <row r="472">
          <cell r="A472">
            <v>154493</v>
          </cell>
        </row>
        <row r="473">
          <cell r="A473">
            <v>154509</v>
          </cell>
        </row>
        <row r="474">
          <cell r="A474">
            <v>154517</v>
          </cell>
        </row>
        <row r="475">
          <cell r="A475">
            <v>154541</v>
          </cell>
        </row>
        <row r="476">
          <cell r="A476">
            <v>154557</v>
          </cell>
        </row>
        <row r="477">
          <cell r="A477">
            <v>154589</v>
          </cell>
        </row>
        <row r="478">
          <cell r="A478">
            <v>154613</v>
          </cell>
        </row>
        <row r="479">
          <cell r="A479">
            <v>154621</v>
          </cell>
        </row>
        <row r="480">
          <cell r="A480">
            <v>154629</v>
          </cell>
        </row>
        <row r="481">
          <cell r="A481">
            <v>154653</v>
          </cell>
        </row>
        <row r="482">
          <cell r="A482">
            <v>154661</v>
          </cell>
        </row>
        <row r="483">
          <cell r="A483">
            <v>154669</v>
          </cell>
        </row>
        <row r="484">
          <cell r="A484">
            <v>154677</v>
          </cell>
        </row>
        <row r="485">
          <cell r="A485">
            <v>154701</v>
          </cell>
        </row>
        <row r="486">
          <cell r="A486">
            <v>154717</v>
          </cell>
        </row>
        <row r="487">
          <cell r="A487">
            <v>154725</v>
          </cell>
        </row>
        <row r="488">
          <cell r="A488">
            <v>154733</v>
          </cell>
        </row>
        <row r="489">
          <cell r="A489">
            <v>154741</v>
          </cell>
        </row>
        <row r="490">
          <cell r="A490">
            <v>154749</v>
          </cell>
        </row>
        <row r="491">
          <cell r="A491">
            <v>154757</v>
          </cell>
        </row>
        <row r="492">
          <cell r="A492">
            <v>154773</v>
          </cell>
        </row>
        <row r="493">
          <cell r="A493">
            <v>154781</v>
          </cell>
        </row>
        <row r="494">
          <cell r="A494">
            <v>154797</v>
          </cell>
        </row>
        <row r="495">
          <cell r="A495">
            <v>154829</v>
          </cell>
        </row>
        <row r="496">
          <cell r="A496">
            <v>154877</v>
          </cell>
        </row>
        <row r="497">
          <cell r="A497">
            <v>154885</v>
          </cell>
        </row>
        <row r="498">
          <cell r="A498">
            <v>154893</v>
          </cell>
        </row>
        <row r="499">
          <cell r="A499">
            <v>154901</v>
          </cell>
        </row>
        <row r="500">
          <cell r="A500">
            <v>154909</v>
          </cell>
        </row>
        <row r="501">
          <cell r="A501">
            <v>154999</v>
          </cell>
        </row>
        <row r="502">
          <cell r="A502">
            <v>159999</v>
          </cell>
        </row>
        <row r="503">
          <cell r="A503">
            <v>160000</v>
          </cell>
        </row>
        <row r="504">
          <cell r="A504">
            <v>160100</v>
          </cell>
        </row>
        <row r="505">
          <cell r="A505">
            <v>160990</v>
          </cell>
        </row>
        <row r="506">
          <cell r="A506">
            <v>170000</v>
          </cell>
        </row>
        <row r="507">
          <cell r="A507">
            <v>170005</v>
          </cell>
        </row>
        <row r="508">
          <cell r="A508">
            <v>170010</v>
          </cell>
        </row>
        <row r="509">
          <cell r="A509">
            <v>170015</v>
          </cell>
        </row>
        <row r="510">
          <cell r="A510">
            <v>170020</v>
          </cell>
        </row>
        <row r="511">
          <cell r="A511">
            <v>170025</v>
          </cell>
        </row>
        <row r="512">
          <cell r="A512">
            <v>170030</v>
          </cell>
        </row>
        <row r="513">
          <cell r="A513">
            <v>170035</v>
          </cell>
        </row>
        <row r="514">
          <cell r="A514">
            <v>170040</v>
          </cell>
        </row>
        <row r="515">
          <cell r="A515">
            <v>170045</v>
          </cell>
        </row>
        <row r="516">
          <cell r="A516">
            <v>170050</v>
          </cell>
        </row>
        <row r="517">
          <cell r="A517">
            <v>170055</v>
          </cell>
        </row>
        <row r="518">
          <cell r="A518">
            <v>170060</v>
          </cell>
        </row>
        <row r="519">
          <cell r="A519">
            <v>170065</v>
          </cell>
        </row>
        <row r="520">
          <cell r="A520">
            <v>170070</v>
          </cell>
        </row>
        <row r="521">
          <cell r="A521">
            <v>170075</v>
          </cell>
        </row>
        <row r="522">
          <cell r="A522">
            <v>170080</v>
          </cell>
        </row>
        <row r="523">
          <cell r="A523">
            <v>170085</v>
          </cell>
        </row>
        <row r="524">
          <cell r="A524">
            <v>170090</v>
          </cell>
        </row>
        <row r="525">
          <cell r="A525">
            <v>170095</v>
          </cell>
        </row>
        <row r="526">
          <cell r="A526">
            <v>170100</v>
          </cell>
        </row>
        <row r="527">
          <cell r="A527">
            <v>170105</v>
          </cell>
        </row>
        <row r="528">
          <cell r="A528">
            <v>170110</v>
          </cell>
        </row>
        <row r="529">
          <cell r="A529">
            <v>170115</v>
          </cell>
        </row>
        <row r="530">
          <cell r="A530">
            <v>170120</v>
          </cell>
        </row>
        <row r="531">
          <cell r="A531">
            <v>170125</v>
          </cell>
        </row>
        <row r="532">
          <cell r="A532">
            <v>170130</v>
          </cell>
        </row>
        <row r="533">
          <cell r="A533">
            <v>170135</v>
          </cell>
        </row>
        <row r="534">
          <cell r="A534">
            <v>170140</v>
          </cell>
        </row>
        <row r="535">
          <cell r="A535">
            <v>170145</v>
          </cell>
        </row>
        <row r="536">
          <cell r="A536">
            <v>170150</v>
          </cell>
        </row>
        <row r="537">
          <cell r="A537">
            <v>170155</v>
          </cell>
        </row>
        <row r="538">
          <cell r="A538">
            <v>170999</v>
          </cell>
        </row>
        <row r="539">
          <cell r="A539">
            <v>180000</v>
          </cell>
        </row>
        <row r="540">
          <cell r="A540">
            <v>180020</v>
          </cell>
        </row>
        <row r="541">
          <cell r="A541">
            <v>180022</v>
          </cell>
        </row>
        <row r="542">
          <cell r="A542">
            <v>180025</v>
          </cell>
        </row>
        <row r="543">
          <cell r="A543">
            <v>180050</v>
          </cell>
        </row>
        <row r="544">
          <cell r="A544">
            <v>180055</v>
          </cell>
        </row>
        <row r="545">
          <cell r="A545">
            <v>180056</v>
          </cell>
        </row>
        <row r="546">
          <cell r="A546">
            <v>180057</v>
          </cell>
        </row>
        <row r="547">
          <cell r="A547">
            <v>180058</v>
          </cell>
        </row>
        <row r="548">
          <cell r="A548">
            <v>180059</v>
          </cell>
        </row>
        <row r="549">
          <cell r="A549">
            <v>180070</v>
          </cell>
        </row>
        <row r="550">
          <cell r="A550">
            <v>180075</v>
          </cell>
        </row>
        <row r="551">
          <cell r="A551">
            <v>180100</v>
          </cell>
        </row>
        <row r="552">
          <cell r="A552">
            <v>180105</v>
          </cell>
        </row>
        <row r="553">
          <cell r="A553">
            <v>180115</v>
          </cell>
        </row>
        <row r="554">
          <cell r="A554">
            <v>180120</v>
          </cell>
        </row>
        <row r="555">
          <cell r="A555">
            <v>180125</v>
          </cell>
        </row>
        <row r="556">
          <cell r="A556">
            <v>180130</v>
          </cell>
        </row>
        <row r="557">
          <cell r="A557">
            <v>180140</v>
          </cell>
        </row>
        <row r="558">
          <cell r="A558">
            <v>180200</v>
          </cell>
        </row>
        <row r="559">
          <cell r="A559">
            <v>180520</v>
          </cell>
        </row>
        <row r="560">
          <cell r="A560">
            <v>180522</v>
          </cell>
        </row>
        <row r="561">
          <cell r="A561">
            <v>180550</v>
          </cell>
        </row>
        <row r="562">
          <cell r="A562">
            <v>180560</v>
          </cell>
        </row>
        <row r="563">
          <cell r="A563">
            <v>180600</v>
          </cell>
        </row>
        <row r="564">
          <cell r="A564">
            <v>180605</v>
          </cell>
        </row>
        <row r="565">
          <cell r="A565">
            <v>180615</v>
          </cell>
        </row>
        <row r="566">
          <cell r="A566">
            <v>180616</v>
          </cell>
        </row>
        <row r="567">
          <cell r="A567">
            <v>180617</v>
          </cell>
        </row>
        <row r="568">
          <cell r="A568">
            <v>180618</v>
          </cell>
        </row>
        <row r="569">
          <cell r="A569">
            <v>180619</v>
          </cell>
        </row>
        <row r="570">
          <cell r="A570">
            <v>180620</v>
          </cell>
        </row>
        <row r="571">
          <cell r="A571">
            <v>180622</v>
          </cell>
        </row>
        <row r="572">
          <cell r="A572">
            <v>180623</v>
          </cell>
        </row>
        <row r="573">
          <cell r="A573">
            <v>180990</v>
          </cell>
        </row>
        <row r="574">
          <cell r="A574">
            <v>190000</v>
          </cell>
        </row>
        <row r="575">
          <cell r="A575">
            <v>190050</v>
          </cell>
        </row>
        <row r="576">
          <cell r="A576">
            <v>190990</v>
          </cell>
        </row>
        <row r="577">
          <cell r="A577">
            <v>199990</v>
          </cell>
        </row>
        <row r="578">
          <cell r="A578">
            <v>200000</v>
          </cell>
        </row>
        <row r="579">
          <cell r="A579">
            <v>200001</v>
          </cell>
        </row>
        <row r="580">
          <cell r="A580">
            <v>200010</v>
          </cell>
        </row>
        <row r="581">
          <cell r="A581">
            <v>200100</v>
          </cell>
        </row>
        <row r="582">
          <cell r="A582">
            <v>200150</v>
          </cell>
        </row>
        <row r="583">
          <cell r="A583">
            <v>200160</v>
          </cell>
        </row>
        <row r="584">
          <cell r="A584">
            <v>200170</v>
          </cell>
        </row>
        <row r="585">
          <cell r="A585">
            <v>200180</v>
          </cell>
        </row>
        <row r="586">
          <cell r="A586">
            <v>200185</v>
          </cell>
        </row>
        <row r="587">
          <cell r="A587">
            <v>200190</v>
          </cell>
        </row>
        <row r="588">
          <cell r="A588">
            <v>200195</v>
          </cell>
        </row>
        <row r="589">
          <cell r="A589">
            <v>200200</v>
          </cell>
        </row>
        <row r="590">
          <cell r="A590">
            <v>200240</v>
          </cell>
        </row>
        <row r="591">
          <cell r="A591">
            <v>200245</v>
          </cell>
        </row>
        <row r="592">
          <cell r="A592">
            <v>200250</v>
          </cell>
        </row>
        <row r="593">
          <cell r="A593">
            <v>200260</v>
          </cell>
        </row>
        <row r="594">
          <cell r="A594">
            <v>200265</v>
          </cell>
        </row>
        <row r="595">
          <cell r="A595">
            <v>200270</v>
          </cell>
        </row>
        <row r="596">
          <cell r="A596">
            <v>200280</v>
          </cell>
        </row>
        <row r="597">
          <cell r="A597">
            <v>200300</v>
          </cell>
        </row>
        <row r="598">
          <cell r="A598">
            <v>200330</v>
          </cell>
        </row>
        <row r="599">
          <cell r="A599">
            <v>200335</v>
          </cell>
        </row>
        <row r="600">
          <cell r="A600">
            <v>210010</v>
          </cell>
        </row>
        <row r="601">
          <cell r="A601">
            <v>210100</v>
          </cell>
        </row>
        <row r="602">
          <cell r="A602">
            <v>210110</v>
          </cell>
        </row>
        <row r="603">
          <cell r="A603">
            <v>210150</v>
          </cell>
        </row>
        <row r="604">
          <cell r="A604">
            <v>210200</v>
          </cell>
        </row>
        <row r="605">
          <cell r="A605">
            <v>210260</v>
          </cell>
        </row>
        <row r="606">
          <cell r="A606">
            <v>210300</v>
          </cell>
        </row>
        <row r="607">
          <cell r="A607">
            <v>210310</v>
          </cell>
        </row>
        <row r="608">
          <cell r="A608">
            <v>210340</v>
          </cell>
        </row>
        <row r="609">
          <cell r="A609">
            <v>210352</v>
          </cell>
        </row>
        <row r="610">
          <cell r="A610">
            <v>210354</v>
          </cell>
        </row>
        <row r="611">
          <cell r="A611">
            <v>210400</v>
          </cell>
        </row>
        <row r="612">
          <cell r="A612">
            <v>210410</v>
          </cell>
        </row>
        <row r="613">
          <cell r="A613">
            <v>210415</v>
          </cell>
        </row>
        <row r="614">
          <cell r="A614">
            <v>210425</v>
          </cell>
        </row>
        <row r="615">
          <cell r="A615">
            <v>210430</v>
          </cell>
        </row>
        <row r="616">
          <cell r="A616">
            <v>210450</v>
          </cell>
        </row>
        <row r="617">
          <cell r="A617">
            <v>210455</v>
          </cell>
        </row>
        <row r="618">
          <cell r="A618">
            <v>210990</v>
          </cell>
        </row>
        <row r="619">
          <cell r="A619">
            <v>220010</v>
          </cell>
        </row>
        <row r="620">
          <cell r="A620">
            <v>220100</v>
          </cell>
        </row>
        <row r="621">
          <cell r="A621">
            <v>220120</v>
          </cell>
        </row>
        <row r="622">
          <cell r="A622">
            <v>220130</v>
          </cell>
        </row>
        <row r="623">
          <cell r="A623">
            <v>220150</v>
          </cell>
        </row>
        <row r="624">
          <cell r="A624">
            <v>220200</v>
          </cell>
        </row>
        <row r="625">
          <cell r="A625">
            <v>220300</v>
          </cell>
        </row>
        <row r="626">
          <cell r="A626">
            <v>220351</v>
          </cell>
        </row>
        <row r="627">
          <cell r="A627">
            <v>220352</v>
          </cell>
        </row>
        <row r="628">
          <cell r="A628">
            <v>220450</v>
          </cell>
        </row>
        <row r="629">
          <cell r="A629">
            <v>220550</v>
          </cell>
        </row>
        <row r="630">
          <cell r="A630">
            <v>220551</v>
          </cell>
        </row>
        <row r="631">
          <cell r="A631">
            <v>220600</v>
          </cell>
        </row>
        <row r="632">
          <cell r="A632">
            <v>220650</v>
          </cell>
        </row>
        <row r="633">
          <cell r="A633">
            <v>220990</v>
          </cell>
        </row>
        <row r="634">
          <cell r="A634">
            <v>250010</v>
          </cell>
        </row>
        <row r="635">
          <cell r="A635">
            <v>250101</v>
          </cell>
        </row>
        <row r="636">
          <cell r="A636">
            <v>250102</v>
          </cell>
        </row>
        <row r="637">
          <cell r="A637">
            <v>250103</v>
          </cell>
        </row>
        <row r="638">
          <cell r="A638">
            <v>250104</v>
          </cell>
        </row>
        <row r="639">
          <cell r="A639">
            <v>250163</v>
          </cell>
        </row>
        <row r="640">
          <cell r="A640">
            <v>250190</v>
          </cell>
        </row>
        <row r="641">
          <cell r="A641">
            <v>250250</v>
          </cell>
        </row>
        <row r="642">
          <cell r="A642">
            <v>250255</v>
          </cell>
        </row>
        <row r="643">
          <cell r="A643">
            <v>250300</v>
          </cell>
        </row>
        <row r="644">
          <cell r="A644">
            <v>250350</v>
          </cell>
        </row>
        <row r="645">
          <cell r="A645">
            <v>250701</v>
          </cell>
        </row>
        <row r="646">
          <cell r="A646">
            <v>250702</v>
          </cell>
        </row>
        <row r="647">
          <cell r="A647">
            <v>250990</v>
          </cell>
        </row>
        <row r="648">
          <cell r="A648">
            <v>299990</v>
          </cell>
        </row>
        <row r="649">
          <cell r="A649">
            <v>300000</v>
          </cell>
        </row>
        <row r="650">
          <cell r="A650">
            <v>300010</v>
          </cell>
        </row>
        <row r="651">
          <cell r="A651">
            <v>300100</v>
          </cell>
        </row>
        <row r="652">
          <cell r="A652">
            <v>300150</v>
          </cell>
        </row>
        <row r="653">
          <cell r="A653">
            <v>300160</v>
          </cell>
        </row>
        <row r="654">
          <cell r="A654">
            <v>300200</v>
          </cell>
        </row>
        <row r="655">
          <cell r="A655">
            <v>300205</v>
          </cell>
        </row>
        <row r="656">
          <cell r="A656">
            <v>300210</v>
          </cell>
        </row>
        <row r="657">
          <cell r="A657">
            <v>300226</v>
          </cell>
        </row>
        <row r="658">
          <cell r="A658">
            <v>300240</v>
          </cell>
        </row>
        <row r="659">
          <cell r="A659">
            <v>300250</v>
          </cell>
        </row>
        <row r="660">
          <cell r="A660">
            <v>300252</v>
          </cell>
        </row>
        <row r="661">
          <cell r="A661">
            <v>300255</v>
          </cell>
        </row>
        <row r="662">
          <cell r="A662">
            <v>300256</v>
          </cell>
        </row>
        <row r="663">
          <cell r="A663">
            <v>300260</v>
          </cell>
        </row>
        <row r="664">
          <cell r="A664">
            <v>300300</v>
          </cell>
        </row>
        <row r="665">
          <cell r="A665">
            <v>300990</v>
          </cell>
        </row>
        <row r="666">
          <cell r="A666">
            <v>399950</v>
          </cell>
        </row>
        <row r="667">
          <cell r="A667">
            <v>399990</v>
          </cell>
        </row>
        <row r="668">
          <cell r="A668">
            <v>399999</v>
          </cell>
        </row>
        <row r="669">
          <cell r="A669">
            <v>500002</v>
          </cell>
        </row>
        <row r="670">
          <cell r="A670">
            <v>510020</v>
          </cell>
        </row>
        <row r="671">
          <cell r="A671">
            <v>510050</v>
          </cell>
        </row>
        <row r="672">
          <cell r="A672">
            <v>510060</v>
          </cell>
        </row>
        <row r="673">
          <cell r="A673">
            <v>510100</v>
          </cell>
        </row>
        <row r="674">
          <cell r="A674">
            <v>510120</v>
          </cell>
        </row>
        <row r="675">
          <cell r="A675">
            <v>510130</v>
          </cell>
        </row>
        <row r="676">
          <cell r="A676">
            <v>510150</v>
          </cell>
        </row>
        <row r="677">
          <cell r="A677">
            <v>510200</v>
          </cell>
        </row>
        <row r="678">
          <cell r="A678">
            <v>510250</v>
          </cell>
        </row>
        <row r="679">
          <cell r="A679">
            <v>510260</v>
          </cell>
        </row>
        <row r="680">
          <cell r="A680">
            <v>510300</v>
          </cell>
        </row>
        <row r="681">
          <cell r="A681">
            <v>510350</v>
          </cell>
        </row>
        <row r="682">
          <cell r="A682">
            <v>510400</v>
          </cell>
        </row>
        <row r="683">
          <cell r="A683">
            <v>510410</v>
          </cell>
        </row>
        <row r="684">
          <cell r="A684">
            <v>510420</v>
          </cell>
        </row>
        <row r="685">
          <cell r="A685">
            <v>510430</v>
          </cell>
        </row>
        <row r="686">
          <cell r="A686">
            <v>510500</v>
          </cell>
        </row>
        <row r="687">
          <cell r="A687">
            <v>510510</v>
          </cell>
        </row>
        <row r="688">
          <cell r="A688">
            <v>510550</v>
          </cell>
        </row>
        <row r="689">
          <cell r="A689">
            <v>510560</v>
          </cell>
        </row>
        <row r="690">
          <cell r="A690">
            <v>510650</v>
          </cell>
        </row>
        <row r="691">
          <cell r="A691">
            <v>510950</v>
          </cell>
        </row>
        <row r="692">
          <cell r="A692">
            <v>510951</v>
          </cell>
        </row>
        <row r="693">
          <cell r="A693">
            <v>519990</v>
          </cell>
        </row>
        <row r="694">
          <cell r="A694">
            <v>520000</v>
          </cell>
        </row>
        <row r="695">
          <cell r="A695">
            <v>513050</v>
          </cell>
        </row>
        <row r="696">
          <cell r="A696">
            <v>513060</v>
          </cell>
        </row>
        <row r="697">
          <cell r="A697">
            <v>513100</v>
          </cell>
        </row>
        <row r="698">
          <cell r="A698">
            <v>513150</v>
          </cell>
        </row>
        <row r="699">
          <cell r="A699">
            <v>513200</v>
          </cell>
        </row>
        <row r="700">
          <cell r="A700">
            <v>513250</v>
          </cell>
        </row>
        <row r="701">
          <cell r="A701">
            <v>513300</v>
          </cell>
        </row>
        <row r="702">
          <cell r="A702">
            <v>513350</v>
          </cell>
        </row>
        <row r="703">
          <cell r="A703">
            <v>513360</v>
          </cell>
        </row>
        <row r="704">
          <cell r="A704">
            <v>513370</v>
          </cell>
        </row>
        <row r="705">
          <cell r="A705">
            <v>520050</v>
          </cell>
        </row>
        <row r="706">
          <cell r="A706">
            <v>520100</v>
          </cell>
        </row>
        <row r="707">
          <cell r="A707">
            <v>520150</v>
          </cell>
        </row>
        <row r="708">
          <cell r="A708">
            <v>520155</v>
          </cell>
        </row>
        <row r="709">
          <cell r="A709">
            <v>520200</v>
          </cell>
        </row>
        <row r="710">
          <cell r="A710">
            <v>520220</v>
          </cell>
        </row>
        <row r="711">
          <cell r="A711">
            <v>520250</v>
          </cell>
        </row>
        <row r="712">
          <cell r="A712">
            <v>520350</v>
          </cell>
        </row>
        <row r="713">
          <cell r="A713">
            <v>520351</v>
          </cell>
        </row>
        <row r="714">
          <cell r="A714">
            <v>520360</v>
          </cell>
        </row>
        <row r="715">
          <cell r="A715">
            <v>520370</v>
          </cell>
        </row>
        <row r="716">
          <cell r="A716">
            <v>520400</v>
          </cell>
        </row>
        <row r="717">
          <cell r="A717">
            <v>520410</v>
          </cell>
        </row>
        <row r="718">
          <cell r="A718">
            <v>520450</v>
          </cell>
        </row>
        <row r="719">
          <cell r="A719">
            <v>520500</v>
          </cell>
        </row>
        <row r="720">
          <cell r="A720">
            <v>520550</v>
          </cell>
        </row>
        <row r="721">
          <cell r="A721">
            <v>520570</v>
          </cell>
        </row>
        <row r="722">
          <cell r="A722">
            <v>520600</v>
          </cell>
        </row>
        <row r="723">
          <cell r="A723">
            <v>520630</v>
          </cell>
        </row>
        <row r="724">
          <cell r="A724">
            <v>520650</v>
          </cell>
        </row>
        <row r="725">
          <cell r="A725">
            <v>520700</v>
          </cell>
        </row>
        <row r="726">
          <cell r="A726">
            <v>520760</v>
          </cell>
        </row>
        <row r="727">
          <cell r="A727">
            <v>520800</v>
          </cell>
        </row>
        <row r="728">
          <cell r="A728">
            <v>520825</v>
          </cell>
        </row>
        <row r="729">
          <cell r="A729">
            <v>520830</v>
          </cell>
        </row>
        <row r="730">
          <cell r="A730">
            <v>520850</v>
          </cell>
        </row>
        <row r="731">
          <cell r="A731">
            <v>520870</v>
          </cell>
        </row>
        <row r="732">
          <cell r="A732">
            <v>520900</v>
          </cell>
        </row>
        <row r="733">
          <cell r="A733">
            <v>520950</v>
          </cell>
        </row>
        <row r="734">
          <cell r="A734">
            <v>520960</v>
          </cell>
        </row>
        <row r="735">
          <cell r="A735">
            <v>521050</v>
          </cell>
        </row>
        <row r="736">
          <cell r="A736">
            <v>521100</v>
          </cell>
        </row>
        <row r="737">
          <cell r="A737">
            <v>521150</v>
          </cell>
        </row>
        <row r="738">
          <cell r="A738">
            <v>521160</v>
          </cell>
        </row>
        <row r="739">
          <cell r="A739">
            <v>521170</v>
          </cell>
        </row>
        <row r="740">
          <cell r="A740">
            <v>521200</v>
          </cell>
        </row>
        <row r="741">
          <cell r="A741">
            <v>521250</v>
          </cell>
        </row>
        <row r="742">
          <cell r="A742">
            <v>521270</v>
          </cell>
        </row>
        <row r="743">
          <cell r="A743">
            <v>521350</v>
          </cell>
        </row>
        <row r="744">
          <cell r="A744">
            <v>521370</v>
          </cell>
        </row>
        <row r="745">
          <cell r="A745">
            <v>521400</v>
          </cell>
        </row>
        <row r="746">
          <cell r="A746">
            <v>521410</v>
          </cell>
        </row>
        <row r="747">
          <cell r="A747">
            <v>521430</v>
          </cell>
        </row>
        <row r="748">
          <cell r="A748">
            <v>521432</v>
          </cell>
        </row>
        <row r="749">
          <cell r="A749">
            <v>521990</v>
          </cell>
        </row>
        <row r="750">
          <cell r="A750">
            <v>530000</v>
          </cell>
        </row>
        <row r="751">
          <cell r="A751">
            <v>530050</v>
          </cell>
        </row>
        <row r="752">
          <cell r="A752">
            <v>530051</v>
          </cell>
        </row>
        <row r="753">
          <cell r="A753">
            <v>530052</v>
          </cell>
        </row>
        <row r="754">
          <cell r="A754">
            <v>530055</v>
          </cell>
        </row>
        <row r="755">
          <cell r="A755">
            <v>530100</v>
          </cell>
        </row>
        <row r="756">
          <cell r="A756">
            <v>530150</v>
          </cell>
        </row>
        <row r="757">
          <cell r="A757">
            <v>530200</v>
          </cell>
        </row>
        <row r="758">
          <cell r="A758">
            <v>530250</v>
          </cell>
        </row>
        <row r="759">
          <cell r="A759">
            <v>530300</v>
          </cell>
        </row>
        <row r="760">
          <cell r="A760">
            <v>530990</v>
          </cell>
        </row>
        <row r="761">
          <cell r="A761">
            <v>535000</v>
          </cell>
        </row>
        <row r="762">
          <cell r="A762">
            <v>535050</v>
          </cell>
        </row>
        <row r="763">
          <cell r="A763">
            <v>535055</v>
          </cell>
        </row>
        <row r="764">
          <cell r="A764">
            <v>535060</v>
          </cell>
        </row>
        <row r="765">
          <cell r="A765">
            <v>535070</v>
          </cell>
        </row>
        <row r="766">
          <cell r="A766">
            <v>535080</v>
          </cell>
        </row>
        <row r="767">
          <cell r="A767">
            <v>535090</v>
          </cell>
        </row>
        <row r="768">
          <cell r="A768">
            <v>535095</v>
          </cell>
        </row>
        <row r="769">
          <cell r="A769">
            <v>535100</v>
          </cell>
        </row>
        <row r="770">
          <cell r="A770">
            <v>535200</v>
          </cell>
        </row>
        <row r="771">
          <cell r="A771">
            <v>535800</v>
          </cell>
        </row>
        <row r="772">
          <cell r="A772">
            <v>535990</v>
          </cell>
        </row>
        <row r="773">
          <cell r="A773">
            <v>540000</v>
          </cell>
        </row>
        <row r="774">
          <cell r="A774">
            <v>540010</v>
          </cell>
        </row>
        <row r="775">
          <cell r="A775">
            <v>540050</v>
          </cell>
        </row>
        <row r="776">
          <cell r="A776">
            <v>540100</v>
          </cell>
        </row>
        <row r="777">
          <cell r="A777">
            <v>540110</v>
          </cell>
        </row>
        <row r="778">
          <cell r="A778">
            <v>540150</v>
          </cell>
        </row>
        <row r="779">
          <cell r="A779">
            <v>540990</v>
          </cell>
        </row>
        <row r="780">
          <cell r="A780">
            <v>550000</v>
          </cell>
        </row>
        <row r="781">
          <cell r="A781">
            <v>550050</v>
          </cell>
        </row>
        <row r="782">
          <cell r="A782">
            <v>550100</v>
          </cell>
        </row>
        <row r="783">
          <cell r="A783">
            <v>550150</v>
          </cell>
        </row>
        <row r="784">
          <cell r="A784">
            <v>550200</v>
          </cell>
        </row>
        <row r="785">
          <cell r="A785">
            <v>550210</v>
          </cell>
        </row>
        <row r="786">
          <cell r="A786">
            <v>550220</v>
          </cell>
        </row>
        <row r="787">
          <cell r="A787">
            <v>550250</v>
          </cell>
        </row>
        <row r="788">
          <cell r="A788">
            <v>550990</v>
          </cell>
        </row>
        <row r="789">
          <cell r="A789">
            <v>580000</v>
          </cell>
        </row>
        <row r="790">
          <cell r="A790">
            <v>580100</v>
          </cell>
        </row>
        <row r="791">
          <cell r="A791">
            <v>580300</v>
          </cell>
        </row>
        <row r="792">
          <cell r="A792">
            <v>580500</v>
          </cell>
        </row>
        <row r="793">
          <cell r="A793">
            <v>580700</v>
          </cell>
        </row>
        <row r="794">
          <cell r="A794">
            <v>580900</v>
          </cell>
        </row>
        <row r="795">
          <cell r="A795">
            <v>580999</v>
          </cell>
        </row>
        <row r="796">
          <cell r="A796">
            <v>590000</v>
          </cell>
        </row>
        <row r="797">
          <cell r="A797">
            <v>590150</v>
          </cell>
        </row>
        <row r="798">
          <cell r="A798">
            <v>590200</v>
          </cell>
        </row>
        <row r="799">
          <cell r="A799">
            <v>590250</v>
          </cell>
        </row>
        <row r="800">
          <cell r="A800">
            <v>590990</v>
          </cell>
        </row>
        <row r="801">
          <cell r="A801">
            <v>599990</v>
          </cell>
        </row>
        <row r="802">
          <cell r="A802">
            <v>600000</v>
          </cell>
        </row>
        <row r="803">
          <cell r="A803">
            <v>700000</v>
          </cell>
        </row>
        <row r="804">
          <cell r="A804">
            <v>700010</v>
          </cell>
        </row>
        <row r="805">
          <cell r="A805">
            <v>710000</v>
          </cell>
        </row>
        <row r="806">
          <cell r="A806">
            <v>711000</v>
          </cell>
        </row>
        <row r="807">
          <cell r="A807">
            <v>711100</v>
          </cell>
        </row>
        <row r="808">
          <cell r="A808">
            <v>711200</v>
          </cell>
        </row>
        <row r="809">
          <cell r="A809">
            <v>711300</v>
          </cell>
        </row>
        <row r="810">
          <cell r="A810">
            <v>711400</v>
          </cell>
        </row>
        <row r="811">
          <cell r="A811">
            <v>711500</v>
          </cell>
        </row>
        <row r="812">
          <cell r="A812">
            <v>711600</v>
          </cell>
        </row>
        <row r="813">
          <cell r="A813">
            <v>711700</v>
          </cell>
        </row>
        <row r="814">
          <cell r="A814">
            <v>711800</v>
          </cell>
        </row>
        <row r="815">
          <cell r="A815">
            <v>711850</v>
          </cell>
        </row>
        <row r="816">
          <cell r="A816">
            <v>711990</v>
          </cell>
        </row>
        <row r="817">
          <cell r="A817">
            <v>712000</v>
          </cell>
        </row>
        <row r="818">
          <cell r="A818">
            <v>712100</v>
          </cell>
        </row>
        <row r="819">
          <cell r="A819">
            <v>712200</v>
          </cell>
        </row>
        <row r="820">
          <cell r="A820">
            <v>712300</v>
          </cell>
        </row>
        <row r="821">
          <cell r="A821">
            <v>712990</v>
          </cell>
        </row>
        <row r="822">
          <cell r="A822">
            <v>713000</v>
          </cell>
        </row>
        <row r="823">
          <cell r="A823">
            <v>713100</v>
          </cell>
        </row>
        <row r="824">
          <cell r="A824">
            <v>713200</v>
          </cell>
        </row>
        <row r="825">
          <cell r="A825">
            <v>713300</v>
          </cell>
        </row>
        <row r="826">
          <cell r="A826">
            <v>713400</v>
          </cell>
        </row>
        <row r="827">
          <cell r="A827">
            <v>713500</v>
          </cell>
        </row>
        <row r="828">
          <cell r="A828">
            <v>713505</v>
          </cell>
        </row>
        <row r="829">
          <cell r="A829">
            <v>713600</v>
          </cell>
        </row>
        <row r="830">
          <cell r="A830">
            <v>713700</v>
          </cell>
        </row>
        <row r="831">
          <cell r="A831">
            <v>713800</v>
          </cell>
        </row>
        <row r="832">
          <cell r="A832">
            <v>713850</v>
          </cell>
        </row>
        <row r="833">
          <cell r="A833">
            <v>713900</v>
          </cell>
        </row>
        <row r="834">
          <cell r="A834">
            <v>713990</v>
          </cell>
        </row>
        <row r="835">
          <cell r="A835">
            <v>713999</v>
          </cell>
        </row>
        <row r="836">
          <cell r="A836">
            <v>714000</v>
          </cell>
        </row>
        <row r="837">
          <cell r="A837">
            <v>714050</v>
          </cell>
        </row>
        <row r="838">
          <cell r="A838">
            <v>714100</v>
          </cell>
        </row>
        <row r="839">
          <cell r="A839">
            <v>714150</v>
          </cell>
        </row>
        <row r="840">
          <cell r="A840">
            <v>714160</v>
          </cell>
        </row>
        <row r="841">
          <cell r="A841">
            <v>714170</v>
          </cell>
        </row>
        <row r="842">
          <cell r="A842">
            <v>714180</v>
          </cell>
        </row>
        <row r="843">
          <cell r="A843">
            <v>714190</v>
          </cell>
        </row>
        <row r="844">
          <cell r="A844">
            <v>714195</v>
          </cell>
        </row>
        <row r="845">
          <cell r="A845">
            <v>714200</v>
          </cell>
        </row>
        <row r="846">
          <cell r="A846">
            <v>714250</v>
          </cell>
        </row>
        <row r="847">
          <cell r="A847">
            <v>714300</v>
          </cell>
        </row>
        <row r="848">
          <cell r="A848">
            <v>714310</v>
          </cell>
        </row>
        <row r="849">
          <cell r="A849">
            <v>714320</v>
          </cell>
        </row>
        <row r="850">
          <cell r="A850">
            <v>714325</v>
          </cell>
        </row>
        <row r="851">
          <cell r="A851">
            <v>714330</v>
          </cell>
        </row>
        <row r="852">
          <cell r="A852">
            <v>714339</v>
          </cell>
        </row>
        <row r="853">
          <cell r="A853">
            <v>714340</v>
          </cell>
        </row>
        <row r="854">
          <cell r="A854">
            <v>714350</v>
          </cell>
        </row>
        <row r="855">
          <cell r="A855">
            <v>714400</v>
          </cell>
        </row>
        <row r="856">
          <cell r="A856">
            <v>714450</v>
          </cell>
        </row>
        <row r="857">
          <cell r="A857">
            <v>714460</v>
          </cell>
        </row>
        <row r="858">
          <cell r="A858">
            <v>714470</v>
          </cell>
        </row>
        <row r="859">
          <cell r="A859">
            <v>714480</v>
          </cell>
        </row>
        <row r="860">
          <cell r="A860">
            <v>714489</v>
          </cell>
        </row>
        <row r="861">
          <cell r="A861">
            <v>714490</v>
          </cell>
        </row>
        <row r="862">
          <cell r="A862">
            <v>714500</v>
          </cell>
        </row>
        <row r="863">
          <cell r="A863">
            <v>714550</v>
          </cell>
        </row>
        <row r="864">
          <cell r="A864">
            <v>714600</v>
          </cell>
        </row>
        <row r="865">
          <cell r="A865">
            <v>714610</v>
          </cell>
        </row>
        <row r="866">
          <cell r="A866">
            <v>714620</v>
          </cell>
        </row>
        <row r="867">
          <cell r="A867">
            <v>714630</v>
          </cell>
        </row>
        <row r="868">
          <cell r="A868">
            <v>714639</v>
          </cell>
        </row>
        <row r="869">
          <cell r="A869">
            <v>714640</v>
          </cell>
        </row>
        <row r="870">
          <cell r="A870">
            <v>714650</v>
          </cell>
        </row>
        <row r="871">
          <cell r="A871">
            <v>714700</v>
          </cell>
        </row>
        <row r="872">
          <cell r="A872">
            <v>714750</v>
          </cell>
        </row>
        <row r="873">
          <cell r="A873">
            <v>714760</v>
          </cell>
        </row>
        <row r="874">
          <cell r="A874">
            <v>714770</v>
          </cell>
        </row>
        <row r="875">
          <cell r="A875">
            <v>714780</v>
          </cell>
        </row>
        <row r="876">
          <cell r="A876">
            <v>714785</v>
          </cell>
        </row>
        <row r="877">
          <cell r="A877">
            <v>714790</v>
          </cell>
        </row>
        <row r="878">
          <cell r="A878">
            <v>714795</v>
          </cell>
        </row>
        <row r="879">
          <cell r="A879">
            <v>714800</v>
          </cell>
        </row>
        <row r="880">
          <cell r="A880">
            <v>714810</v>
          </cell>
        </row>
        <row r="881">
          <cell r="A881">
            <v>714850</v>
          </cell>
        </row>
        <row r="882">
          <cell r="A882">
            <v>714855</v>
          </cell>
        </row>
        <row r="883">
          <cell r="A883">
            <v>714870</v>
          </cell>
        </row>
        <row r="884">
          <cell r="A884">
            <v>714900</v>
          </cell>
        </row>
        <row r="885">
          <cell r="A885">
            <v>714990</v>
          </cell>
        </row>
        <row r="886">
          <cell r="A886">
            <v>715990</v>
          </cell>
        </row>
        <row r="887">
          <cell r="A887">
            <v>720000</v>
          </cell>
        </row>
        <row r="888">
          <cell r="A888">
            <v>720050</v>
          </cell>
        </row>
        <row r="889">
          <cell r="A889">
            <v>720100</v>
          </cell>
        </row>
        <row r="890">
          <cell r="A890">
            <v>720150</v>
          </cell>
        </row>
        <row r="891">
          <cell r="A891">
            <v>720200</v>
          </cell>
        </row>
        <row r="892">
          <cell r="A892">
            <v>720250</v>
          </cell>
        </row>
        <row r="893">
          <cell r="A893">
            <v>720255</v>
          </cell>
        </row>
        <row r="894">
          <cell r="A894">
            <v>720260</v>
          </cell>
        </row>
        <row r="895">
          <cell r="A895">
            <v>720300</v>
          </cell>
        </row>
        <row r="896">
          <cell r="A896">
            <v>720350</v>
          </cell>
        </row>
        <row r="897">
          <cell r="A897">
            <v>720380</v>
          </cell>
        </row>
        <row r="898">
          <cell r="A898">
            <v>720385</v>
          </cell>
        </row>
        <row r="899">
          <cell r="A899">
            <v>720390</v>
          </cell>
        </row>
        <row r="900">
          <cell r="A900">
            <v>720400</v>
          </cell>
        </row>
        <row r="901">
          <cell r="A901">
            <v>720450</v>
          </cell>
        </row>
        <row r="902">
          <cell r="A902">
            <v>720500</v>
          </cell>
        </row>
        <row r="903">
          <cell r="A903">
            <v>720550</v>
          </cell>
        </row>
        <row r="904">
          <cell r="A904">
            <v>720560</v>
          </cell>
        </row>
        <row r="905">
          <cell r="A905">
            <v>720600</v>
          </cell>
        </row>
        <row r="906">
          <cell r="A906">
            <v>720990</v>
          </cell>
        </row>
        <row r="907">
          <cell r="A907">
            <v>725000</v>
          </cell>
        </row>
        <row r="908">
          <cell r="A908">
            <v>725050</v>
          </cell>
        </row>
        <row r="909">
          <cell r="A909">
            <v>725060</v>
          </cell>
        </row>
        <row r="910">
          <cell r="A910">
            <v>725100</v>
          </cell>
        </row>
        <row r="911">
          <cell r="A911">
            <v>725125</v>
          </cell>
        </row>
        <row r="912">
          <cell r="A912">
            <v>725150</v>
          </cell>
        </row>
        <row r="913">
          <cell r="A913">
            <v>725200</v>
          </cell>
        </row>
        <row r="914">
          <cell r="A914">
            <v>725250</v>
          </cell>
        </row>
        <row r="915">
          <cell r="A915">
            <v>725260</v>
          </cell>
        </row>
        <row r="916">
          <cell r="A916">
            <v>725300</v>
          </cell>
        </row>
        <row r="917">
          <cell r="A917">
            <v>725350</v>
          </cell>
        </row>
        <row r="918">
          <cell r="A918">
            <v>725360</v>
          </cell>
        </row>
        <row r="919">
          <cell r="A919">
            <v>725400</v>
          </cell>
        </row>
        <row r="920">
          <cell r="A920">
            <v>725450</v>
          </cell>
        </row>
        <row r="921">
          <cell r="A921">
            <v>725455</v>
          </cell>
        </row>
        <row r="922">
          <cell r="A922">
            <v>725460</v>
          </cell>
        </row>
        <row r="923">
          <cell r="A923">
            <v>725475</v>
          </cell>
        </row>
        <row r="924">
          <cell r="A924">
            <v>725500</v>
          </cell>
        </row>
        <row r="925">
          <cell r="A925">
            <v>725990</v>
          </cell>
        </row>
        <row r="926">
          <cell r="A926">
            <v>730000</v>
          </cell>
        </row>
        <row r="927">
          <cell r="A927">
            <v>730050</v>
          </cell>
        </row>
        <row r="928">
          <cell r="A928">
            <v>730100</v>
          </cell>
        </row>
        <row r="929">
          <cell r="A929">
            <v>730110</v>
          </cell>
        </row>
        <row r="930">
          <cell r="A930">
            <v>730150</v>
          </cell>
        </row>
        <row r="931">
          <cell r="A931">
            <v>730200</v>
          </cell>
        </row>
        <row r="932">
          <cell r="A932">
            <v>730250</v>
          </cell>
        </row>
        <row r="933">
          <cell r="A933">
            <v>730300</v>
          </cell>
        </row>
        <row r="934">
          <cell r="A934">
            <v>730310</v>
          </cell>
        </row>
        <row r="935">
          <cell r="A935">
            <v>730350</v>
          </cell>
        </row>
        <row r="936">
          <cell r="A936">
            <v>730400</v>
          </cell>
        </row>
        <row r="937">
          <cell r="A937">
            <v>730450</v>
          </cell>
        </row>
        <row r="938">
          <cell r="A938">
            <v>730460</v>
          </cell>
        </row>
        <row r="939">
          <cell r="A939">
            <v>730500</v>
          </cell>
        </row>
        <row r="940">
          <cell r="A940">
            <v>730550</v>
          </cell>
        </row>
        <row r="941">
          <cell r="A941">
            <v>730600</v>
          </cell>
        </row>
        <row r="942">
          <cell r="A942">
            <v>730620</v>
          </cell>
        </row>
        <row r="943">
          <cell r="A943">
            <v>730630</v>
          </cell>
        </row>
        <row r="944">
          <cell r="A944">
            <v>730635</v>
          </cell>
        </row>
        <row r="945">
          <cell r="A945">
            <v>730640</v>
          </cell>
        </row>
        <row r="946">
          <cell r="A946">
            <v>730650</v>
          </cell>
        </row>
        <row r="947">
          <cell r="A947">
            <v>730990</v>
          </cell>
        </row>
        <row r="948">
          <cell r="A948">
            <v>735000</v>
          </cell>
        </row>
        <row r="949">
          <cell r="A949">
            <v>735040</v>
          </cell>
        </row>
        <row r="950">
          <cell r="A950">
            <v>735050</v>
          </cell>
        </row>
        <row r="951">
          <cell r="A951">
            <v>735080</v>
          </cell>
        </row>
        <row r="952">
          <cell r="A952">
            <v>735090</v>
          </cell>
        </row>
        <row r="953">
          <cell r="A953">
            <v>735100</v>
          </cell>
        </row>
        <row r="954">
          <cell r="A954">
            <v>735105</v>
          </cell>
        </row>
        <row r="955">
          <cell r="A955">
            <v>735110</v>
          </cell>
        </row>
        <row r="956">
          <cell r="A956">
            <v>735120</v>
          </cell>
        </row>
        <row r="957">
          <cell r="A957">
            <v>735130</v>
          </cell>
        </row>
        <row r="958">
          <cell r="A958">
            <v>735140</v>
          </cell>
        </row>
        <row r="959">
          <cell r="A959">
            <v>735160</v>
          </cell>
        </row>
        <row r="960">
          <cell r="A960">
            <v>735165</v>
          </cell>
        </row>
        <row r="961">
          <cell r="A961">
            <v>735200</v>
          </cell>
        </row>
        <row r="962">
          <cell r="A962">
            <v>735240</v>
          </cell>
        </row>
        <row r="963">
          <cell r="A963">
            <v>735245</v>
          </cell>
        </row>
        <row r="964">
          <cell r="A964">
            <v>735260</v>
          </cell>
        </row>
        <row r="965">
          <cell r="A965">
            <v>735280</v>
          </cell>
        </row>
        <row r="966">
          <cell r="A966">
            <v>735320</v>
          </cell>
        </row>
        <row r="967">
          <cell r="A967">
            <v>735360</v>
          </cell>
        </row>
        <row r="968">
          <cell r="A968">
            <v>735370</v>
          </cell>
        </row>
        <row r="969">
          <cell r="A969">
            <v>735380</v>
          </cell>
        </row>
        <row r="970">
          <cell r="A970">
            <v>735400</v>
          </cell>
        </row>
        <row r="971">
          <cell r="A971">
            <v>735410</v>
          </cell>
        </row>
        <row r="972">
          <cell r="A972">
            <v>735420</v>
          </cell>
        </row>
        <row r="973">
          <cell r="A973">
            <v>735425</v>
          </cell>
        </row>
        <row r="974">
          <cell r="A974">
            <v>735430</v>
          </cell>
        </row>
        <row r="975">
          <cell r="A975">
            <v>735440</v>
          </cell>
        </row>
        <row r="976">
          <cell r="A976">
            <v>735445</v>
          </cell>
        </row>
        <row r="977">
          <cell r="A977">
            <v>735480</v>
          </cell>
        </row>
        <row r="978">
          <cell r="A978">
            <v>735520</v>
          </cell>
        </row>
        <row r="979">
          <cell r="A979">
            <v>735525</v>
          </cell>
        </row>
        <row r="980">
          <cell r="A980">
            <v>735530</v>
          </cell>
        </row>
        <row r="981">
          <cell r="A981">
            <v>735560</v>
          </cell>
        </row>
        <row r="982">
          <cell r="A982">
            <v>735580</v>
          </cell>
        </row>
        <row r="983">
          <cell r="A983">
            <v>735600</v>
          </cell>
        </row>
        <row r="984">
          <cell r="A984">
            <v>735605</v>
          </cell>
        </row>
        <row r="985">
          <cell r="A985">
            <v>735610</v>
          </cell>
        </row>
        <row r="986">
          <cell r="A986">
            <v>735615</v>
          </cell>
        </row>
        <row r="987">
          <cell r="A987">
            <v>735620</v>
          </cell>
        </row>
        <row r="988">
          <cell r="A988">
            <v>735621</v>
          </cell>
        </row>
        <row r="989">
          <cell r="A989">
            <v>735630</v>
          </cell>
        </row>
        <row r="990">
          <cell r="A990">
            <v>735640</v>
          </cell>
        </row>
        <row r="991">
          <cell r="A991">
            <v>735650</v>
          </cell>
        </row>
        <row r="992">
          <cell r="A992">
            <v>735660</v>
          </cell>
        </row>
        <row r="993">
          <cell r="A993">
            <v>735670</v>
          </cell>
        </row>
        <row r="994">
          <cell r="A994">
            <v>735680</v>
          </cell>
        </row>
        <row r="995">
          <cell r="A995">
            <v>735685</v>
          </cell>
        </row>
        <row r="996">
          <cell r="A996">
            <v>735690</v>
          </cell>
        </row>
        <row r="997">
          <cell r="A997">
            <v>735700</v>
          </cell>
        </row>
        <row r="998">
          <cell r="A998">
            <v>735710</v>
          </cell>
        </row>
        <row r="999">
          <cell r="A999">
            <v>735720</v>
          </cell>
        </row>
        <row r="1000">
          <cell r="A1000">
            <v>735760</v>
          </cell>
        </row>
        <row r="1001">
          <cell r="A1001">
            <v>735765</v>
          </cell>
        </row>
        <row r="1002">
          <cell r="A1002">
            <v>735800</v>
          </cell>
        </row>
        <row r="1003">
          <cell r="A1003">
            <v>735810</v>
          </cell>
        </row>
        <row r="1004">
          <cell r="A1004">
            <v>735820</v>
          </cell>
        </row>
        <row r="1005">
          <cell r="A1005">
            <v>735830</v>
          </cell>
        </row>
        <row r="1006">
          <cell r="A1006">
            <v>735840</v>
          </cell>
        </row>
        <row r="1007">
          <cell r="A1007">
            <v>735850</v>
          </cell>
        </row>
        <row r="1008">
          <cell r="A1008">
            <v>735860</v>
          </cell>
        </row>
        <row r="1009">
          <cell r="A1009">
            <v>735865</v>
          </cell>
        </row>
        <row r="1010">
          <cell r="A1010">
            <v>735880</v>
          </cell>
        </row>
        <row r="1011">
          <cell r="A1011">
            <v>735990</v>
          </cell>
        </row>
        <row r="1012">
          <cell r="A1012">
            <v>740000</v>
          </cell>
        </row>
        <row r="1013">
          <cell r="A1013">
            <v>740020</v>
          </cell>
        </row>
        <row r="1014">
          <cell r="A1014">
            <v>740025</v>
          </cell>
        </row>
        <row r="1015">
          <cell r="A1015">
            <v>740030</v>
          </cell>
        </row>
        <row r="1016">
          <cell r="A1016">
            <v>740040</v>
          </cell>
        </row>
        <row r="1017">
          <cell r="A1017">
            <v>740050</v>
          </cell>
        </row>
        <row r="1018">
          <cell r="A1018">
            <v>740060</v>
          </cell>
        </row>
        <row r="1019">
          <cell r="A1019">
            <v>740150</v>
          </cell>
        </row>
        <row r="1020">
          <cell r="A1020">
            <v>740160</v>
          </cell>
        </row>
        <row r="1021">
          <cell r="A1021">
            <v>740170</v>
          </cell>
        </row>
        <row r="1022">
          <cell r="A1022">
            <v>740180</v>
          </cell>
        </row>
        <row r="1023">
          <cell r="A1023">
            <v>740190</v>
          </cell>
        </row>
        <row r="1024">
          <cell r="A1024">
            <v>740195</v>
          </cell>
        </row>
        <row r="1025">
          <cell r="A1025">
            <v>740200</v>
          </cell>
        </row>
        <row r="1026">
          <cell r="A1026">
            <v>740210</v>
          </cell>
        </row>
        <row r="1027">
          <cell r="A1027">
            <v>740220</v>
          </cell>
        </row>
        <row r="1028">
          <cell r="A1028">
            <v>740230</v>
          </cell>
        </row>
        <row r="1029">
          <cell r="A1029">
            <v>740250</v>
          </cell>
        </row>
        <row r="1030">
          <cell r="A1030">
            <v>740300</v>
          </cell>
        </row>
        <row r="1031">
          <cell r="A1031">
            <v>740350</v>
          </cell>
        </row>
        <row r="1032">
          <cell r="A1032">
            <v>740400</v>
          </cell>
        </row>
        <row r="1033">
          <cell r="A1033">
            <v>740450</v>
          </cell>
        </row>
        <row r="1034">
          <cell r="A1034">
            <v>740475</v>
          </cell>
        </row>
        <row r="1035">
          <cell r="A1035">
            <v>740480</v>
          </cell>
        </row>
        <row r="1036">
          <cell r="A1036">
            <v>740500</v>
          </cell>
        </row>
        <row r="1037">
          <cell r="A1037">
            <v>740525</v>
          </cell>
        </row>
        <row r="1038">
          <cell r="A1038">
            <v>740550</v>
          </cell>
        </row>
        <row r="1039">
          <cell r="A1039">
            <v>740600</v>
          </cell>
        </row>
        <row r="1040">
          <cell r="A1040">
            <v>740625</v>
          </cell>
        </row>
        <row r="1041">
          <cell r="A1041">
            <v>740650</v>
          </cell>
        </row>
        <row r="1042">
          <cell r="A1042">
            <v>740700</v>
          </cell>
        </row>
        <row r="1043">
          <cell r="A1043">
            <v>740710</v>
          </cell>
        </row>
        <row r="1044">
          <cell r="A1044">
            <v>740725</v>
          </cell>
        </row>
        <row r="1045">
          <cell r="A1045">
            <v>740750</v>
          </cell>
        </row>
        <row r="1046">
          <cell r="A1046">
            <v>740775</v>
          </cell>
        </row>
        <row r="1047">
          <cell r="A1047">
            <v>740800</v>
          </cell>
        </row>
        <row r="1048">
          <cell r="A1048">
            <v>740830</v>
          </cell>
        </row>
        <row r="1049">
          <cell r="A1049">
            <v>740840</v>
          </cell>
        </row>
        <row r="1050">
          <cell r="A1050">
            <v>740850</v>
          </cell>
        </row>
        <row r="1051">
          <cell r="A1051">
            <v>740860</v>
          </cell>
        </row>
        <row r="1052">
          <cell r="A1052">
            <v>740900</v>
          </cell>
        </row>
        <row r="1053">
          <cell r="A1053">
            <v>740950</v>
          </cell>
        </row>
        <row r="1054">
          <cell r="A1054">
            <v>740990</v>
          </cell>
        </row>
        <row r="1055">
          <cell r="A1055">
            <v>745000</v>
          </cell>
        </row>
        <row r="1056">
          <cell r="A1056">
            <v>745040</v>
          </cell>
        </row>
        <row r="1057">
          <cell r="A1057">
            <v>745050</v>
          </cell>
        </row>
        <row r="1058">
          <cell r="A1058">
            <v>745060</v>
          </cell>
        </row>
        <row r="1059">
          <cell r="A1059">
            <v>745080</v>
          </cell>
        </row>
        <row r="1060">
          <cell r="A1060">
            <v>745120</v>
          </cell>
        </row>
        <row r="1061">
          <cell r="A1061">
            <v>745160</v>
          </cell>
        </row>
        <row r="1062">
          <cell r="A1062">
            <v>745170</v>
          </cell>
        </row>
        <row r="1063">
          <cell r="A1063">
            <v>745180</v>
          </cell>
        </row>
        <row r="1064">
          <cell r="A1064">
            <v>745200</v>
          </cell>
        </row>
        <row r="1065">
          <cell r="A1065">
            <v>745240</v>
          </cell>
        </row>
        <row r="1066">
          <cell r="A1066">
            <v>745245</v>
          </cell>
        </row>
        <row r="1067">
          <cell r="A1067">
            <v>745250</v>
          </cell>
        </row>
        <row r="1068">
          <cell r="A1068">
            <v>745255</v>
          </cell>
        </row>
        <row r="1069">
          <cell r="A1069">
            <v>745260</v>
          </cell>
        </row>
        <row r="1070">
          <cell r="A1070">
            <v>745265</v>
          </cell>
        </row>
        <row r="1071">
          <cell r="A1071">
            <v>745280</v>
          </cell>
        </row>
        <row r="1072">
          <cell r="A1072">
            <v>745320</v>
          </cell>
        </row>
        <row r="1073">
          <cell r="A1073">
            <v>745360</v>
          </cell>
        </row>
        <row r="1074">
          <cell r="A1074">
            <v>745400</v>
          </cell>
        </row>
        <row r="1075">
          <cell r="A1075">
            <v>745440</v>
          </cell>
        </row>
        <row r="1076">
          <cell r="A1076">
            <v>745450</v>
          </cell>
        </row>
        <row r="1077">
          <cell r="A1077">
            <v>745480</v>
          </cell>
        </row>
        <row r="1078">
          <cell r="A1078">
            <v>745490</v>
          </cell>
        </row>
        <row r="1079">
          <cell r="A1079">
            <v>745500</v>
          </cell>
        </row>
        <row r="1080">
          <cell r="A1080">
            <v>745510</v>
          </cell>
        </row>
        <row r="1081">
          <cell r="A1081">
            <v>745520</v>
          </cell>
        </row>
        <row r="1082">
          <cell r="A1082">
            <v>745530</v>
          </cell>
        </row>
        <row r="1083">
          <cell r="A1083">
            <v>745560</v>
          </cell>
        </row>
        <row r="1084">
          <cell r="A1084">
            <v>745600</v>
          </cell>
        </row>
        <row r="1085">
          <cell r="A1085">
            <v>745640</v>
          </cell>
        </row>
        <row r="1086">
          <cell r="A1086">
            <v>745645</v>
          </cell>
        </row>
        <row r="1087">
          <cell r="A1087">
            <v>745650</v>
          </cell>
        </row>
        <row r="1088">
          <cell r="A1088">
            <v>745660</v>
          </cell>
        </row>
        <row r="1089">
          <cell r="A1089">
            <v>745670</v>
          </cell>
        </row>
        <row r="1090">
          <cell r="A1090">
            <v>745680</v>
          </cell>
        </row>
        <row r="1091">
          <cell r="A1091">
            <v>745720</v>
          </cell>
        </row>
        <row r="1092">
          <cell r="A1092">
            <v>745725</v>
          </cell>
        </row>
        <row r="1093">
          <cell r="A1093">
            <v>745730</v>
          </cell>
        </row>
        <row r="1094">
          <cell r="A1094">
            <v>745740</v>
          </cell>
        </row>
        <row r="1095">
          <cell r="A1095">
            <v>745750</v>
          </cell>
        </row>
        <row r="1096">
          <cell r="A1096">
            <v>745760</v>
          </cell>
        </row>
        <row r="1097">
          <cell r="A1097">
            <v>745820</v>
          </cell>
        </row>
        <row r="1098">
          <cell r="A1098">
            <v>745830</v>
          </cell>
        </row>
        <row r="1099">
          <cell r="A1099">
            <v>745840</v>
          </cell>
        </row>
        <row r="1100">
          <cell r="A1100">
            <v>745980</v>
          </cell>
        </row>
        <row r="1101">
          <cell r="A1101">
            <v>745990</v>
          </cell>
        </row>
        <row r="1102">
          <cell r="A1102">
            <v>746000</v>
          </cell>
        </row>
        <row r="1103">
          <cell r="A1103">
            <v>746001</v>
          </cell>
        </row>
        <row r="1104">
          <cell r="A1104">
            <v>746002</v>
          </cell>
        </row>
        <row r="1105">
          <cell r="A1105">
            <v>746010</v>
          </cell>
        </row>
        <row r="1106">
          <cell r="A1106">
            <v>746015</v>
          </cell>
        </row>
        <row r="1107">
          <cell r="A1107">
            <v>746020</v>
          </cell>
        </row>
        <row r="1108">
          <cell r="A1108">
            <v>746025</v>
          </cell>
        </row>
        <row r="1109">
          <cell r="A1109">
            <v>746030</v>
          </cell>
        </row>
        <row r="1110">
          <cell r="A1110">
            <v>746035</v>
          </cell>
        </row>
        <row r="1111">
          <cell r="A1111">
            <v>746040</v>
          </cell>
        </row>
        <row r="1112">
          <cell r="A1112">
            <v>746045</v>
          </cell>
        </row>
        <row r="1113">
          <cell r="A1113">
            <v>746050</v>
          </cell>
        </row>
        <row r="1114">
          <cell r="A1114">
            <v>746055</v>
          </cell>
        </row>
        <row r="1115">
          <cell r="A1115">
            <v>746060</v>
          </cell>
        </row>
        <row r="1116">
          <cell r="A1116">
            <v>746065</v>
          </cell>
        </row>
        <row r="1117">
          <cell r="A1117">
            <v>746070</v>
          </cell>
        </row>
        <row r="1118">
          <cell r="A1118">
            <v>746075</v>
          </cell>
        </row>
        <row r="1119">
          <cell r="A1119">
            <v>746080</v>
          </cell>
        </row>
        <row r="1120">
          <cell r="A1120">
            <v>746085</v>
          </cell>
        </row>
        <row r="1121">
          <cell r="A1121">
            <v>746099</v>
          </cell>
        </row>
        <row r="1122">
          <cell r="A1122">
            <v>746100</v>
          </cell>
        </row>
        <row r="1123">
          <cell r="A1123">
            <v>746105</v>
          </cell>
        </row>
        <row r="1124">
          <cell r="A1124">
            <v>746110</v>
          </cell>
        </row>
        <row r="1125">
          <cell r="A1125">
            <v>746120</v>
          </cell>
        </row>
        <row r="1126">
          <cell r="A1126">
            <v>746125</v>
          </cell>
        </row>
        <row r="1127">
          <cell r="A1127">
            <v>746130</v>
          </cell>
        </row>
        <row r="1128">
          <cell r="A1128">
            <v>746135</v>
          </cell>
        </row>
        <row r="1129">
          <cell r="A1129">
            <v>746140</v>
          </cell>
        </row>
        <row r="1130">
          <cell r="A1130">
            <v>746150</v>
          </cell>
        </row>
        <row r="1131">
          <cell r="A1131">
            <v>746160</v>
          </cell>
        </row>
        <row r="1132">
          <cell r="A1132">
            <v>746170</v>
          </cell>
        </row>
        <row r="1133">
          <cell r="A1133">
            <v>746199</v>
          </cell>
        </row>
        <row r="1134">
          <cell r="A1134">
            <v>746200</v>
          </cell>
        </row>
        <row r="1135">
          <cell r="A1135">
            <v>746220</v>
          </cell>
        </row>
        <row r="1136">
          <cell r="A1136">
            <v>746240</v>
          </cell>
        </row>
        <row r="1137">
          <cell r="A1137">
            <v>746260</v>
          </cell>
        </row>
        <row r="1138">
          <cell r="A1138">
            <v>746280</v>
          </cell>
        </row>
        <row r="1139">
          <cell r="A1139">
            <v>746290</v>
          </cell>
        </row>
        <row r="1140">
          <cell r="A1140">
            <v>746299</v>
          </cell>
        </row>
        <row r="1141">
          <cell r="A1141">
            <v>746300</v>
          </cell>
        </row>
        <row r="1142">
          <cell r="A1142">
            <v>746320</v>
          </cell>
        </row>
        <row r="1143">
          <cell r="A1143">
            <v>746340</v>
          </cell>
        </row>
        <row r="1144">
          <cell r="A1144">
            <v>746360</v>
          </cell>
        </row>
        <row r="1145">
          <cell r="A1145">
            <v>746380</v>
          </cell>
        </row>
        <row r="1146">
          <cell r="A1146">
            <v>746399</v>
          </cell>
        </row>
        <row r="1147">
          <cell r="A1147">
            <v>746400</v>
          </cell>
        </row>
        <row r="1148">
          <cell r="A1148">
            <v>746420</v>
          </cell>
        </row>
        <row r="1149">
          <cell r="A1149">
            <v>746430</v>
          </cell>
        </row>
        <row r="1150">
          <cell r="A1150">
            <v>746450</v>
          </cell>
        </row>
        <row r="1151">
          <cell r="A1151">
            <v>746470</v>
          </cell>
        </row>
        <row r="1152">
          <cell r="A1152">
            <v>746490</v>
          </cell>
        </row>
        <row r="1153">
          <cell r="A1153">
            <v>746499</v>
          </cell>
        </row>
        <row r="1154">
          <cell r="A1154">
            <v>746500</v>
          </cell>
        </row>
        <row r="1155">
          <cell r="A1155">
            <v>746520</v>
          </cell>
        </row>
        <row r="1156">
          <cell r="A1156">
            <v>746540</v>
          </cell>
        </row>
        <row r="1157">
          <cell r="A1157">
            <v>746560</v>
          </cell>
        </row>
        <row r="1158">
          <cell r="A1158">
            <v>746580</v>
          </cell>
        </row>
        <row r="1159">
          <cell r="A1159">
            <v>746599</v>
          </cell>
        </row>
        <row r="1160">
          <cell r="A1160">
            <v>746899</v>
          </cell>
        </row>
        <row r="1161">
          <cell r="A1161">
            <v>746990</v>
          </cell>
        </row>
        <row r="1162">
          <cell r="A1162">
            <v>747000</v>
          </cell>
        </row>
        <row r="1163">
          <cell r="A1163">
            <v>750000</v>
          </cell>
        </row>
        <row r="1164">
          <cell r="A1164">
            <v>750050</v>
          </cell>
        </row>
        <row r="1165">
          <cell r="A1165">
            <v>750060</v>
          </cell>
        </row>
        <row r="1166">
          <cell r="A1166">
            <v>750100</v>
          </cell>
        </row>
        <row r="1167">
          <cell r="A1167">
            <v>750150</v>
          </cell>
        </row>
        <row r="1168">
          <cell r="A1168">
            <v>750200</v>
          </cell>
        </row>
        <row r="1169">
          <cell r="A1169">
            <v>750990</v>
          </cell>
        </row>
        <row r="1170">
          <cell r="A1170">
            <v>755000</v>
          </cell>
        </row>
        <row r="1171">
          <cell r="A1171">
            <v>755050</v>
          </cell>
        </row>
        <row r="1172">
          <cell r="A1172">
            <v>755055</v>
          </cell>
        </row>
        <row r="1173">
          <cell r="A1173">
            <v>755100</v>
          </cell>
        </row>
        <row r="1174">
          <cell r="A1174">
            <v>755150</v>
          </cell>
        </row>
        <row r="1175">
          <cell r="A1175">
            <v>755175</v>
          </cell>
        </row>
        <row r="1176">
          <cell r="A1176">
            <v>755180</v>
          </cell>
        </row>
        <row r="1177">
          <cell r="A1177">
            <v>755185</v>
          </cell>
        </row>
        <row r="1178">
          <cell r="A1178">
            <v>755200</v>
          </cell>
        </row>
        <row r="1179">
          <cell r="A1179">
            <v>755990</v>
          </cell>
        </row>
        <row r="1180">
          <cell r="A1180">
            <v>760000</v>
          </cell>
        </row>
        <row r="1181">
          <cell r="A1181">
            <v>760050</v>
          </cell>
        </row>
        <row r="1182">
          <cell r="A1182">
            <v>760100</v>
          </cell>
        </row>
        <row r="1183">
          <cell r="A1183">
            <v>760150</v>
          </cell>
        </row>
        <row r="1184">
          <cell r="A1184">
            <v>760160</v>
          </cell>
        </row>
        <row r="1185">
          <cell r="A1185">
            <v>760200</v>
          </cell>
        </row>
        <row r="1186">
          <cell r="A1186">
            <v>760210</v>
          </cell>
        </row>
        <row r="1187">
          <cell r="A1187">
            <v>760220</v>
          </cell>
        </row>
        <row r="1188">
          <cell r="A1188">
            <v>760250</v>
          </cell>
        </row>
        <row r="1189">
          <cell r="A1189">
            <v>760260</v>
          </cell>
        </row>
        <row r="1190">
          <cell r="A1190">
            <v>760300</v>
          </cell>
        </row>
        <row r="1191">
          <cell r="A1191">
            <v>760350</v>
          </cell>
        </row>
        <row r="1192">
          <cell r="A1192">
            <v>760990</v>
          </cell>
        </row>
        <row r="1193">
          <cell r="A1193">
            <v>763000</v>
          </cell>
        </row>
        <row r="1194">
          <cell r="A1194">
            <v>763100</v>
          </cell>
        </row>
        <row r="1195">
          <cell r="A1195">
            <v>763120</v>
          </cell>
        </row>
        <row r="1196">
          <cell r="A1196">
            <v>763130</v>
          </cell>
        </row>
        <row r="1197">
          <cell r="A1197">
            <v>763140</v>
          </cell>
        </row>
        <row r="1198">
          <cell r="A1198">
            <v>763150</v>
          </cell>
        </row>
        <row r="1199">
          <cell r="A1199">
            <v>763160</v>
          </cell>
        </row>
        <row r="1200">
          <cell r="A1200">
            <v>763161</v>
          </cell>
        </row>
        <row r="1201">
          <cell r="A1201">
            <v>763170</v>
          </cell>
        </row>
        <row r="1202">
          <cell r="A1202">
            <v>763180</v>
          </cell>
        </row>
        <row r="1203">
          <cell r="A1203">
            <v>763190</v>
          </cell>
        </row>
        <row r="1204">
          <cell r="A1204">
            <v>763200</v>
          </cell>
        </row>
        <row r="1205">
          <cell r="A1205">
            <v>763990</v>
          </cell>
        </row>
        <row r="1206">
          <cell r="A1206">
            <v>765000</v>
          </cell>
        </row>
        <row r="1207">
          <cell r="A1207">
            <v>765050</v>
          </cell>
        </row>
        <row r="1208">
          <cell r="A1208">
            <v>765990</v>
          </cell>
        </row>
        <row r="1209">
          <cell r="A1209">
            <v>772990</v>
          </cell>
        </row>
        <row r="1210">
          <cell r="A1210">
            <v>773990</v>
          </cell>
        </row>
        <row r="1211">
          <cell r="A1211">
            <v>774990</v>
          </cell>
        </row>
        <row r="1212">
          <cell r="A1212">
            <v>774995</v>
          </cell>
        </row>
        <row r="1213">
          <cell r="A1213">
            <v>775000</v>
          </cell>
        </row>
        <row r="1214">
          <cell r="A1214">
            <v>775011</v>
          </cell>
        </row>
        <row r="1215">
          <cell r="A1215">
            <v>775012</v>
          </cell>
        </row>
        <row r="1216">
          <cell r="A1216">
            <v>775013</v>
          </cell>
        </row>
        <row r="1217">
          <cell r="A1217">
            <v>775017</v>
          </cell>
        </row>
        <row r="1218">
          <cell r="A1218">
            <v>775055</v>
          </cell>
        </row>
        <row r="1219">
          <cell r="A1219">
            <v>775130</v>
          </cell>
        </row>
        <row r="1220">
          <cell r="A1220">
            <v>775150</v>
          </cell>
        </row>
        <row r="1221">
          <cell r="A1221">
            <v>775155</v>
          </cell>
        </row>
        <row r="1222">
          <cell r="A1222">
            <v>775200</v>
          </cell>
        </row>
        <row r="1223">
          <cell r="A1223">
            <v>775220</v>
          </cell>
        </row>
        <row r="1224">
          <cell r="A1224">
            <v>775230</v>
          </cell>
        </row>
        <row r="1225">
          <cell r="A1225">
            <v>775250</v>
          </cell>
        </row>
        <row r="1226">
          <cell r="A1226">
            <v>775260</v>
          </cell>
        </row>
        <row r="1227">
          <cell r="A1227">
            <v>775262</v>
          </cell>
        </row>
        <row r="1228">
          <cell r="A1228">
            <v>775264</v>
          </cell>
        </row>
        <row r="1229">
          <cell r="A1229">
            <v>775265</v>
          </cell>
        </row>
        <row r="1230">
          <cell r="A1230">
            <v>775271</v>
          </cell>
        </row>
        <row r="1231">
          <cell r="A1231">
            <v>775990</v>
          </cell>
        </row>
        <row r="1232">
          <cell r="A1232">
            <v>776000</v>
          </cell>
        </row>
        <row r="1233">
          <cell r="A1233">
            <v>776050</v>
          </cell>
        </row>
        <row r="1234">
          <cell r="A1234">
            <v>776100</v>
          </cell>
        </row>
        <row r="1235">
          <cell r="A1235">
            <v>776150</v>
          </cell>
        </row>
        <row r="1236">
          <cell r="A1236">
            <v>776200</v>
          </cell>
        </row>
        <row r="1237">
          <cell r="A1237">
            <v>776210</v>
          </cell>
        </row>
        <row r="1238">
          <cell r="A1238">
            <v>776220</v>
          </cell>
        </row>
        <row r="1239">
          <cell r="A1239">
            <v>776250</v>
          </cell>
        </row>
        <row r="1240">
          <cell r="A1240">
            <v>776255</v>
          </cell>
        </row>
        <row r="1241">
          <cell r="A1241">
            <v>776270</v>
          </cell>
        </row>
        <row r="1242">
          <cell r="A1242">
            <v>776300</v>
          </cell>
        </row>
        <row r="1243">
          <cell r="A1243">
            <v>776350</v>
          </cell>
        </row>
        <row r="1244">
          <cell r="A1244">
            <v>776400</v>
          </cell>
        </row>
        <row r="1245">
          <cell r="A1245">
            <v>776450</v>
          </cell>
        </row>
        <row r="1246">
          <cell r="A1246">
            <v>776500</v>
          </cell>
        </row>
        <row r="1247">
          <cell r="A1247">
            <v>776550</v>
          </cell>
        </row>
        <row r="1248">
          <cell r="A1248">
            <v>776600</v>
          </cell>
        </row>
        <row r="1249">
          <cell r="A1249">
            <v>776650</v>
          </cell>
        </row>
        <row r="1250">
          <cell r="A1250">
            <v>776700</v>
          </cell>
        </row>
        <row r="1251">
          <cell r="A1251">
            <v>776750</v>
          </cell>
        </row>
        <row r="1252">
          <cell r="A1252">
            <v>776800</v>
          </cell>
        </row>
        <row r="1253">
          <cell r="A1253">
            <v>776850</v>
          </cell>
        </row>
        <row r="1254">
          <cell r="A1254">
            <v>776900</v>
          </cell>
        </row>
        <row r="1255">
          <cell r="A1255">
            <v>776910</v>
          </cell>
        </row>
        <row r="1256">
          <cell r="A1256">
            <v>776920</v>
          </cell>
        </row>
        <row r="1257">
          <cell r="A1257">
            <v>776930</v>
          </cell>
        </row>
        <row r="1258">
          <cell r="A1258">
            <v>776940</v>
          </cell>
        </row>
        <row r="1259">
          <cell r="A1259">
            <v>776950</v>
          </cell>
        </row>
        <row r="1260">
          <cell r="A1260">
            <v>776990</v>
          </cell>
        </row>
        <row r="1261">
          <cell r="A1261">
            <v>780000</v>
          </cell>
        </row>
        <row r="1262">
          <cell r="A1262">
            <v>780050</v>
          </cell>
        </row>
        <row r="1263">
          <cell r="A1263">
            <v>780065</v>
          </cell>
        </row>
        <row r="1264">
          <cell r="A1264">
            <v>780100</v>
          </cell>
        </row>
        <row r="1265">
          <cell r="A1265">
            <v>780990</v>
          </cell>
        </row>
        <row r="1266">
          <cell r="A1266">
            <v>781000</v>
          </cell>
        </row>
        <row r="1267">
          <cell r="A1267">
            <v>781050</v>
          </cell>
        </row>
        <row r="1268">
          <cell r="A1268">
            <v>781055</v>
          </cell>
        </row>
        <row r="1269">
          <cell r="A1269">
            <v>781100</v>
          </cell>
        </row>
        <row r="1270">
          <cell r="A1270">
            <v>781120</v>
          </cell>
        </row>
        <row r="1271">
          <cell r="A1271">
            <v>781140</v>
          </cell>
        </row>
        <row r="1272">
          <cell r="A1272">
            <v>781150</v>
          </cell>
        </row>
        <row r="1273">
          <cell r="A1273">
            <v>781215</v>
          </cell>
        </row>
        <row r="1274">
          <cell r="A1274">
            <v>781220</v>
          </cell>
        </row>
        <row r="1275">
          <cell r="A1275">
            <v>781230</v>
          </cell>
        </row>
        <row r="1276">
          <cell r="A1276">
            <v>781235</v>
          </cell>
        </row>
        <row r="1277">
          <cell r="A1277">
            <v>781240</v>
          </cell>
        </row>
        <row r="1278">
          <cell r="A1278">
            <v>781245</v>
          </cell>
        </row>
        <row r="1279">
          <cell r="A1279">
            <v>781247</v>
          </cell>
        </row>
        <row r="1280">
          <cell r="A1280">
            <v>781250</v>
          </cell>
        </row>
        <row r="1281">
          <cell r="A1281">
            <v>781255</v>
          </cell>
        </row>
        <row r="1282">
          <cell r="A1282">
            <v>781265</v>
          </cell>
        </row>
        <row r="1283">
          <cell r="A1283">
            <v>781270</v>
          </cell>
        </row>
        <row r="1284">
          <cell r="A1284">
            <v>781280</v>
          </cell>
        </row>
        <row r="1285">
          <cell r="A1285">
            <v>781285</v>
          </cell>
        </row>
        <row r="1286">
          <cell r="A1286">
            <v>781300</v>
          </cell>
        </row>
        <row r="1287">
          <cell r="A1287">
            <v>781330</v>
          </cell>
        </row>
        <row r="1288">
          <cell r="A1288">
            <v>781380</v>
          </cell>
        </row>
        <row r="1289">
          <cell r="A1289">
            <v>781390</v>
          </cell>
        </row>
        <row r="1290">
          <cell r="A1290">
            <v>781400</v>
          </cell>
        </row>
        <row r="1291">
          <cell r="A1291">
            <v>781625</v>
          </cell>
        </row>
        <row r="1292">
          <cell r="A1292">
            <v>781900</v>
          </cell>
        </row>
        <row r="1293">
          <cell r="A1293">
            <v>781990</v>
          </cell>
        </row>
        <row r="1294">
          <cell r="A1294">
            <v>782000</v>
          </cell>
        </row>
        <row r="1295">
          <cell r="A1295">
            <v>782050</v>
          </cell>
        </row>
        <row r="1296">
          <cell r="A1296">
            <v>782100</v>
          </cell>
        </row>
        <row r="1297">
          <cell r="A1297">
            <v>782150</v>
          </cell>
        </row>
        <row r="1298">
          <cell r="A1298">
            <v>782990</v>
          </cell>
        </row>
        <row r="1299">
          <cell r="A1299">
            <v>785000</v>
          </cell>
        </row>
        <row r="1300">
          <cell r="A1300">
            <v>785050</v>
          </cell>
        </row>
        <row r="1301">
          <cell r="A1301">
            <v>785055</v>
          </cell>
        </row>
        <row r="1302">
          <cell r="A1302">
            <v>785060</v>
          </cell>
        </row>
        <row r="1303">
          <cell r="A1303">
            <v>785065</v>
          </cell>
        </row>
        <row r="1304">
          <cell r="A1304">
            <v>785070</v>
          </cell>
        </row>
        <row r="1305">
          <cell r="A1305">
            <v>785075</v>
          </cell>
        </row>
        <row r="1306">
          <cell r="A1306">
            <v>785080</v>
          </cell>
        </row>
        <row r="1307">
          <cell r="A1307">
            <v>785085</v>
          </cell>
        </row>
        <row r="1308">
          <cell r="A1308">
            <v>785090</v>
          </cell>
        </row>
        <row r="1309">
          <cell r="A1309">
            <v>785100</v>
          </cell>
        </row>
        <row r="1310">
          <cell r="A1310">
            <v>785105</v>
          </cell>
        </row>
        <row r="1311">
          <cell r="A1311">
            <v>785110</v>
          </cell>
        </row>
        <row r="1312">
          <cell r="A1312">
            <v>785115</v>
          </cell>
        </row>
        <row r="1313">
          <cell r="A1313">
            <v>785116</v>
          </cell>
        </row>
        <row r="1314">
          <cell r="A1314">
            <v>785150</v>
          </cell>
        </row>
        <row r="1315">
          <cell r="A1315">
            <v>785990</v>
          </cell>
        </row>
        <row r="1316">
          <cell r="A1316">
            <v>786000</v>
          </cell>
        </row>
        <row r="1317">
          <cell r="A1317">
            <v>786100</v>
          </cell>
        </row>
        <row r="1318">
          <cell r="A1318">
            <v>786110</v>
          </cell>
        </row>
        <row r="1319">
          <cell r="A1319">
            <v>786120</v>
          </cell>
        </row>
        <row r="1320">
          <cell r="A1320">
            <v>786200</v>
          </cell>
        </row>
        <row r="1321">
          <cell r="A1321">
            <v>786300</v>
          </cell>
        </row>
        <row r="1322">
          <cell r="A1322">
            <v>786320</v>
          </cell>
        </row>
        <row r="1323">
          <cell r="A1323">
            <v>786340</v>
          </cell>
        </row>
        <row r="1324">
          <cell r="A1324">
            <v>786400</v>
          </cell>
        </row>
        <row r="1325">
          <cell r="A1325">
            <v>786500</v>
          </cell>
        </row>
        <row r="1326">
          <cell r="A1326">
            <v>786560</v>
          </cell>
        </row>
        <row r="1327">
          <cell r="A1327">
            <v>786580</v>
          </cell>
        </row>
        <row r="1328">
          <cell r="A1328">
            <v>786990</v>
          </cell>
        </row>
        <row r="1329">
          <cell r="A1329">
            <v>999990</v>
          </cell>
        </row>
      </sheetData>
      <sheetData sheetId="4">
        <row r="1">
          <cell r="A1" t="str">
            <v>Resolved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A19013-11600 Wilshire"/>
      <sheetName val="G-L"/>
    </sheetNames>
    <sheetDataSet>
      <sheetData sheetId="0"/>
      <sheetData sheetId="1">
        <row r="8">
          <cell r="A8" t="str">
            <v>15160-10</v>
          </cell>
          <cell r="B8" t="str">
            <v xml:space="preserve">   Other Accounts Receivable</v>
          </cell>
        </row>
        <row r="9">
          <cell r="A9" t="str">
            <v>24250-10</v>
          </cell>
          <cell r="B9" t="str">
            <v xml:space="preserve">   Accrued Other Expense Payable</v>
          </cell>
        </row>
        <row r="10">
          <cell r="A10" t="str">
            <v>41110-10</v>
          </cell>
          <cell r="B10" t="str">
            <v>   Rent - Office</v>
          </cell>
          <cell r="C10" t="str">
            <v>   Credit</v>
          </cell>
          <cell r="D10" t="str">
            <v>   Reg</v>
          </cell>
        </row>
        <row r="11">
          <cell r="A11" t="str">
            <v>41120-10</v>
          </cell>
          <cell r="B11" t="str">
            <v>   Rent - Retail</v>
          </cell>
          <cell r="C11" t="str">
            <v>   Credit</v>
          </cell>
          <cell r="D11" t="str">
            <v>   Reg</v>
          </cell>
        </row>
        <row r="12">
          <cell r="A12" t="str">
            <v>41125-10</v>
          </cell>
          <cell r="B12" t="str">
            <v>   Rent-Theatre</v>
          </cell>
          <cell r="C12" t="str">
            <v>   Credit</v>
          </cell>
          <cell r="D12" t="str">
            <v>   Reg</v>
          </cell>
        </row>
        <row r="13">
          <cell r="A13" t="str">
            <v>41130-10</v>
          </cell>
          <cell r="B13" t="str">
            <v>   Rent - Residential</v>
          </cell>
          <cell r="C13" t="str">
            <v>   Credit</v>
          </cell>
          <cell r="D13" t="str">
            <v>   Reg</v>
          </cell>
        </row>
        <row r="14">
          <cell r="A14" t="str">
            <v>41135-10</v>
          </cell>
          <cell r="B14" t="str">
            <v>   Rent - Affordable Housing</v>
          </cell>
          <cell r="C14" t="str">
            <v>   Credit</v>
          </cell>
          <cell r="D14" t="str">
            <v>   Reg</v>
          </cell>
        </row>
        <row r="15">
          <cell r="A15" t="str">
            <v>41140-10</v>
          </cell>
          <cell r="B15" t="str">
            <v>   Rent - Percentage Gross Sales (in lieu of Base Rent)</v>
          </cell>
          <cell r="C15" t="str">
            <v>   Credit</v>
          </cell>
          <cell r="D15" t="str">
            <v>   Reg</v>
          </cell>
        </row>
        <row r="16">
          <cell r="A16" t="str">
            <v>41150-10</v>
          </cell>
          <cell r="B16" t="str">
            <v>   Rent - Cart</v>
          </cell>
          <cell r="C16" t="str">
            <v>   Credit</v>
          </cell>
          <cell r="D16" t="str">
            <v>   Reg</v>
          </cell>
        </row>
        <row r="17">
          <cell r="A17" t="str">
            <v>41160-10</v>
          </cell>
          <cell r="B17" t="str">
            <v>   Rent - Temporary Tenant</v>
          </cell>
          <cell r="C17" t="str">
            <v>   Credit</v>
          </cell>
          <cell r="D17" t="str">
            <v>   Reg</v>
          </cell>
        </row>
        <row r="18">
          <cell r="A18" t="str">
            <v>41199-99</v>
          </cell>
          <cell r="B18" t="str">
            <v>   TOTAL MONTHLY RENT</v>
          </cell>
          <cell r="C18" t="str">
            <v>   Credit</v>
          </cell>
          <cell r="D18" t="str">
            <v>   Tot</v>
          </cell>
        </row>
        <row r="19">
          <cell r="A19" t="str">
            <v>41200-00</v>
          </cell>
          <cell r="B19" t="str">
            <v>   OTHER RENT</v>
          </cell>
          <cell r="C19" t="str">
            <v>   Credit</v>
          </cell>
          <cell r="D19" t="str">
            <v>   Head</v>
          </cell>
        </row>
        <row r="20">
          <cell r="A20" t="str">
            <v>41210-10</v>
          </cell>
          <cell r="B20" t="str">
            <v>   Tenant Rent Abatement</v>
          </cell>
          <cell r="C20" t="str">
            <v>   Credit</v>
          </cell>
          <cell r="D20" t="str">
            <v>   Reg</v>
          </cell>
        </row>
        <row r="21">
          <cell r="A21" t="str">
            <v>41230-10</v>
          </cell>
          <cell r="B21" t="str">
            <v>   Percentage Rent</v>
          </cell>
          <cell r="C21" t="str">
            <v>   Credit</v>
          </cell>
          <cell r="D21" t="str">
            <v>   Reg</v>
          </cell>
        </row>
        <row r="22">
          <cell r="A22" t="str">
            <v>41298-99</v>
          </cell>
          <cell r="B22" t="str">
            <v>   TOTAL OTHER RENT</v>
          </cell>
          <cell r="C22" t="str">
            <v>   Credit</v>
          </cell>
          <cell r="D22" t="str">
            <v>   Tot</v>
          </cell>
        </row>
        <row r="23">
          <cell r="A23" t="str">
            <v>41299-99</v>
          </cell>
          <cell r="B23" t="str">
            <v>   TOTAL GROSS POTENTIAL RENT</v>
          </cell>
          <cell r="C23" t="str">
            <v>   Credit</v>
          </cell>
          <cell r="D23" t="str">
            <v>   Tot</v>
          </cell>
        </row>
        <row r="24">
          <cell r="A24" t="str">
            <v>41300-00</v>
          </cell>
          <cell r="B24" t="str">
            <v>   VACANCY AND RENT ADJUSTMENTS</v>
          </cell>
          <cell r="C24" t="str">
            <v>   Credit</v>
          </cell>
          <cell r="D24" t="str">
            <v>   Head</v>
          </cell>
        </row>
        <row r="25">
          <cell r="A25" t="str">
            <v>41300-01</v>
          </cell>
          <cell r="B25" t="str">
            <v>   RENT ADJUSTMENTS</v>
          </cell>
          <cell r="C25" t="str">
            <v>   Credit</v>
          </cell>
          <cell r="D25" t="str">
            <v>   Head</v>
          </cell>
        </row>
        <row r="26">
          <cell r="A26" t="str">
            <v>41310-10</v>
          </cell>
          <cell r="B26" t="str">
            <v>   Lease Cancellations</v>
          </cell>
          <cell r="C26" t="str">
            <v>   Credit</v>
          </cell>
          <cell r="D26" t="str">
            <v>   Reg</v>
          </cell>
        </row>
        <row r="27">
          <cell r="A27" t="str">
            <v>41320-10</v>
          </cell>
          <cell r="B27" t="str">
            <v>   Rent Concessions</v>
          </cell>
          <cell r="C27" t="str">
            <v>   Credit</v>
          </cell>
          <cell r="D27" t="str">
            <v>   Reg</v>
          </cell>
        </row>
        <row r="28">
          <cell r="A28" t="str">
            <v>41320-20</v>
          </cell>
          <cell r="B28" t="str">
            <v>   Rent Abatement</v>
          </cell>
          <cell r="C28" t="str">
            <v>   Credit</v>
          </cell>
          <cell r="D28" t="str">
            <v>   Reg</v>
          </cell>
        </row>
        <row r="29">
          <cell r="A29" t="str">
            <v>41330-10</v>
          </cell>
          <cell r="B29" t="str">
            <v>   Rent Refund</v>
          </cell>
          <cell r="C29" t="str">
            <v>   Credit</v>
          </cell>
          <cell r="D29" t="str">
            <v>   Reg</v>
          </cell>
        </row>
        <row r="30">
          <cell r="A30" t="str">
            <v>41340-10</v>
          </cell>
          <cell r="B30" t="str">
            <v>   Rent Adjustments</v>
          </cell>
          <cell r="C30" t="str">
            <v>   Credit</v>
          </cell>
          <cell r="D30" t="str">
            <v>   Reg</v>
          </cell>
        </row>
        <row r="31">
          <cell r="A31" t="str">
            <v>41340-20</v>
          </cell>
          <cell r="B31" t="str">
            <v>   Rent-Retail-Contra</v>
          </cell>
          <cell r="C31" t="str">
            <v>   Credit</v>
          </cell>
          <cell r="D31" t="str">
            <v>   Reg</v>
          </cell>
        </row>
        <row r="32">
          <cell r="A32" t="str">
            <v>41340-25</v>
          </cell>
          <cell r="B32" t="str">
            <v>   Rent-% rent(in lieu of Base rent)-Contra</v>
          </cell>
          <cell r="C32" t="str">
            <v>   Credit</v>
          </cell>
          <cell r="D32" t="str">
            <v>   Reg</v>
          </cell>
        </row>
        <row r="33">
          <cell r="A33" t="str">
            <v>41345-10</v>
          </cell>
          <cell r="B33" t="str">
            <v>   Utility Allowance-Affordable Housing</v>
          </cell>
          <cell r="C33" t="str">
            <v>   Credit</v>
          </cell>
          <cell r="D33" t="str">
            <v>   Reg</v>
          </cell>
        </row>
        <row r="34">
          <cell r="A34" t="str">
            <v>41346-10</v>
          </cell>
          <cell r="B34" t="str">
            <v>   Straight Line Rent Adjustment</v>
          </cell>
          <cell r="C34" t="str">
            <v>   Credit</v>
          </cell>
          <cell r="D34" t="str">
            <v>   Reg</v>
          </cell>
        </row>
        <row r="35">
          <cell r="A35" t="str">
            <v>41347-10</v>
          </cell>
          <cell r="B35" t="str">
            <v>   Gain/Loss to Lease</v>
          </cell>
          <cell r="C35" t="str">
            <v>   Credit</v>
          </cell>
          <cell r="D35" t="str">
            <v>   Reg</v>
          </cell>
        </row>
        <row r="36">
          <cell r="A36" t="str">
            <v>41348-10</v>
          </cell>
          <cell r="B36" t="str">
            <v>   Above Market Leases</v>
          </cell>
          <cell r="C36" t="str">
            <v>   Credit</v>
          </cell>
          <cell r="D36" t="str">
            <v>   Reg</v>
          </cell>
        </row>
        <row r="37">
          <cell r="A37" t="str">
            <v>41348-20</v>
          </cell>
          <cell r="B37" t="str">
            <v>   Below Market Leases</v>
          </cell>
          <cell r="C37" t="str">
            <v>   Credit</v>
          </cell>
          <cell r="D37" t="str">
            <v>   Reg</v>
          </cell>
        </row>
        <row r="38">
          <cell r="A38" t="str">
            <v>41349-99</v>
          </cell>
          <cell r="B38" t="str">
            <v>   TOTAL RENT ADJUSTMENTS</v>
          </cell>
          <cell r="C38" t="str">
            <v>   Credit</v>
          </cell>
          <cell r="D38" t="str">
            <v>   Tot</v>
          </cell>
        </row>
        <row r="39">
          <cell r="A39" t="str">
            <v>41350-00</v>
          </cell>
          <cell r="B39" t="str">
            <v>   RENT VACANCY</v>
          </cell>
          <cell r="C39" t="str">
            <v>   Credit</v>
          </cell>
          <cell r="D39" t="str">
            <v>   Head</v>
          </cell>
        </row>
        <row r="40">
          <cell r="A40" t="str">
            <v>41350-10</v>
          </cell>
          <cell r="B40" t="str">
            <v>   Rent Vacancy - Office</v>
          </cell>
          <cell r="C40" t="str">
            <v>   Credit</v>
          </cell>
          <cell r="D40" t="str">
            <v>   Reg</v>
          </cell>
        </row>
        <row r="41">
          <cell r="A41" t="str">
            <v>41350-20</v>
          </cell>
          <cell r="B41" t="str">
            <v>   Rent Vacancy - Retail</v>
          </cell>
          <cell r="C41" t="str">
            <v>   Credit</v>
          </cell>
          <cell r="D41" t="str">
            <v>   Reg</v>
          </cell>
        </row>
        <row r="42">
          <cell r="A42" t="str">
            <v>41350-30</v>
          </cell>
          <cell r="B42" t="str">
            <v>   Rent Vacancy - Residential</v>
          </cell>
          <cell r="C42" t="str">
            <v>   Credit</v>
          </cell>
          <cell r="D42" t="str">
            <v>   Reg</v>
          </cell>
        </row>
        <row r="43">
          <cell r="A43" t="str">
            <v>41350-35</v>
          </cell>
          <cell r="B43" t="str">
            <v>   Rent Vacancy - Affordable Housing</v>
          </cell>
          <cell r="C43" t="str">
            <v>   Credit</v>
          </cell>
          <cell r="D43" t="str">
            <v>   Reg</v>
          </cell>
        </row>
        <row r="44">
          <cell r="A44" t="str">
            <v>41350-40</v>
          </cell>
          <cell r="B44" t="str">
            <v>   Rent Vacancy - Cart</v>
          </cell>
          <cell r="C44" t="str">
            <v>   Credit</v>
          </cell>
          <cell r="D44" t="str">
            <v>   Reg</v>
          </cell>
        </row>
        <row r="45">
          <cell r="A45" t="str">
            <v>41398-99</v>
          </cell>
          <cell r="B45" t="str">
            <v>   TOTAL RENT VACANCY</v>
          </cell>
          <cell r="C45" t="str">
            <v>   Credit</v>
          </cell>
          <cell r="D45" t="str">
            <v>   Tot</v>
          </cell>
        </row>
        <row r="46">
          <cell r="A46" t="str">
            <v>41399-98</v>
          </cell>
          <cell r="B46" t="str">
            <v>   TOTAL VACANCY &amp; RENT ADJUSTMENTS</v>
          </cell>
          <cell r="C46" t="str">
            <v>   Credit</v>
          </cell>
          <cell r="D46" t="str">
            <v>   Tot</v>
          </cell>
        </row>
        <row r="47">
          <cell r="A47" t="str">
            <v>41399-99</v>
          </cell>
          <cell r="B47" t="str">
            <v>   ADJUSTED RENT</v>
          </cell>
          <cell r="C47" t="str">
            <v>   Credit</v>
          </cell>
          <cell r="D47" t="str">
            <v>   Tot</v>
          </cell>
        </row>
        <row r="48">
          <cell r="A48" t="str">
            <v>41400-00</v>
          </cell>
          <cell r="B48" t="str">
            <v>   REIMBURSEMENTS</v>
          </cell>
          <cell r="C48" t="str">
            <v>   Credit</v>
          </cell>
          <cell r="D48" t="str">
            <v>   Head</v>
          </cell>
        </row>
        <row r="49">
          <cell r="A49" t="str">
            <v>41410-20</v>
          </cell>
          <cell r="B49" t="str">
            <v>   CAM Recovery-Estimate</v>
          </cell>
          <cell r="C49" t="str">
            <v>   Credit</v>
          </cell>
          <cell r="D49" t="str">
            <v>   Reg</v>
          </cell>
        </row>
        <row r="50">
          <cell r="A50" t="str">
            <v>41410-25</v>
          </cell>
          <cell r="B50" t="str">
            <v>   CAM Recovery-Contra</v>
          </cell>
          <cell r="C50" t="str">
            <v>   Credit</v>
          </cell>
          <cell r="D50" t="str">
            <v>   Reg</v>
          </cell>
        </row>
        <row r="51">
          <cell r="A51" t="str">
            <v>41410-30</v>
          </cell>
          <cell r="B51" t="str">
            <v>   CAM Recovery-Y/End</v>
          </cell>
          <cell r="C51" t="str">
            <v>   Credit</v>
          </cell>
          <cell r="D51" t="str">
            <v>   Reg</v>
          </cell>
        </row>
        <row r="52">
          <cell r="A52" t="str">
            <v>41420-20</v>
          </cell>
          <cell r="B52" t="str">
            <v>   Insurance Recovery-Estimate</v>
          </cell>
          <cell r="C52" t="str">
            <v>   Credit</v>
          </cell>
          <cell r="D52" t="str">
            <v>   Reg</v>
          </cell>
        </row>
        <row r="53">
          <cell r="A53" t="str">
            <v>41420-25</v>
          </cell>
          <cell r="B53" t="str">
            <v>   Insurance Recovery-Contra</v>
          </cell>
          <cell r="C53" t="str">
            <v>   Credit</v>
          </cell>
          <cell r="D53" t="str">
            <v>   Reg</v>
          </cell>
        </row>
        <row r="54">
          <cell r="A54" t="str">
            <v>41420-30</v>
          </cell>
          <cell r="B54" t="str">
            <v>   Insurance Recovery-Y/End</v>
          </cell>
          <cell r="C54" t="str">
            <v>   Credit</v>
          </cell>
          <cell r="D54" t="str">
            <v>   Reg</v>
          </cell>
        </row>
        <row r="55">
          <cell r="A55" t="str">
            <v>41430-20</v>
          </cell>
          <cell r="B55" t="str">
            <v>   Real Estate Tax Recovery-Estimate</v>
          </cell>
          <cell r="C55" t="str">
            <v>   Credit</v>
          </cell>
          <cell r="D55" t="str">
            <v>   Reg</v>
          </cell>
        </row>
        <row r="56">
          <cell r="A56" t="str">
            <v>41430-25</v>
          </cell>
          <cell r="B56" t="str">
            <v>   Real Estate Recovery-Contra</v>
          </cell>
          <cell r="C56" t="str">
            <v>   Credit</v>
          </cell>
          <cell r="D56" t="str">
            <v>   Reg</v>
          </cell>
        </row>
        <row r="57">
          <cell r="A57" t="str">
            <v>41430-30</v>
          </cell>
          <cell r="B57" t="str">
            <v>   Real Estate Tax Recovery-Y/End</v>
          </cell>
          <cell r="C57" t="str">
            <v>   Credit</v>
          </cell>
          <cell r="D57" t="str">
            <v>   Reg</v>
          </cell>
        </row>
        <row r="58">
          <cell r="A58" t="str">
            <v>41440-20</v>
          </cell>
          <cell r="B58" t="str">
            <v>   Operating Expense Recovery- Estimate</v>
          </cell>
          <cell r="C58" t="str">
            <v>   Credit</v>
          </cell>
          <cell r="D58" t="str">
            <v>   Reg</v>
          </cell>
        </row>
        <row r="59">
          <cell r="A59" t="str">
            <v>41440-25</v>
          </cell>
          <cell r="B59" t="str">
            <v>   Operating Expense Recovery-Contra</v>
          </cell>
          <cell r="C59" t="str">
            <v>   Credit</v>
          </cell>
          <cell r="D59" t="str">
            <v>   Reg</v>
          </cell>
        </row>
        <row r="60">
          <cell r="A60" t="str">
            <v>41440-30</v>
          </cell>
          <cell r="B60" t="str">
            <v>   Operating Expense Recovery- Y/end</v>
          </cell>
          <cell r="C60" t="str">
            <v>   Credit</v>
          </cell>
          <cell r="D60" t="str">
            <v>   Reg</v>
          </cell>
        </row>
        <row r="61">
          <cell r="A61" t="str">
            <v>41450-20</v>
          </cell>
          <cell r="B61" t="str">
            <v>   Utilities Recovery-Estimate</v>
          </cell>
          <cell r="C61" t="str">
            <v>   Credit</v>
          </cell>
          <cell r="D61" t="str">
            <v>   Reg</v>
          </cell>
        </row>
        <row r="62">
          <cell r="A62" t="str">
            <v>41450-25</v>
          </cell>
          <cell r="B62" t="str">
            <v>   Utilities Recovery-Contra</v>
          </cell>
          <cell r="C62" t="str">
            <v>   Credit</v>
          </cell>
          <cell r="D62" t="str">
            <v>   Reg</v>
          </cell>
        </row>
        <row r="63">
          <cell r="A63" t="str">
            <v>41450-30</v>
          </cell>
          <cell r="B63" t="str">
            <v>   Utilities Recovery-Y/End</v>
          </cell>
          <cell r="C63" t="str">
            <v>   Credit</v>
          </cell>
          <cell r="D63" t="str">
            <v>   Reg</v>
          </cell>
        </row>
        <row r="64">
          <cell r="A64" t="str">
            <v>41460-20</v>
          </cell>
          <cell r="B64" t="str">
            <v>   Chilled Water Recovery-Estimate</v>
          </cell>
          <cell r="C64" t="str">
            <v>   Credit</v>
          </cell>
          <cell r="D64" t="str">
            <v>   Reg</v>
          </cell>
        </row>
        <row r="65">
          <cell r="A65" t="str">
            <v>41460-25</v>
          </cell>
          <cell r="B65" t="str">
            <v>   Chilled Water Recovery-Contra</v>
          </cell>
          <cell r="C65" t="str">
            <v>   Credit</v>
          </cell>
          <cell r="D65" t="str">
            <v>   Reg</v>
          </cell>
        </row>
        <row r="66">
          <cell r="A66" t="str">
            <v>41460-30</v>
          </cell>
          <cell r="B66" t="str">
            <v>   Chilled Water Recovery--Y/End</v>
          </cell>
          <cell r="C66" t="str">
            <v>   Credit</v>
          </cell>
          <cell r="D66" t="str">
            <v>   Reg</v>
          </cell>
        </row>
        <row r="67">
          <cell r="A67" t="str">
            <v>41499-99</v>
          </cell>
          <cell r="B67" t="str">
            <v>   TOTAL REIMBURSEMENTS</v>
          </cell>
          <cell r="C67" t="str">
            <v>   Credit</v>
          </cell>
          <cell r="D67" t="str">
            <v>   Tot</v>
          </cell>
        </row>
        <row r="68">
          <cell r="A68" t="str">
            <v>41999-99</v>
          </cell>
          <cell r="B68" t="str">
            <v>   NET RENTAL INCOME</v>
          </cell>
          <cell r="C68" t="str">
            <v>   Credit</v>
          </cell>
          <cell r="D68" t="str">
            <v>   Tot</v>
          </cell>
        </row>
        <row r="69">
          <cell r="A69" t="str">
            <v>42001-00</v>
          </cell>
          <cell r="B69" t="str">
            <v>   TENANT SERVICE INCOME</v>
          </cell>
          <cell r="C69" t="str">
            <v>   Credit</v>
          </cell>
          <cell r="D69" t="str">
            <v>   Head</v>
          </cell>
        </row>
        <row r="70">
          <cell r="A70" t="str">
            <v>42011-10</v>
          </cell>
          <cell r="B70" t="str">
            <v>   HVAC (After-Hour Service)</v>
          </cell>
          <cell r="C70" t="str">
            <v>   Credit</v>
          </cell>
          <cell r="D70" t="str">
            <v>   Reg</v>
          </cell>
        </row>
        <row r="71">
          <cell r="A71" t="str">
            <v>42012-10</v>
          </cell>
          <cell r="B71" t="str">
            <v>   Water/Sewerage</v>
          </cell>
          <cell r="C71" t="str">
            <v>   Credit</v>
          </cell>
          <cell r="D71" t="str">
            <v>   Reg</v>
          </cell>
        </row>
        <row r="72">
          <cell r="A72" t="str">
            <v>42013-10</v>
          </cell>
          <cell r="B72" t="str">
            <v>   Chilled Water</v>
          </cell>
          <cell r="C72" t="str">
            <v>   Credit</v>
          </cell>
          <cell r="D72" t="str">
            <v>   Reg</v>
          </cell>
        </row>
        <row r="73">
          <cell r="A73" t="str">
            <v>42014-10</v>
          </cell>
          <cell r="B73" t="str">
            <v>   Utilities</v>
          </cell>
          <cell r="C73" t="str">
            <v>   Credit</v>
          </cell>
          <cell r="D73" t="str">
            <v>   Reg</v>
          </cell>
        </row>
        <row r="74">
          <cell r="A74" t="str">
            <v>42015-10</v>
          </cell>
          <cell r="B74" t="str">
            <v>   Capital Improvement Pass-through</v>
          </cell>
          <cell r="C74" t="str">
            <v>   Credit</v>
          </cell>
          <cell r="D74" t="str">
            <v>   Reg</v>
          </cell>
        </row>
        <row r="75">
          <cell r="A75" t="str">
            <v>42030-10</v>
          </cell>
          <cell r="B75" t="str">
            <v>   Cleaning charges income</v>
          </cell>
          <cell r="C75" t="str">
            <v>   Credit</v>
          </cell>
          <cell r="D75" t="str">
            <v>   Reg</v>
          </cell>
        </row>
        <row r="76">
          <cell r="A76" t="str">
            <v>42040-10</v>
          </cell>
          <cell r="B76" t="str">
            <v>   Painting charges income</v>
          </cell>
          <cell r="C76" t="str">
            <v>   Credit</v>
          </cell>
          <cell r="D76" t="str">
            <v>   Reg</v>
          </cell>
        </row>
        <row r="77">
          <cell r="A77" t="str">
            <v>42051-10</v>
          </cell>
          <cell r="B77" t="str">
            <v>   Tenant Work Order</v>
          </cell>
          <cell r="C77" t="str">
            <v>   Credit</v>
          </cell>
          <cell r="D77" t="str">
            <v>   Reg</v>
          </cell>
        </row>
        <row r="78">
          <cell r="A78" t="str">
            <v>42480-10</v>
          </cell>
          <cell r="B78" t="str">
            <v>   Miscellaneous Income</v>
          </cell>
          <cell r="C78" t="str">
            <v>   Credit</v>
          </cell>
          <cell r="D78" t="str">
            <v>   Reg</v>
          </cell>
        </row>
        <row r="79">
          <cell r="A79" t="str">
            <v>42499-99</v>
          </cell>
          <cell r="B79" t="str">
            <v>   TOTAL TENANT SERVICE INCOME</v>
          </cell>
          <cell r="C79" t="str">
            <v>   Credit</v>
          </cell>
          <cell r="D79" t="str">
            <v>   Tot</v>
          </cell>
        </row>
        <row r="80">
          <cell r="A80" t="str">
            <v>42500-00</v>
          </cell>
          <cell r="B80" t="str">
            <v>   OTHER TENANT INCOME</v>
          </cell>
          <cell r="C80" t="str">
            <v>   Credit</v>
          </cell>
          <cell r="D80" t="str">
            <v>   Head</v>
          </cell>
        </row>
        <row r="81">
          <cell r="A81" t="str">
            <v>42510-10</v>
          </cell>
          <cell r="B81" t="str">
            <v>   Key Income</v>
          </cell>
          <cell r="C81" t="str">
            <v>   Credit</v>
          </cell>
          <cell r="D81" t="str">
            <v>   Reg</v>
          </cell>
        </row>
        <row r="82">
          <cell r="A82" t="str">
            <v>42515-10</v>
          </cell>
          <cell r="B82" t="str">
            <v>   Application Fee</v>
          </cell>
          <cell r="C82" t="str">
            <v>   Credit</v>
          </cell>
          <cell r="D82" t="str">
            <v>   Reg</v>
          </cell>
        </row>
        <row r="83">
          <cell r="A83" t="str">
            <v>42520-10</v>
          </cell>
          <cell r="B83" t="str">
            <v>   Bad Debt Recoveries</v>
          </cell>
          <cell r="C83" t="str">
            <v>   Credit</v>
          </cell>
          <cell r="D83" t="str">
            <v>   Reg</v>
          </cell>
        </row>
        <row r="84">
          <cell r="A84" t="str">
            <v>42530-10</v>
          </cell>
          <cell r="B84" t="str">
            <v>   Late Charge</v>
          </cell>
          <cell r="C84" t="str">
            <v>   Credit</v>
          </cell>
          <cell r="D84" t="str">
            <v>   Reg</v>
          </cell>
        </row>
        <row r="85">
          <cell r="A85" t="str">
            <v>42535-10</v>
          </cell>
          <cell r="B85" t="str">
            <v>   Month to Month Fee</v>
          </cell>
          <cell r="C85" t="str">
            <v>   Credit</v>
          </cell>
          <cell r="D85" t="str">
            <v>   Reg</v>
          </cell>
        </row>
        <row r="86">
          <cell r="A86" t="str">
            <v>42540-10</v>
          </cell>
          <cell r="B86" t="str">
            <v>   NSF Charge</v>
          </cell>
          <cell r="C86" t="str">
            <v>   Credit</v>
          </cell>
          <cell r="D86" t="str">
            <v>   Reg</v>
          </cell>
        </row>
        <row r="87">
          <cell r="A87" t="str">
            <v>42550-10</v>
          </cell>
          <cell r="B87" t="str">
            <v>   Security Deposit Forfeiture</v>
          </cell>
          <cell r="C87" t="str">
            <v>   Credit</v>
          </cell>
          <cell r="D87" t="str">
            <v>   Reg</v>
          </cell>
        </row>
        <row r="88">
          <cell r="A88" t="str">
            <v>42555-10</v>
          </cell>
          <cell r="B88" t="str">
            <v>   Short-Term Lease Premium</v>
          </cell>
          <cell r="C88" t="str">
            <v>   Credit</v>
          </cell>
          <cell r="D88" t="str">
            <v>   Reg</v>
          </cell>
        </row>
        <row r="89">
          <cell r="A89" t="str">
            <v>42556-10</v>
          </cell>
          <cell r="B89" t="str">
            <v>   Rental Unit Registration Fee</v>
          </cell>
          <cell r="C89" t="str">
            <v>   Credit</v>
          </cell>
          <cell r="D89" t="str">
            <v>   Reg</v>
          </cell>
        </row>
        <row r="90">
          <cell r="A90" t="str">
            <v>42556-20</v>
          </cell>
          <cell r="B90" t="str">
            <v>   Systematic Code Enforcement Program (SCEP) Fee</v>
          </cell>
          <cell r="C90" t="str">
            <v>   Credit</v>
          </cell>
          <cell r="D90" t="str">
            <v>   Reg</v>
          </cell>
        </row>
        <row r="91">
          <cell r="A91" t="str">
            <v>42560-10</v>
          </cell>
          <cell r="B91" t="str">
            <v>   Tenant Damage Income</v>
          </cell>
          <cell r="C91" t="str">
            <v>   Credit</v>
          </cell>
          <cell r="D91" t="str">
            <v>   Reg</v>
          </cell>
        </row>
        <row r="92">
          <cell r="A92" t="str">
            <v>42630-10</v>
          </cell>
          <cell r="B92" t="str">
            <v>   Lease Termination Fee</v>
          </cell>
          <cell r="C92" t="str">
            <v>   Credit</v>
          </cell>
          <cell r="D92" t="str">
            <v>   Reg</v>
          </cell>
        </row>
        <row r="93">
          <cell r="A93" t="str">
            <v>42699-99</v>
          </cell>
          <cell r="B93" t="str">
            <v>   TOTAL OTHER TENANT INCOME</v>
          </cell>
          <cell r="C93" t="str">
            <v>   Credit</v>
          </cell>
          <cell r="D93" t="str">
            <v>   Tot</v>
          </cell>
        </row>
        <row r="94">
          <cell r="A94" t="str">
            <v>43000-00</v>
          </cell>
          <cell r="B94" t="str">
            <v>   OTHER PROPERTY INCOME</v>
          </cell>
          <cell r="C94" t="str">
            <v>   Credit</v>
          </cell>
          <cell r="D94" t="str">
            <v>   Head</v>
          </cell>
        </row>
        <row r="95">
          <cell r="A95" t="str">
            <v>43010-10</v>
          </cell>
          <cell r="B95" t="str">
            <v>   ATM Machine</v>
          </cell>
          <cell r="C95" t="str">
            <v>   Credit</v>
          </cell>
          <cell r="D95" t="str">
            <v>   Reg</v>
          </cell>
        </row>
        <row r="96">
          <cell r="A96" t="str">
            <v>43010-20</v>
          </cell>
          <cell r="B96" t="str">
            <v>   Bike Locker Fee</v>
          </cell>
          <cell r="C96" t="str">
            <v>   Credit</v>
          </cell>
          <cell r="D96" t="str">
            <v>   Reg</v>
          </cell>
        </row>
        <row r="97">
          <cell r="A97" t="str">
            <v>43011-10</v>
          </cell>
          <cell r="B97" t="str">
            <v>   Compactor Pad rental (EIM) (for the trash collector)</v>
          </cell>
          <cell r="C97" t="str">
            <v>   Credit</v>
          </cell>
          <cell r="D97" t="str">
            <v>   Reg</v>
          </cell>
        </row>
        <row r="98">
          <cell r="A98" t="str">
            <v>43012-10</v>
          </cell>
          <cell r="B98" t="str">
            <v>   Express Parcel Income</v>
          </cell>
          <cell r="C98" t="str">
            <v>   Credit</v>
          </cell>
          <cell r="D98" t="str">
            <v>   Reg</v>
          </cell>
        </row>
        <row r="99">
          <cell r="A99" t="str">
            <v>43013-10</v>
          </cell>
          <cell r="B99" t="str">
            <v>   Laundry Income</v>
          </cell>
          <cell r="C99" t="str">
            <v>   Credit</v>
          </cell>
          <cell r="D99" t="str">
            <v>   Reg</v>
          </cell>
        </row>
        <row r="100">
          <cell r="A100" t="str">
            <v>43013-20</v>
          </cell>
          <cell r="B100" t="str">
            <v>   Pet Rent</v>
          </cell>
          <cell r="C100" t="str">
            <v>   Credit</v>
          </cell>
          <cell r="D100" t="str">
            <v>   Reg</v>
          </cell>
        </row>
        <row r="101">
          <cell r="A101" t="str">
            <v>43013-50</v>
          </cell>
          <cell r="B101" t="str">
            <v>   Regular Assessment</v>
          </cell>
          <cell r="C101" t="str">
            <v>   Credit</v>
          </cell>
          <cell r="D101" t="str">
            <v>   Reg</v>
          </cell>
        </row>
        <row r="102">
          <cell r="A102" t="str">
            <v>43014-10</v>
          </cell>
          <cell r="B102" t="str">
            <v>   License Fee</v>
          </cell>
          <cell r="C102" t="str">
            <v>   Credit</v>
          </cell>
          <cell r="D102" t="str">
            <v>   Reg</v>
          </cell>
        </row>
        <row r="103">
          <cell r="A103" t="str">
            <v>43015-10</v>
          </cell>
          <cell r="B103" t="str">
            <v>   Marketing fund</v>
          </cell>
          <cell r="C103" t="str">
            <v>   Credit</v>
          </cell>
          <cell r="D103" t="str">
            <v>   Reg</v>
          </cell>
        </row>
        <row r="104">
          <cell r="A104" t="str">
            <v>43015-25</v>
          </cell>
          <cell r="B104" t="str">
            <v>   Marketing Fund - Contra</v>
          </cell>
          <cell r="C104" t="str">
            <v>   Credit</v>
          </cell>
          <cell r="D104" t="str">
            <v>   Reg</v>
          </cell>
        </row>
        <row r="105">
          <cell r="A105" t="str">
            <v>43015-30</v>
          </cell>
          <cell r="B105" t="str">
            <v>   Marketing Fund Allocation</v>
          </cell>
          <cell r="C105" t="str">
            <v>   Credit</v>
          </cell>
          <cell r="D105" t="str">
            <v>   Reg</v>
          </cell>
        </row>
        <row r="106">
          <cell r="A106" t="str">
            <v>43016-10</v>
          </cell>
          <cell r="B106" t="str">
            <v>   Payphone</v>
          </cell>
          <cell r="C106" t="str">
            <v>   Credit</v>
          </cell>
          <cell r="D106" t="str">
            <v>   Reg</v>
          </cell>
        </row>
        <row r="107">
          <cell r="A107" t="str">
            <v>43016-20</v>
          </cell>
          <cell r="B107" t="str">
            <v>   TV Income</v>
          </cell>
          <cell r="C107" t="str">
            <v>   Credit</v>
          </cell>
          <cell r="D107" t="str">
            <v>   Reg</v>
          </cell>
        </row>
        <row r="108">
          <cell r="A108" t="str">
            <v>43016-30</v>
          </cell>
          <cell r="B108" t="str">
            <v>   DSL Income</v>
          </cell>
          <cell r="C108" t="str">
            <v>   Credit</v>
          </cell>
          <cell r="D108" t="str">
            <v>   Reg</v>
          </cell>
        </row>
        <row r="109">
          <cell r="A109" t="str">
            <v>43017-10</v>
          </cell>
          <cell r="B109" t="str">
            <v>   Pouring/Vending Revenue</v>
          </cell>
          <cell r="C109" t="str">
            <v>   Credit</v>
          </cell>
          <cell r="D109" t="str">
            <v>   Reg</v>
          </cell>
        </row>
        <row r="110">
          <cell r="A110" t="str">
            <v>43017-20</v>
          </cell>
          <cell r="B110" t="str">
            <v>   Preferred Vendor Commission revenue</v>
          </cell>
          <cell r="C110" t="str">
            <v>   Credit</v>
          </cell>
          <cell r="D110" t="str">
            <v>   Reg</v>
          </cell>
        </row>
        <row r="111">
          <cell r="A111" t="str">
            <v>43018-10</v>
          </cell>
          <cell r="B111" t="str">
            <v>   Signage</v>
          </cell>
          <cell r="C111" t="str">
            <v>   Credit</v>
          </cell>
          <cell r="D111" t="str">
            <v>   Reg</v>
          </cell>
        </row>
        <row r="112">
          <cell r="A112" t="str">
            <v>43018-20</v>
          </cell>
          <cell r="B112" t="str">
            <v>   Zipper Sign Recovery</v>
          </cell>
          <cell r="C112" t="str">
            <v>   Credit</v>
          </cell>
          <cell r="D112" t="str">
            <v>   Reg</v>
          </cell>
        </row>
        <row r="113">
          <cell r="A113" t="str">
            <v>43018-30</v>
          </cell>
          <cell r="B113" t="str">
            <v>   CIM Media Income</v>
          </cell>
          <cell r="C113" t="str">
            <v>   Credit</v>
          </cell>
          <cell r="D113" t="str">
            <v>   Reg</v>
          </cell>
        </row>
        <row r="114">
          <cell r="A114" t="str">
            <v>43018-35</v>
          </cell>
          <cell r="B114" t="str">
            <v>   CIM Digital Media Income</v>
          </cell>
          <cell r="C114" t="str">
            <v>   Credit</v>
          </cell>
          <cell r="D114" t="str">
            <v>   Reg</v>
          </cell>
        </row>
        <row r="115">
          <cell r="A115" t="str">
            <v>43018-40</v>
          </cell>
          <cell r="B115" t="str">
            <v>   Mall Media Income</v>
          </cell>
          <cell r="C115" t="str">
            <v>   Credit</v>
          </cell>
          <cell r="D115" t="str">
            <v>   Reg</v>
          </cell>
        </row>
        <row r="116">
          <cell r="A116" t="str">
            <v>43019-10</v>
          </cell>
          <cell r="B116" t="str">
            <v>   Special Event</v>
          </cell>
          <cell r="C116" t="str">
            <v>   Credit</v>
          </cell>
          <cell r="D116" t="str">
            <v>   Reg</v>
          </cell>
        </row>
        <row r="117">
          <cell r="A117" t="str">
            <v>43020-10</v>
          </cell>
          <cell r="B117" t="str">
            <v>   Sponsorship Fee</v>
          </cell>
          <cell r="C117" t="str">
            <v>   Credit</v>
          </cell>
          <cell r="D117" t="str">
            <v>   Reg</v>
          </cell>
        </row>
        <row r="118">
          <cell r="A118" t="str">
            <v>43021-01</v>
          </cell>
          <cell r="B118" t="str">
            <v>   Storage Income</v>
          </cell>
          <cell r="C118" t="str">
            <v>   Credit</v>
          </cell>
          <cell r="D118" t="str">
            <v>   Reg</v>
          </cell>
        </row>
        <row r="119">
          <cell r="A119" t="str">
            <v>43021-25</v>
          </cell>
          <cell r="B119" t="str">
            <v>   Storage Rent-Contra</v>
          </cell>
          <cell r="C119" t="str">
            <v>   Credit</v>
          </cell>
          <cell r="D119" t="str">
            <v>   Reg</v>
          </cell>
        </row>
        <row r="120">
          <cell r="A120" t="str">
            <v>43021-99</v>
          </cell>
          <cell r="B120" t="str">
            <v>   TOTAL OTHER PROPERTY INCOME</v>
          </cell>
          <cell r="C120" t="str">
            <v>   Credit</v>
          </cell>
          <cell r="D120" t="str">
            <v>   Tot</v>
          </cell>
        </row>
        <row r="121">
          <cell r="A121" t="str">
            <v>43100-00</v>
          </cell>
          <cell r="B121" t="str">
            <v>   KODAK THEATRE REVENUE</v>
          </cell>
          <cell r="C121" t="str">
            <v>   Credit</v>
          </cell>
          <cell r="D121" t="str">
            <v>   Head</v>
          </cell>
        </row>
        <row r="122">
          <cell r="A122" t="str">
            <v>43110-10</v>
          </cell>
          <cell r="B122" t="str">
            <v>   Box Revenue</v>
          </cell>
          <cell r="C122" t="str">
            <v>   Credit</v>
          </cell>
          <cell r="D122" t="str">
            <v>   Reg</v>
          </cell>
        </row>
        <row r="123">
          <cell r="A123" t="str">
            <v>43120-10</v>
          </cell>
          <cell r="B123" t="str">
            <v>   Event Rent</v>
          </cell>
          <cell r="C123" t="str">
            <v>   Credit</v>
          </cell>
          <cell r="D123" t="str">
            <v>   Reg</v>
          </cell>
        </row>
        <row r="124">
          <cell r="A124" t="str">
            <v>43130-10</v>
          </cell>
          <cell r="B124" t="str">
            <v>   Facility Fee</v>
          </cell>
          <cell r="C124" t="str">
            <v>   Credit</v>
          </cell>
          <cell r="D124" t="str">
            <v>   Reg</v>
          </cell>
        </row>
        <row r="125">
          <cell r="A125" t="str">
            <v>43140-10</v>
          </cell>
          <cell r="B125" t="str">
            <v>   Merchandise</v>
          </cell>
          <cell r="C125" t="str">
            <v>   Credit</v>
          </cell>
          <cell r="D125" t="str">
            <v>   Reg</v>
          </cell>
        </row>
        <row r="126">
          <cell r="A126" t="str">
            <v>43150-10</v>
          </cell>
          <cell r="B126" t="str">
            <v>   Concessions/Catering</v>
          </cell>
          <cell r="C126" t="str">
            <v>   Credit</v>
          </cell>
          <cell r="D126" t="str">
            <v>   Reg</v>
          </cell>
        </row>
        <row r="127">
          <cell r="A127" t="str">
            <v>43160-10</v>
          </cell>
          <cell r="B127" t="str">
            <v>   Additional event income</v>
          </cell>
          <cell r="C127" t="str">
            <v>   Credit</v>
          </cell>
          <cell r="D127" t="str">
            <v>   Reg</v>
          </cell>
        </row>
        <row r="128">
          <cell r="A128" t="str">
            <v>43170-10</v>
          </cell>
          <cell r="B128" t="str">
            <v>   Tour Income</v>
          </cell>
          <cell r="C128" t="str">
            <v>   Credit</v>
          </cell>
          <cell r="D128" t="str">
            <v>   Reg</v>
          </cell>
        </row>
        <row r="129">
          <cell r="A129" t="str">
            <v>43180-10</v>
          </cell>
          <cell r="B129" t="str">
            <v>   AMPAS Income</v>
          </cell>
          <cell r="C129" t="str">
            <v>   Credit</v>
          </cell>
          <cell r="D129" t="str">
            <v>   Reg</v>
          </cell>
        </row>
        <row r="130">
          <cell r="A130" t="str">
            <v>43199-99</v>
          </cell>
          <cell r="B130" t="str">
            <v>   TOTAL KODAK THEATRE REVENUE</v>
          </cell>
          <cell r="C130" t="str">
            <v>   Credit</v>
          </cell>
          <cell r="D130" t="str">
            <v>   Tot</v>
          </cell>
        </row>
        <row r="131">
          <cell r="A131" t="str">
            <v>43210-10</v>
          </cell>
          <cell r="B131" t="str">
            <v>   Rooms</v>
          </cell>
          <cell r="C131" t="str">
            <v>   Credit</v>
          </cell>
          <cell r="D131" t="str">
            <v>   Reg</v>
          </cell>
        </row>
        <row r="132">
          <cell r="A132" t="str">
            <v>43220-10</v>
          </cell>
          <cell r="B132" t="str">
            <v>   Telephone</v>
          </cell>
          <cell r="C132" t="str">
            <v>   Credit</v>
          </cell>
          <cell r="D132" t="str">
            <v>   Reg</v>
          </cell>
        </row>
        <row r="133">
          <cell r="A133" t="str">
            <v>43230-10</v>
          </cell>
          <cell r="B133" t="str">
            <v>   Gift Shops</v>
          </cell>
          <cell r="C133" t="str">
            <v>   Credit</v>
          </cell>
          <cell r="D133" t="str">
            <v>   Reg</v>
          </cell>
        </row>
        <row r="134">
          <cell r="A134" t="str">
            <v>43240-10</v>
          </cell>
          <cell r="B134" t="str">
            <v>   Restaurants</v>
          </cell>
          <cell r="C134" t="str">
            <v>   Credit</v>
          </cell>
          <cell r="D134" t="str">
            <v>   Reg</v>
          </cell>
        </row>
        <row r="135">
          <cell r="A135" t="str">
            <v>43250-10</v>
          </cell>
          <cell r="B135" t="str">
            <v>   Lounges</v>
          </cell>
          <cell r="C135" t="str">
            <v>   Credit</v>
          </cell>
          <cell r="D135" t="str">
            <v>   Reg</v>
          </cell>
        </row>
        <row r="136">
          <cell r="A136" t="str">
            <v>43260-10</v>
          </cell>
          <cell r="B136" t="str">
            <v>   Audio Visual</v>
          </cell>
          <cell r="C136" t="str">
            <v>   Credit</v>
          </cell>
          <cell r="D136" t="str">
            <v>   Reg</v>
          </cell>
        </row>
        <row r="137">
          <cell r="A137" t="str">
            <v>51110-10</v>
          </cell>
          <cell r="B137" t="str">
            <v>   Cleaning-Payroll</v>
          </cell>
          <cell r="C137" t="str">
            <v>   Debit</v>
          </cell>
          <cell r="D137" t="str">
            <v>   Reg</v>
          </cell>
        </row>
        <row r="138">
          <cell r="A138" t="str">
            <v>51110-15</v>
          </cell>
          <cell r="B138" t="str">
            <v>   Cleaning-Contract Service</v>
          </cell>
          <cell r="C138" t="str">
            <v>   Debit</v>
          </cell>
          <cell r="D138" t="str">
            <v>   Reg</v>
          </cell>
        </row>
        <row r="139">
          <cell r="A139" t="str">
            <v>51110-16</v>
          </cell>
          <cell r="B139" t="str">
            <v>   Cleaning-Day porter contract service</v>
          </cell>
          <cell r="C139" t="str">
            <v>   Debit</v>
          </cell>
          <cell r="D139" t="str">
            <v>   Reg</v>
          </cell>
        </row>
        <row r="140">
          <cell r="A140" t="str">
            <v>51110-20</v>
          </cell>
          <cell r="B140" t="str">
            <v>   Cleaning-Extra Service</v>
          </cell>
          <cell r="C140" t="str">
            <v>   Debit</v>
          </cell>
          <cell r="D140" t="str">
            <v>   Reg</v>
          </cell>
        </row>
        <row r="141">
          <cell r="A141" t="str">
            <v>51110-21</v>
          </cell>
          <cell r="B141" t="str">
            <v>   Cleaning-Steam cleaning</v>
          </cell>
          <cell r="C141" t="str">
            <v>   Debit</v>
          </cell>
          <cell r="D141" t="str">
            <v>   Reg</v>
          </cell>
        </row>
        <row r="142">
          <cell r="A142" t="str">
            <v>51110-22</v>
          </cell>
          <cell r="B142" t="str">
            <v>   Cleaning-Window washing</v>
          </cell>
          <cell r="C142" t="str">
            <v>   Debit</v>
          </cell>
          <cell r="D142" t="str">
            <v>   Reg</v>
          </cell>
        </row>
        <row r="143">
          <cell r="A143" t="str">
            <v>51110-23</v>
          </cell>
          <cell r="B143" t="str">
            <v>   Cleaning-Carpet</v>
          </cell>
          <cell r="C143" t="str">
            <v>   Debit</v>
          </cell>
          <cell r="D143" t="str">
            <v>   Reg</v>
          </cell>
        </row>
        <row r="144">
          <cell r="A144" t="str">
            <v>51110-40</v>
          </cell>
          <cell r="B144" t="str">
            <v>   Cleaning-Repairs&amp;Maintenance</v>
          </cell>
          <cell r="C144" t="str">
            <v>   Debit</v>
          </cell>
          <cell r="D144" t="str">
            <v>   Reg</v>
          </cell>
        </row>
        <row r="145">
          <cell r="A145" t="str">
            <v>51110-50</v>
          </cell>
          <cell r="B145" t="str">
            <v>   Cleaning-Supplies&amp;Materials</v>
          </cell>
          <cell r="C145" t="str">
            <v>   Debit</v>
          </cell>
          <cell r="D145" t="str">
            <v>   Reg</v>
          </cell>
        </row>
        <row r="146">
          <cell r="A146" t="str">
            <v>51199-99</v>
          </cell>
          <cell r="B146" t="str">
            <v>   TOTAL CLEANING</v>
          </cell>
          <cell r="C146" t="str">
            <v>   Debit</v>
          </cell>
          <cell r="D146" t="str">
            <v>   Tot</v>
          </cell>
        </row>
        <row r="147">
          <cell r="A147" t="str">
            <v>51210-20</v>
          </cell>
          <cell r="B147" t="str">
            <v>   Trash Removal-Service Contract</v>
          </cell>
          <cell r="C147" t="str">
            <v>   Debit</v>
          </cell>
          <cell r="D147" t="str">
            <v>   Reg</v>
          </cell>
        </row>
        <row r="148">
          <cell r="A148" t="str">
            <v>51210-30</v>
          </cell>
          <cell r="B148" t="str">
            <v>   Trash Removal-License&amp;Insp Fee</v>
          </cell>
          <cell r="C148" t="str">
            <v>   Debit</v>
          </cell>
          <cell r="D148" t="str">
            <v>   Reg</v>
          </cell>
        </row>
        <row r="149">
          <cell r="A149" t="str">
            <v>51299-98</v>
          </cell>
          <cell r="B149" t="str">
            <v>   TOTAL TRASH REMOVAL</v>
          </cell>
          <cell r="C149" t="str">
            <v>   Debit</v>
          </cell>
          <cell r="D149" t="str">
            <v>   Tot</v>
          </cell>
        </row>
        <row r="150">
          <cell r="A150" t="str">
            <v>51299-99</v>
          </cell>
          <cell r="B150" t="str">
            <v>   TOTAL CLEANING AND TRASH REMOVAL</v>
          </cell>
          <cell r="C150" t="str">
            <v>   Debit</v>
          </cell>
          <cell r="D150" t="str">
            <v>   Tot</v>
          </cell>
        </row>
        <row r="151">
          <cell r="A151" t="str">
            <v>52110-10</v>
          </cell>
          <cell r="B151" t="str">
            <v>   R&amp;M-Payroll-Salaries</v>
          </cell>
          <cell r="C151" t="str">
            <v>   Debit</v>
          </cell>
          <cell r="D151" t="str">
            <v>   Reg</v>
          </cell>
        </row>
        <row r="152">
          <cell r="A152" t="str">
            <v>52120-10</v>
          </cell>
          <cell r="B152" t="str">
            <v>   R&amp;M-Payroll-Reimbursed Labor</v>
          </cell>
          <cell r="C152" t="str">
            <v>   Debit</v>
          </cell>
          <cell r="D152" t="str">
            <v>   Reg</v>
          </cell>
        </row>
        <row r="153">
          <cell r="A153" t="str">
            <v>52130-10</v>
          </cell>
          <cell r="B153" t="str">
            <v>   R&amp;M-Payroll-Allocated Payroll</v>
          </cell>
          <cell r="C153" t="str">
            <v>   Debit</v>
          </cell>
          <cell r="D153" t="str">
            <v>   Reg</v>
          </cell>
        </row>
        <row r="154">
          <cell r="A154" t="str">
            <v>52140-10</v>
          </cell>
          <cell r="B154" t="str">
            <v>   R&amp;M-Payroll-Outside Contract</v>
          </cell>
          <cell r="C154" t="str">
            <v>   Debit</v>
          </cell>
          <cell r="D154" t="str">
            <v>   Reg</v>
          </cell>
        </row>
        <row r="155">
          <cell r="A155" t="str">
            <v>52210-20</v>
          </cell>
          <cell r="B155" t="str">
            <v>   Elevator/Escalator-Service Contracts</v>
          </cell>
          <cell r="C155" t="str">
            <v>   Debit</v>
          </cell>
          <cell r="D155" t="str">
            <v>   Reg</v>
          </cell>
        </row>
        <row r="156">
          <cell r="A156" t="str">
            <v>52210-30</v>
          </cell>
          <cell r="B156" t="str">
            <v>   Elevator/Escalator-License &amp; Inspection Fee</v>
          </cell>
          <cell r="C156" t="str">
            <v>   Debit</v>
          </cell>
          <cell r="D156" t="str">
            <v>   Reg</v>
          </cell>
        </row>
        <row r="157">
          <cell r="A157" t="str">
            <v>52210-40</v>
          </cell>
          <cell r="B157" t="str">
            <v>   Elevator/Escalator-R&amp;M</v>
          </cell>
          <cell r="C157" t="str">
            <v>   Debit</v>
          </cell>
          <cell r="D157" t="str">
            <v>   Reg</v>
          </cell>
        </row>
        <row r="158">
          <cell r="A158" t="str">
            <v>52210-60</v>
          </cell>
          <cell r="B158" t="str">
            <v>   Elevator/Escalator-Tools &amp; Equipment</v>
          </cell>
          <cell r="C158" t="str">
            <v>   Debit</v>
          </cell>
          <cell r="D158" t="str">
            <v>   Reg</v>
          </cell>
        </row>
        <row r="159">
          <cell r="A159" t="str">
            <v>52210-90</v>
          </cell>
          <cell r="B159" t="str">
            <v>   Elevator/Escalator-Telephone Alarm</v>
          </cell>
          <cell r="C159" t="str">
            <v>   Debit</v>
          </cell>
          <cell r="D159" t="str">
            <v>   Reg</v>
          </cell>
        </row>
        <row r="160">
          <cell r="A160" t="str">
            <v>52210-95</v>
          </cell>
          <cell r="B160" t="str">
            <v>   Elevator/Escalator-Allocated-(Contra)</v>
          </cell>
          <cell r="C160" t="str">
            <v>   Debit</v>
          </cell>
          <cell r="D160" t="str">
            <v>   Reg</v>
          </cell>
        </row>
        <row r="161">
          <cell r="A161" t="str">
            <v>52310-20</v>
          </cell>
          <cell r="B161" t="str">
            <v>   HVAC-Service Contracts</v>
          </cell>
          <cell r="C161" t="str">
            <v>   Debit</v>
          </cell>
          <cell r="D161" t="str">
            <v>   Reg</v>
          </cell>
        </row>
        <row r="162">
          <cell r="A162" t="str">
            <v>52310-30</v>
          </cell>
          <cell r="B162" t="str">
            <v>   HVAC-License &amp; Inspection Fee</v>
          </cell>
          <cell r="C162" t="str">
            <v>   Debit</v>
          </cell>
          <cell r="D162" t="str">
            <v>   Reg</v>
          </cell>
        </row>
        <row r="163">
          <cell r="A163" t="str">
            <v>52310-40</v>
          </cell>
          <cell r="B163" t="str">
            <v>   HVAC-Repairs &amp; Maintenance</v>
          </cell>
          <cell r="C163" t="str">
            <v>   Debit</v>
          </cell>
          <cell r="D163" t="str">
            <v>   Reg</v>
          </cell>
        </row>
        <row r="164">
          <cell r="A164" t="str">
            <v>52310-50</v>
          </cell>
          <cell r="B164" t="str">
            <v>   HVAC-Supplies &amp; Materials</v>
          </cell>
          <cell r="C164" t="str">
            <v>   Debit</v>
          </cell>
          <cell r="D164" t="str">
            <v>   Reg</v>
          </cell>
        </row>
        <row r="165">
          <cell r="A165" t="str">
            <v>52310-60</v>
          </cell>
          <cell r="B165" t="str">
            <v>   HVAC-Chilled Water</v>
          </cell>
          <cell r="C165" t="str">
            <v>   Debit</v>
          </cell>
          <cell r="D165" t="str">
            <v>   Reg</v>
          </cell>
        </row>
        <row r="166">
          <cell r="A166" t="str">
            <v>52310-90</v>
          </cell>
          <cell r="B166" t="str">
            <v>   HVAC-Water Treatment</v>
          </cell>
          <cell r="C166" t="str">
            <v>   Debit</v>
          </cell>
          <cell r="D166" t="str">
            <v>   Reg</v>
          </cell>
        </row>
        <row r="167">
          <cell r="A167" t="str">
            <v>52310-95</v>
          </cell>
          <cell r="B167" t="str">
            <v>   HVAC - Contra</v>
          </cell>
          <cell r="C167" t="str">
            <v>   Debit</v>
          </cell>
          <cell r="D167" t="str">
            <v>   Reg</v>
          </cell>
        </row>
        <row r="168">
          <cell r="A168" t="str">
            <v>52410-20</v>
          </cell>
          <cell r="B168" t="str">
            <v>   Electrical-Service Contract</v>
          </cell>
          <cell r="C168" t="str">
            <v>   Debit</v>
          </cell>
          <cell r="D168" t="str">
            <v>   Reg</v>
          </cell>
        </row>
        <row r="169">
          <cell r="A169" t="str">
            <v>52410-30</v>
          </cell>
          <cell r="B169" t="str">
            <v>   Electrical-License &amp; Insp Fee</v>
          </cell>
          <cell r="C169" t="str">
            <v>   Debit</v>
          </cell>
          <cell r="D169" t="str">
            <v>   Reg</v>
          </cell>
        </row>
        <row r="170">
          <cell r="A170" t="str">
            <v>52410-40</v>
          </cell>
          <cell r="B170" t="str">
            <v>   Electrical-Repairs&amp;Maintenance</v>
          </cell>
          <cell r="C170" t="str">
            <v>   Debit</v>
          </cell>
          <cell r="D170" t="str">
            <v>   Reg</v>
          </cell>
        </row>
        <row r="171">
          <cell r="A171" t="str">
            <v>52410-50</v>
          </cell>
          <cell r="B171" t="str">
            <v>   Electrical-Supplies &amp; Material</v>
          </cell>
          <cell r="C171" t="str">
            <v>   Debit</v>
          </cell>
          <cell r="D171" t="str">
            <v>   Reg</v>
          </cell>
        </row>
        <row r="172">
          <cell r="A172" t="str">
            <v>52510-20</v>
          </cell>
          <cell r="B172" t="str">
            <v>   Structural/Roofing-RM Contract</v>
          </cell>
          <cell r="C172" t="str">
            <v>   Debit</v>
          </cell>
          <cell r="D172" t="str">
            <v>   Reg</v>
          </cell>
        </row>
        <row r="173">
          <cell r="A173" t="str">
            <v>52510-25</v>
          </cell>
          <cell r="B173" t="str">
            <v>   Structural/Roofing-Consultant</v>
          </cell>
          <cell r="C173" t="str">
            <v>   Debit</v>
          </cell>
          <cell r="D173" t="str">
            <v>   Reg</v>
          </cell>
        </row>
        <row r="174">
          <cell r="A174" t="str">
            <v>52510-50</v>
          </cell>
          <cell r="B174" t="str">
            <v>   Structural/Roofing-Supplies &amp; Materials</v>
          </cell>
          <cell r="C174" t="str">
            <v>   Debit</v>
          </cell>
          <cell r="D174" t="str">
            <v>   Reg</v>
          </cell>
        </row>
        <row r="175">
          <cell r="A175" t="str">
            <v>52610-20</v>
          </cell>
          <cell r="B175" t="str">
            <v>   Plumbing-Service Contract</v>
          </cell>
          <cell r="C175" t="str">
            <v>   Debit</v>
          </cell>
          <cell r="D175" t="str">
            <v>   Reg</v>
          </cell>
        </row>
        <row r="176">
          <cell r="A176" t="str">
            <v>52610-30</v>
          </cell>
          <cell r="B176" t="str">
            <v>   Plumbing-License &amp; Inspection fee</v>
          </cell>
          <cell r="C176" t="str">
            <v>   Debit</v>
          </cell>
          <cell r="D176" t="str">
            <v>   Reg</v>
          </cell>
        </row>
        <row r="177">
          <cell r="A177" t="str">
            <v>52610-40</v>
          </cell>
          <cell r="B177" t="str">
            <v>   Plumbing-Repairs &amp; Maintenance</v>
          </cell>
          <cell r="C177" t="str">
            <v>   Debit</v>
          </cell>
          <cell r="D177" t="str">
            <v>   Reg</v>
          </cell>
        </row>
        <row r="178">
          <cell r="A178" t="str">
            <v>52610-50</v>
          </cell>
          <cell r="B178" t="str">
            <v>   Plumbing-Supplies &amp; Materials</v>
          </cell>
          <cell r="C178" t="str">
            <v>   Debit</v>
          </cell>
          <cell r="D178" t="str">
            <v>   Reg</v>
          </cell>
        </row>
        <row r="179">
          <cell r="A179" t="str">
            <v>52710-20</v>
          </cell>
          <cell r="B179" t="str">
            <v>   Fire &amp; Safety-R&amp;M Contract</v>
          </cell>
          <cell r="C179" t="str">
            <v>   Debit</v>
          </cell>
          <cell r="D179" t="str">
            <v>   Reg</v>
          </cell>
        </row>
        <row r="180">
          <cell r="A180" t="str">
            <v>52710-30</v>
          </cell>
          <cell r="B180" t="str">
            <v>   Fire &amp; Safety-License &amp; Inspection fee</v>
          </cell>
          <cell r="C180" t="str">
            <v>   Debit</v>
          </cell>
          <cell r="D180" t="str">
            <v>   Reg</v>
          </cell>
        </row>
        <row r="181">
          <cell r="A181" t="str">
            <v>52710-40</v>
          </cell>
          <cell r="B181" t="str">
            <v>   Fire &amp; Safety-Repairs &amp; Maintenance</v>
          </cell>
          <cell r="C181" t="str">
            <v>   Debit</v>
          </cell>
          <cell r="D181" t="str">
            <v>   Reg</v>
          </cell>
        </row>
        <row r="182">
          <cell r="A182" t="str">
            <v>52710-50</v>
          </cell>
          <cell r="B182" t="str">
            <v>   Fire &amp; Safety-Supplies &amp; Materials</v>
          </cell>
          <cell r="C182" t="str">
            <v>   Debit</v>
          </cell>
          <cell r="D182" t="str">
            <v>   Reg</v>
          </cell>
        </row>
        <row r="183">
          <cell r="A183" t="str">
            <v>52710-90</v>
          </cell>
          <cell r="B183" t="str">
            <v>   Fire &amp; Safety-Alarm Monitoring</v>
          </cell>
          <cell r="C183" t="str">
            <v>   Debit</v>
          </cell>
          <cell r="D183" t="str">
            <v>   Reg</v>
          </cell>
        </row>
        <row r="184">
          <cell r="A184" t="str">
            <v>52710-95</v>
          </cell>
          <cell r="B184" t="str">
            <v>   Fire &amp; Safety - Contra</v>
          </cell>
          <cell r="C184" t="str">
            <v>   Debit</v>
          </cell>
          <cell r="D184" t="str">
            <v>   Reg</v>
          </cell>
        </row>
        <row r="185">
          <cell r="A185" t="str">
            <v>52810-20</v>
          </cell>
          <cell r="B185" t="str">
            <v>   Pest Control-Contract</v>
          </cell>
          <cell r="C185" t="str">
            <v>   Debit</v>
          </cell>
          <cell r="D185" t="str">
            <v>   Reg</v>
          </cell>
        </row>
        <row r="186">
          <cell r="A186" t="str">
            <v>52810-30</v>
          </cell>
          <cell r="B186" t="str">
            <v>   Pest Control-Others</v>
          </cell>
          <cell r="C186" t="str">
            <v>   Debit</v>
          </cell>
          <cell r="D186" t="str">
            <v>   Reg</v>
          </cell>
        </row>
        <row r="187">
          <cell r="A187" t="str">
            <v>52810-95</v>
          </cell>
          <cell r="B187" t="str">
            <v>   Pest Control - Contra</v>
          </cell>
          <cell r="C187" t="str">
            <v>   Debit</v>
          </cell>
          <cell r="D187" t="str">
            <v>   Reg</v>
          </cell>
        </row>
        <row r="188">
          <cell r="A188" t="str">
            <v>52910-10</v>
          </cell>
          <cell r="B188" t="str">
            <v>   Engineering-Salaries</v>
          </cell>
          <cell r="C188" t="str">
            <v>   Debit</v>
          </cell>
          <cell r="D188" t="str">
            <v>   Reg</v>
          </cell>
        </row>
        <row r="189">
          <cell r="A189" t="str">
            <v>52910-20</v>
          </cell>
          <cell r="B189" t="str">
            <v>   Engineering-Contract</v>
          </cell>
          <cell r="C189" t="str">
            <v>   Debit</v>
          </cell>
          <cell r="D189" t="str">
            <v>   Reg</v>
          </cell>
        </row>
        <row r="190">
          <cell r="A190" t="str">
            <v>52910-50</v>
          </cell>
          <cell r="B190" t="str">
            <v>   Enginnering-Supplies/Materials</v>
          </cell>
          <cell r="C190" t="str">
            <v>   Debit</v>
          </cell>
          <cell r="D190" t="str">
            <v>   Reg</v>
          </cell>
        </row>
        <row r="191">
          <cell r="A191" t="str">
            <v>52910-60</v>
          </cell>
          <cell r="B191" t="str">
            <v>   Engineering-Tools &amp; Equipment</v>
          </cell>
          <cell r="C191" t="str">
            <v>   Debit</v>
          </cell>
          <cell r="D191" t="str">
            <v>   Reg</v>
          </cell>
        </row>
        <row r="192">
          <cell r="A192" t="str">
            <v>52910-90</v>
          </cell>
          <cell r="B192" t="str">
            <v>   Engineering-Telephone</v>
          </cell>
          <cell r="C192" t="str">
            <v>   Debit</v>
          </cell>
          <cell r="D192" t="str">
            <v>   Reg</v>
          </cell>
        </row>
        <row r="193">
          <cell r="A193" t="str">
            <v>53110-10</v>
          </cell>
          <cell r="B193" t="str">
            <v>   Bldg R&amp;M (Interior)-Building</v>
          </cell>
          <cell r="C193" t="str">
            <v>   Debit</v>
          </cell>
          <cell r="D193" t="str">
            <v>   Reg</v>
          </cell>
        </row>
        <row r="194">
          <cell r="A194" t="str">
            <v>53115-10</v>
          </cell>
          <cell r="B194" t="str">
            <v>   Bldg R&amp;M (Interior)-Equipment Rental</v>
          </cell>
          <cell r="C194" t="str">
            <v>   Debit</v>
          </cell>
          <cell r="D194" t="str">
            <v>   Reg</v>
          </cell>
        </row>
        <row r="195">
          <cell r="A195" t="str">
            <v>53120-10</v>
          </cell>
          <cell r="B195" t="str">
            <v>   Bldg R&amp;M (Interior)-Lock &amp; Keys</v>
          </cell>
          <cell r="C195" t="str">
            <v>   Debit</v>
          </cell>
          <cell r="D195" t="str">
            <v>   Reg</v>
          </cell>
        </row>
        <row r="196">
          <cell r="A196" t="str">
            <v>53130-10</v>
          </cell>
          <cell r="B196" t="str">
            <v>   Bldg R&amp;M (Interior)-Painting</v>
          </cell>
          <cell r="C196" t="str">
            <v>   Debit</v>
          </cell>
          <cell r="D196" t="str">
            <v>   Reg</v>
          </cell>
        </row>
        <row r="197">
          <cell r="A197" t="str">
            <v>53140-10</v>
          </cell>
          <cell r="B197" t="str">
            <v>   Bldg R&amp;M (Interior)-Signage &amp; Directory</v>
          </cell>
          <cell r="C197" t="str">
            <v>   Debit</v>
          </cell>
          <cell r="D197" t="str">
            <v>   Reg</v>
          </cell>
        </row>
        <row r="198">
          <cell r="A198" t="str">
            <v>53150-10</v>
          </cell>
          <cell r="B198" t="str">
            <v>   Bldg R&amp;M (Interior)-Small Tools</v>
          </cell>
          <cell r="C198" t="str">
            <v>   Debit</v>
          </cell>
          <cell r="D198" t="str">
            <v>   Reg</v>
          </cell>
        </row>
        <row r="199">
          <cell r="A199" t="str">
            <v>53160-10</v>
          </cell>
          <cell r="B199" t="str">
            <v>   Bldg R&amp;M (Interior)-Supplies &amp; Materials</v>
          </cell>
          <cell r="C199" t="str">
            <v>   Debit</v>
          </cell>
          <cell r="D199" t="str">
            <v>   Reg</v>
          </cell>
        </row>
        <row r="200">
          <cell r="A200" t="str">
            <v>53165-10</v>
          </cell>
          <cell r="B200" t="str">
            <v>   Bldg R&amp;M (Interior)-Uniforms</v>
          </cell>
          <cell r="C200" t="str">
            <v>   Debit</v>
          </cell>
          <cell r="D200" t="str">
            <v>   Reg</v>
          </cell>
        </row>
        <row r="201">
          <cell r="A201" t="str">
            <v>53170-10</v>
          </cell>
          <cell r="B201" t="str">
            <v>   Bldg R&amp;M (Interior)-Allocation Expense</v>
          </cell>
          <cell r="C201" t="str">
            <v>   Debit</v>
          </cell>
          <cell r="D201" t="str">
            <v>   Reg</v>
          </cell>
        </row>
        <row r="202">
          <cell r="A202" t="str">
            <v>53180-10</v>
          </cell>
          <cell r="B202" t="str">
            <v>   Bldg R&amp;M (Interior)-Appliances</v>
          </cell>
          <cell r="C202" t="str">
            <v>   Debit</v>
          </cell>
          <cell r="D202" t="str">
            <v>   Reg</v>
          </cell>
        </row>
        <row r="203">
          <cell r="A203" t="str">
            <v>53180-30</v>
          </cell>
          <cell r="B203" t="str">
            <v>   Bldg R&amp;M (Interior)-Generator</v>
          </cell>
          <cell r="C203" t="str">
            <v>   Debit</v>
          </cell>
          <cell r="D203" t="str">
            <v>   Reg</v>
          </cell>
        </row>
        <row r="204">
          <cell r="A204" t="str">
            <v>53190-10</v>
          </cell>
          <cell r="B204" t="str">
            <v>   Bldg R&amp;M (Interior)-General Expense</v>
          </cell>
          <cell r="C204" t="str">
            <v>   Debit</v>
          </cell>
          <cell r="D204" t="str">
            <v>   Reg</v>
          </cell>
        </row>
        <row r="205">
          <cell r="A205" t="str">
            <v>53190-20</v>
          </cell>
          <cell r="B205" t="str">
            <v>   Bldg R&amp;M (Interior)-Floor Repair</v>
          </cell>
          <cell r="C205" t="str">
            <v>   Debit</v>
          </cell>
          <cell r="D205" t="str">
            <v>   Reg</v>
          </cell>
        </row>
        <row r="206">
          <cell r="A206" t="str">
            <v>53190-30</v>
          </cell>
          <cell r="B206" t="str">
            <v>   Bldg R&amp;M (Interior)-Grafitti Film &amp; Grafitti removal</v>
          </cell>
          <cell r="C206" t="str">
            <v>   Debit</v>
          </cell>
          <cell r="D206" t="str">
            <v>   Reg</v>
          </cell>
        </row>
        <row r="207">
          <cell r="A207" t="str">
            <v>53190-40</v>
          </cell>
          <cell r="B207" t="str">
            <v>   Bldg R&amp;M (Interior)-Loading dock</v>
          </cell>
          <cell r="C207" t="str">
            <v>   Debit</v>
          </cell>
          <cell r="D207" t="str">
            <v>   Reg</v>
          </cell>
        </row>
        <row r="208">
          <cell r="A208" t="str">
            <v>53190-50</v>
          </cell>
          <cell r="B208" t="str">
            <v>   Bldg R&amp;M (Interior)-Miscellaneous</v>
          </cell>
          <cell r="C208" t="str">
            <v>   Debit</v>
          </cell>
          <cell r="D208" t="str">
            <v>   Reg</v>
          </cell>
        </row>
        <row r="209">
          <cell r="A209" t="str">
            <v>53210-10</v>
          </cell>
          <cell r="B209" t="str">
            <v>   Bldg R&amp;M (Exterior)-Building</v>
          </cell>
          <cell r="C209" t="str">
            <v>   Debit</v>
          </cell>
          <cell r="D209" t="str">
            <v>   Reg</v>
          </cell>
        </row>
        <row r="210">
          <cell r="A210" t="str">
            <v>53220-10</v>
          </cell>
          <cell r="B210" t="str">
            <v>   Bldg R&amp;M (Exterior)-Locks &amp; Keys</v>
          </cell>
          <cell r="C210" t="str">
            <v>   Debit</v>
          </cell>
          <cell r="D210" t="str">
            <v>   Reg</v>
          </cell>
        </row>
        <row r="211">
          <cell r="A211" t="str">
            <v>53230-10</v>
          </cell>
          <cell r="B211" t="str">
            <v>   Bldg R&amp;M (Exterior)-Painting</v>
          </cell>
          <cell r="C211" t="str">
            <v>   Debit</v>
          </cell>
          <cell r="D211" t="str">
            <v>   Reg</v>
          </cell>
        </row>
        <row r="212">
          <cell r="A212" t="str">
            <v>53240-10</v>
          </cell>
          <cell r="B212" t="str">
            <v>   Bldg R&amp;M (Exterior)-Signage</v>
          </cell>
          <cell r="C212" t="str">
            <v>   Debit</v>
          </cell>
          <cell r="D212" t="str">
            <v>   Reg</v>
          </cell>
        </row>
        <row r="213">
          <cell r="A213" t="str">
            <v>53260-10</v>
          </cell>
          <cell r="B213" t="str">
            <v>   Bldg R&amp;M (Exterior)-Supplies &amp; Materials</v>
          </cell>
          <cell r="C213" t="str">
            <v>   Debit</v>
          </cell>
          <cell r="D213" t="str">
            <v>   Reg</v>
          </cell>
        </row>
        <row r="214">
          <cell r="A214" t="str">
            <v>53265-10</v>
          </cell>
          <cell r="B214" t="str">
            <v>   Bldg R&amp;M (Exterior)-Window Replacement</v>
          </cell>
          <cell r="C214" t="str">
            <v>   Debit</v>
          </cell>
          <cell r="D214" t="str">
            <v>   Reg</v>
          </cell>
        </row>
        <row r="215">
          <cell r="A215" t="str">
            <v>53275-10</v>
          </cell>
          <cell r="B215" t="str">
            <v>   Bldg R&amp;M (Ext)-Sealing</v>
          </cell>
          <cell r="C215" t="str">
            <v>   Debit</v>
          </cell>
          <cell r="D215" t="str">
            <v>   Reg</v>
          </cell>
        </row>
        <row r="216">
          <cell r="A216" t="str">
            <v>53290-20</v>
          </cell>
          <cell r="B216" t="str">
            <v>   Bldg R&amp;M (Ext)-Floor Repair</v>
          </cell>
          <cell r="C216" t="str">
            <v>   Debit</v>
          </cell>
          <cell r="D216" t="str">
            <v>   Reg</v>
          </cell>
        </row>
        <row r="217">
          <cell r="A217" t="str">
            <v>53290-30</v>
          </cell>
          <cell r="B217" t="str">
            <v>   Bldg R&amp;M (Ext)-Grafitti Film &amp; Grafitti removal</v>
          </cell>
          <cell r="C217" t="str">
            <v>   Debit</v>
          </cell>
          <cell r="D217" t="str">
            <v>   Reg</v>
          </cell>
        </row>
        <row r="218">
          <cell r="A218" t="str">
            <v>53290-40</v>
          </cell>
          <cell r="B218" t="str">
            <v>   Bldg R&amp;M (Ext)-Loading Dock</v>
          </cell>
          <cell r="C218" t="str">
            <v>   Debit</v>
          </cell>
          <cell r="D218" t="str">
            <v>   Reg</v>
          </cell>
        </row>
        <row r="219">
          <cell r="A219" t="str">
            <v>53290-50</v>
          </cell>
          <cell r="B219" t="str">
            <v>   Bldg R&amp;M (Ext)-Miscellaneous</v>
          </cell>
          <cell r="C219" t="str">
            <v>   Debit</v>
          </cell>
          <cell r="D219" t="str">
            <v>   Reg</v>
          </cell>
        </row>
        <row r="220">
          <cell r="A220" t="str">
            <v>54110-10</v>
          </cell>
          <cell r="B220" t="str">
            <v>   Electricity</v>
          </cell>
          <cell r="C220" t="str">
            <v>   Debit</v>
          </cell>
          <cell r="D220" t="str">
            <v>   Reg</v>
          </cell>
        </row>
        <row r="221">
          <cell r="A221" t="str">
            <v>54110-20</v>
          </cell>
          <cell r="B221" t="str">
            <v>   Electricity-Billboard</v>
          </cell>
          <cell r="C221" t="str">
            <v>   Debit</v>
          </cell>
          <cell r="D221" t="str">
            <v>   Reg</v>
          </cell>
        </row>
        <row r="222">
          <cell r="A222" t="str">
            <v>54110-90</v>
          </cell>
          <cell r="B222" t="str">
            <v>   Electricity-Allocated-(Contra)</v>
          </cell>
          <cell r="C222" t="str">
            <v>   Debit</v>
          </cell>
          <cell r="D222" t="str">
            <v>   Reg</v>
          </cell>
        </row>
        <row r="223">
          <cell r="A223" t="str">
            <v>54120-10</v>
          </cell>
          <cell r="B223" t="str">
            <v>   Gas</v>
          </cell>
          <cell r="C223" t="str">
            <v>   Debit</v>
          </cell>
          <cell r="D223" t="str">
            <v>   Reg</v>
          </cell>
        </row>
        <row r="224">
          <cell r="A224" t="str">
            <v>54130-10</v>
          </cell>
          <cell r="B224" t="str">
            <v>   Water/Sewer</v>
          </cell>
          <cell r="C224" t="str">
            <v>   Debit</v>
          </cell>
          <cell r="D224" t="str">
            <v>   Reg</v>
          </cell>
        </row>
        <row r="225">
          <cell r="A225" t="str">
            <v>54130-20</v>
          </cell>
          <cell r="B225" t="str">
            <v>   Water/Sewer-Domestic</v>
          </cell>
          <cell r="C225" t="str">
            <v>   Debit</v>
          </cell>
          <cell r="D225" t="str">
            <v>   Reg</v>
          </cell>
        </row>
        <row r="226">
          <cell r="A226" t="str">
            <v>54130-30</v>
          </cell>
          <cell r="B226" t="str">
            <v>   Chilled Water</v>
          </cell>
          <cell r="C226" t="str">
            <v>   Debit</v>
          </cell>
          <cell r="D226" t="str">
            <v>   Reg</v>
          </cell>
        </row>
        <row r="227">
          <cell r="A227" t="str">
            <v>54140-10</v>
          </cell>
          <cell r="B227" t="str">
            <v>   Telephone</v>
          </cell>
          <cell r="C227" t="str">
            <v>   Debit</v>
          </cell>
          <cell r="D227" t="str">
            <v>   Reg</v>
          </cell>
        </row>
        <row r="228">
          <cell r="A228" t="str">
            <v>54140-20</v>
          </cell>
          <cell r="B228" t="str">
            <v>   Telephone for Chiller</v>
          </cell>
          <cell r="C228" t="str">
            <v>   Debit</v>
          </cell>
          <cell r="D228" t="str">
            <v>   Reg</v>
          </cell>
        </row>
        <row r="229">
          <cell r="A229" t="str">
            <v>54150-10</v>
          </cell>
          <cell r="B229" t="str">
            <v>   Utilities - Cable</v>
          </cell>
          <cell r="C229" t="str">
            <v>   Debit</v>
          </cell>
          <cell r="D229" t="str">
            <v>   Reg</v>
          </cell>
        </row>
        <row r="230">
          <cell r="A230" t="str">
            <v>54210-10</v>
          </cell>
          <cell r="B230" t="str">
            <v>   Landscaping-Payroll</v>
          </cell>
          <cell r="C230" t="str">
            <v>   Debit</v>
          </cell>
          <cell r="D230" t="str">
            <v>   Reg</v>
          </cell>
        </row>
        <row r="231">
          <cell r="A231" t="str">
            <v>54210-20</v>
          </cell>
          <cell r="B231" t="str">
            <v>   Landscaping-Gardening Contract</v>
          </cell>
          <cell r="C231" t="str">
            <v>   Debit</v>
          </cell>
          <cell r="D231" t="str">
            <v>   Reg</v>
          </cell>
        </row>
        <row r="232">
          <cell r="A232" t="str">
            <v>54210-50</v>
          </cell>
          <cell r="B232" t="str">
            <v>   Landscaping-Supplies &amp; Materials</v>
          </cell>
          <cell r="C232" t="str">
            <v>   Debit</v>
          </cell>
          <cell r="D232" t="str">
            <v>   Reg</v>
          </cell>
        </row>
        <row r="233">
          <cell r="A233" t="str">
            <v>54210-60</v>
          </cell>
          <cell r="B233" t="str">
            <v>   Landscaping-Tools &amp; Equipments</v>
          </cell>
          <cell r="C233" t="str">
            <v>   Debit</v>
          </cell>
          <cell r="D233" t="str">
            <v>   Reg</v>
          </cell>
        </row>
        <row r="234">
          <cell r="A234" t="str">
            <v>54310-10</v>
          </cell>
          <cell r="B234" t="str">
            <v>   Lighting Contract-CAM</v>
          </cell>
          <cell r="C234" t="str">
            <v>   Debit</v>
          </cell>
          <cell r="D234" t="str">
            <v>   Reg</v>
          </cell>
        </row>
        <row r="235">
          <cell r="A235" t="str">
            <v>54320-10</v>
          </cell>
          <cell r="B235" t="str">
            <v>   Lighting-CAM</v>
          </cell>
          <cell r="C235" t="str">
            <v>   Debit</v>
          </cell>
          <cell r="D235" t="str">
            <v>   Reg</v>
          </cell>
        </row>
        <row r="236">
          <cell r="A236" t="str">
            <v>54330-10</v>
          </cell>
          <cell r="B236" t="str">
            <v>   Lighting-Interior</v>
          </cell>
          <cell r="C236" t="str">
            <v>   Debit</v>
          </cell>
          <cell r="D236" t="str">
            <v>   Reg</v>
          </cell>
        </row>
        <row r="237">
          <cell r="A237" t="str">
            <v>54340-10</v>
          </cell>
          <cell r="B237" t="str">
            <v>   Lighting-Exterior</v>
          </cell>
          <cell r="C237" t="str">
            <v>   Debit</v>
          </cell>
          <cell r="D237" t="str">
            <v>   Reg</v>
          </cell>
        </row>
        <row r="238">
          <cell r="A238" t="str">
            <v>54410-10</v>
          </cell>
          <cell r="B238" t="str">
            <v>   Music-Contract Service</v>
          </cell>
          <cell r="C238" t="str">
            <v>   Debit</v>
          </cell>
          <cell r="D238" t="str">
            <v>   Reg</v>
          </cell>
        </row>
        <row r="239">
          <cell r="A239" t="str">
            <v>54420-10</v>
          </cell>
          <cell r="B239" t="str">
            <v>   Music-Repairs &amp; Maintenance</v>
          </cell>
          <cell r="C239" t="str">
            <v>   Debit</v>
          </cell>
          <cell r="D239" t="str">
            <v>   Reg</v>
          </cell>
        </row>
        <row r="240">
          <cell r="A240" t="str">
            <v>54430-10</v>
          </cell>
          <cell r="B240" t="str">
            <v>   Music-Licenses</v>
          </cell>
          <cell r="C240" t="str">
            <v>   Debit</v>
          </cell>
          <cell r="D240" t="str">
            <v>   Reg</v>
          </cell>
        </row>
        <row r="241">
          <cell r="A241" t="str">
            <v>54510-10</v>
          </cell>
          <cell r="B241" t="str">
            <v>   Offsite parking</v>
          </cell>
          <cell r="C241" t="str">
            <v>   Debit</v>
          </cell>
          <cell r="D241" t="str">
            <v>   Reg</v>
          </cell>
        </row>
        <row r="242">
          <cell r="A242" t="str">
            <v>54520-10</v>
          </cell>
          <cell r="B242" t="str">
            <v>   Cash Supplement</v>
          </cell>
          <cell r="C242" t="str">
            <v>   Debit</v>
          </cell>
          <cell r="D242" t="str">
            <v>   Reg</v>
          </cell>
        </row>
        <row r="243">
          <cell r="A243" t="str">
            <v>54610-10</v>
          </cell>
          <cell r="B243" t="str">
            <v>   Security-Service Contract</v>
          </cell>
          <cell r="C243" t="str">
            <v>   Debit</v>
          </cell>
          <cell r="D243" t="str">
            <v>   Reg</v>
          </cell>
        </row>
        <row r="244">
          <cell r="A244" t="str">
            <v>54620-10</v>
          </cell>
          <cell r="B244" t="str">
            <v>   Security-Contract Monitoring</v>
          </cell>
          <cell r="C244" t="str">
            <v>   Debit</v>
          </cell>
          <cell r="D244" t="str">
            <v>   Reg</v>
          </cell>
        </row>
        <row r="245">
          <cell r="A245" t="str">
            <v>54625-10</v>
          </cell>
          <cell r="B245" t="str">
            <v>   Security-License &amp; Inspection</v>
          </cell>
          <cell r="C245" t="str">
            <v>   Debit</v>
          </cell>
          <cell r="D245" t="str">
            <v>   Reg</v>
          </cell>
        </row>
        <row r="246">
          <cell r="A246" t="str">
            <v>54630-10</v>
          </cell>
          <cell r="B246" t="str">
            <v>   Security-Repairs&amp;Maint</v>
          </cell>
          <cell r="C246" t="str">
            <v>   Debit</v>
          </cell>
          <cell r="D246" t="str">
            <v>   Reg</v>
          </cell>
        </row>
        <row r="247">
          <cell r="A247" t="str">
            <v>54640-10</v>
          </cell>
          <cell r="B247" t="str">
            <v>   Security-Supplies &amp; Materials</v>
          </cell>
          <cell r="C247" t="str">
            <v>   Debit</v>
          </cell>
          <cell r="D247" t="str">
            <v>   Reg</v>
          </cell>
        </row>
        <row r="248">
          <cell r="A248" t="str">
            <v>54650-10</v>
          </cell>
          <cell r="B248" t="str">
            <v>   Security-Tools &amp; Equipments</v>
          </cell>
          <cell r="C248" t="str">
            <v>   Debit</v>
          </cell>
          <cell r="D248" t="str">
            <v>   Reg</v>
          </cell>
        </row>
        <row r="249">
          <cell r="A249" t="str">
            <v>54660-10</v>
          </cell>
          <cell r="B249" t="str">
            <v>   Security-Telephone</v>
          </cell>
          <cell r="C249" t="str">
            <v>   Debit</v>
          </cell>
          <cell r="D249" t="str">
            <v>   Reg</v>
          </cell>
        </row>
        <row r="250">
          <cell r="A250" t="str">
            <v>54690-10</v>
          </cell>
          <cell r="B250" t="str">
            <v>   Security-Allocated (Contra)</v>
          </cell>
          <cell r="C250" t="str">
            <v>   Debit</v>
          </cell>
          <cell r="D250" t="str">
            <v>   Reg</v>
          </cell>
        </row>
        <row r="251">
          <cell r="A251" t="str">
            <v>54710-10</v>
          </cell>
          <cell r="B251" t="str">
            <v>   Security-Others-Extra service</v>
          </cell>
          <cell r="C251" t="str">
            <v>   Debit</v>
          </cell>
          <cell r="D251" t="str">
            <v>   Reg</v>
          </cell>
        </row>
        <row r="252">
          <cell r="A252" t="str">
            <v>54720-10</v>
          </cell>
          <cell r="B252" t="str">
            <v>   Security-Others-Satellite services</v>
          </cell>
          <cell r="C252" t="str">
            <v>   Debit</v>
          </cell>
          <cell r="D252" t="str">
            <v>   Reg</v>
          </cell>
        </row>
        <row r="253">
          <cell r="A253" t="str">
            <v>54730-10</v>
          </cell>
          <cell r="B253" t="str">
            <v>   Fire control room telephone</v>
          </cell>
          <cell r="C253" t="str">
            <v>   Debit</v>
          </cell>
          <cell r="D253" t="str">
            <v>   Reg</v>
          </cell>
        </row>
        <row r="254">
          <cell r="A254" t="str">
            <v>54810-10</v>
          </cell>
          <cell r="B254" t="str">
            <v>   Exterior Signage</v>
          </cell>
          <cell r="C254" t="str">
            <v>   Debit</v>
          </cell>
          <cell r="D254" t="str">
            <v>   Reg</v>
          </cell>
        </row>
        <row r="255">
          <cell r="A255" t="str">
            <v>54820-10</v>
          </cell>
          <cell r="B255" t="str">
            <v>   Supplies &amp; Materials</v>
          </cell>
          <cell r="C255" t="str">
            <v>   Debit</v>
          </cell>
          <cell r="D255" t="str">
            <v>   Reg</v>
          </cell>
        </row>
        <row r="256">
          <cell r="A256" t="str">
            <v>54830-10</v>
          </cell>
          <cell r="B256" t="str">
            <v>   Seasonal decor</v>
          </cell>
          <cell r="C256" t="str">
            <v>   Debit</v>
          </cell>
          <cell r="D256" t="str">
            <v>   Reg</v>
          </cell>
        </row>
        <row r="257">
          <cell r="A257" t="str">
            <v>55110-10</v>
          </cell>
          <cell r="B257" t="str">
            <v>   Administrative-Payroll-Salaries</v>
          </cell>
          <cell r="C257" t="str">
            <v>   Debit</v>
          </cell>
          <cell r="D257" t="str">
            <v>   Reg</v>
          </cell>
        </row>
        <row r="258">
          <cell r="A258" t="str">
            <v>55120-10</v>
          </cell>
          <cell r="B258" t="str">
            <v>   Administrative-Payroll-Reimbursed Labor</v>
          </cell>
          <cell r="C258" t="str">
            <v>   Debit</v>
          </cell>
          <cell r="D258" t="str">
            <v>   Reg</v>
          </cell>
        </row>
        <row r="259">
          <cell r="A259" t="str">
            <v>55130-10</v>
          </cell>
          <cell r="B259" t="str">
            <v>   Administrative-Payroll-Alloc.Payroll</v>
          </cell>
          <cell r="C259" t="str">
            <v>   Debit</v>
          </cell>
          <cell r="D259" t="str">
            <v>   Reg</v>
          </cell>
        </row>
        <row r="260">
          <cell r="A260" t="str">
            <v>55140-10</v>
          </cell>
          <cell r="B260" t="str">
            <v>   Administrative-Payroll-Outside Contract</v>
          </cell>
          <cell r="C260" t="str">
            <v>   Debit</v>
          </cell>
          <cell r="D260" t="str">
            <v>   Reg</v>
          </cell>
        </row>
        <row r="261">
          <cell r="A261" t="str">
            <v>55150-10</v>
          </cell>
          <cell r="B261" t="str">
            <v>   Employee Benefit</v>
          </cell>
          <cell r="C261" t="str">
            <v>   Debit</v>
          </cell>
          <cell r="D261" t="str">
            <v>   Reg</v>
          </cell>
        </row>
        <row r="262">
          <cell r="A262" t="str">
            <v>55210-10</v>
          </cell>
          <cell r="B262" t="str">
            <v>   Property Management Fee - CIM</v>
          </cell>
          <cell r="C262" t="str">
            <v>   Debit</v>
          </cell>
          <cell r="D262" t="str">
            <v>   Reg</v>
          </cell>
        </row>
        <row r="263">
          <cell r="A263" t="str">
            <v>55215-10</v>
          </cell>
          <cell r="B263" t="str">
            <v>   Property Management Fee - 3rd Party</v>
          </cell>
          <cell r="C263" t="str">
            <v>   Debit</v>
          </cell>
          <cell r="D263" t="str">
            <v>   Reg</v>
          </cell>
        </row>
        <row r="264">
          <cell r="A264" t="str">
            <v>55310-10</v>
          </cell>
          <cell r="B264" t="str">
            <v>   Accounting Fees</v>
          </cell>
          <cell r="C264" t="str">
            <v>   Debit</v>
          </cell>
          <cell r="D264" t="str">
            <v>   Reg</v>
          </cell>
        </row>
        <row r="265">
          <cell r="A265" t="str">
            <v>55320-10</v>
          </cell>
          <cell r="B265" t="str">
            <v>   Legal Fees</v>
          </cell>
          <cell r="C265" t="str">
            <v>   Debit</v>
          </cell>
          <cell r="D265" t="str">
            <v>   Reg</v>
          </cell>
        </row>
        <row r="266">
          <cell r="A266" t="str">
            <v>55330-10</v>
          </cell>
          <cell r="B266" t="str">
            <v>   Other Professional Fees</v>
          </cell>
          <cell r="C266" t="str">
            <v>   Debit</v>
          </cell>
          <cell r="D266" t="str">
            <v>   Reg</v>
          </cell>
        </row>
        <row r="267">
          <cell r="A267" t="str">
            <v>55351-10</v>
          </cell>
          <cell r="B267" t="str">
            <v>   Courtesy Booth</v>
          </cell>
          <cell r="C267" t="str">
            <v>   Debit</v>
          </cell>
          <cell r="D267" t="str">
            <v>   Reg</v>
          </cell>
        </row>
        <row r="268">
          <cell r="A268" t="str">
            <v>55352-10</v>
          </cell>
          <cell r="B268" t="str">
            <v>   First Aid Kit</v>
          </cell>
          <cell r="C268" t="str">
            <v>   Debit</v>
          </cell>
          <cell r="D268" t="str">
            <v>   Reg</v>
          </cell>
        </row>
        <row r="269">
          <cell r="A269" t="str">
            <v>55405-10</v>
          </cell>
          <cell r="B269" t="str">
            <v>   Meals &amp; Entertainment</v>
          </cell>
          <cell r="C269" t="str">
            <v>   Debit</v>
          </cell>
          <cell r="D269" t="str">
            <v>   Reg</v>
          </cell>
        </row>
        <row r="270">
          <cell r="A270" t="str">
            <v>55410-10</v>
          </cell>
          <cell r="B270" t="str">
            <v>   Office Rent</v>
          </cell>
          <cell r="C270" t="str">
            <v>   Debit</v>
          </cell>
          <cell r="D270" t="str">
            <v>   Reg</v>
          </cell>
        </row>
        <row r="271">
          <cell r="A271" t="str">
            <v>55410-20</v>
          </cell>
          <cell r="B271" t="str">
            <v>   Office Employee Parking</v>
          </cell>
          <cell r="C271" t="str">
            <v>   Debit</v>
          </cell>
          <cell r="D271" t="str">
            <v>   Reg</v>
          </cell>
        </row>
        <row r="272">
          <cell r="A272" t="str">
            <v>55420-10</v>
          </cell>
          <cell r="B272" t="str">
            <v>   Office Furniture/Equipment Rental</v>
          </cell>
          <cell r="C272" t="str">
            <v>   Debit</v>
          </cell>
          <cell r="D272" t="str">
            <v>   Reg</v>
          </cell>
        </row>
        <row r="273">
          <cell r="A273" t="str">
            <v>55430-10</v>
          </cell>
          <cell r="B273" t="str">
            <v>   Office Supplies</v>
          </cell>
          <cell r="C273" t="str">
            <v>   Debit</v>
          </cell>
          <cell r="D273" t="str">
            <v>   Reg</v>
          </cell>
        </row>
        <row r="274">
          <cell r="A274" t="str">
            <v>55440-10</v>
          </cell>
          <cell r="B274" t="str">
            <v>   Office Expense</v>
          </cell>
          <cell r="C274" t="str">
            <v>   Debit</v>
          </cell>
          <cell r="D274" t="str">
            <v>   Reg</v>
          </cell>
        </row>
        <row r="275">
          <cell r="A275" t="str">
            <v>55440-90</v>
          </cell>
          <cell r="B275" t="str">
            <v>   Office Telephone</v>
          </cell>
          <cell r="C275" t="str">
            <v>   Debit</v>
          </cell>
          <cell r="D275" t="str">
            <v>   Reg</v>
          </cell>
        </row>
        <row r="276">
          <cell r="A276" t="str">
            <v>55450-10</v>
          </cell>
          <cell r="B276" t="str">
            <v>   Dues &amp; Subscriptions</v>
          </cell>
          <cell r="C276" t="str">
            <v>   Debit</v>
          </cell>
          <cell r="D276" t="str">
            <v>   Reg</v>
          </cell>
        </row>
        <row r="277">
          <cell r="A277" t="str">
            <v>55460-10</v>
          </cell>
          <cell r="B277" t="str">
            <v>   Credit Check</v>
          </cell>
          <cell r="C277" t="str">
            <v>   Debit</v>
          </cell>
          <cell r="D277" t="str">
            <v>   Reg</v>
          </cell>
        </row>
        <row r="278">
          <cell r="A278" t="str">
            <v>55470-10</v>
          </cell>
          <cell r="B278" t="str">
            <v>   License, Permits &amp; Fees</v>
          </cell>
          <cell r="C278" t="str">
            <v>   Debit</v>
          </cell>
          <cell r="D278" t="str">
            <v>   Reg</v>
          </cell>
        </row>
        <row r="279">
          <cell r="A279" t="str">
            <v>55480-10</v>
          </cell>
          <cell r="B279" t="str">
            <v>   Postage &amp; Messengerial</v>
          </cell>
          <cell r="C279" t="str">
            <v>   Debit</v>
          </cell>
          <cell r="D279" t="str">
            <v>   Reg</v>
          </cell>
        </row>
        <row r="280">
          <cell r="A280" t="str">
            <v>55490-10</v>
          </cell>
          <cell r="B280" t="str">
            <v>   Printing/Photocopy</v>
          </cell>
          <cell r="C280" t="str">
            <v>   Debit</v>
          </cell>
          <cell r="D280" t="str">
            <v>   Reg</v>
          </cell>
        </row>
        <row r="281">
          <cell r="A281" t="str">
            <v>55500-10</v>
          </cell>
          <cell r="B281" t="str">
            <v>   Advertising</v>
          </cell>
          <cell r="C281" t="str">
            <v>   Debit</v>
          </cell>
          <cell r="D281" t="str">
            <v>   Reg</v>
          </cell>
        </row>
        <row r="282">
          <cell r="A282" t="str">
            <v>55510-10</v>
          </cell>
          <cell r="B282" t="str">
            <v>   Contribution &amp; Donation</v>
          </cell>
          <cell r="C282" t="str">
            <v>   Debit</v>
          </cell>
          <cell r="D282" t="str">
            <v>   Reg</v>
          </cell>
        </row>
        <row r="283">
          <cell r="A283" t="str">
            <v>55520-10</v>
          </cell>
          <cell r="B283" t="str">
            <v>   Other General Office Expense</v>
          </cell>
          <cell r="C283" t="str">
            <v>   Debit</v>
          </cell>
          <cell r="D283" t="str">
            <v>   Reg</v>
          </cell>
        </row>
        <row r="284">
          <cell r="A284" t="str">
            <v>55530-10</v>
          </cell>
          <cell r="B284" t="str">
            <v>   Allocated Operating Expense</v>
          </cell>
          <cell r="C284" t="str">
            <v>   Debit</v>
          </cell>
          <cell r="D284" t="str">
            <v>   Reg</v>
          </cell>
        </row>
        <row r="285">
          <cell r="A285" t="str">
            <v>55610-10</v>
          </cell>
          <cell r="B285" t="str">
            <v>   Travel - General</v>
          </cell>
          <cell r="C285" t="str">
            <v>   Debit</v>
          </cell>
          <cell r="D285" t="str">
            <v>   Reg</v>
          </cell>
        </row>
        <row r="286">
          <cell r="A286" t="str">
            <v>55620-10</v>
          </cell>
          <cell r="B286" t="str">
            <v>   Car Allowance</v>
          </cell>
          <cell r="C286" t="str">
            <v>   Debit</v>
          </cell>
          <cell r="D286" t="str">
            <v>   Reg</v>
          </cell>
        </row>
        <row r="287">
          <cell r="A287" t="str">
            <v>55630-10</v>
          </cell>
          <cell r="B287" t="str">
            <v>   Auto Expense &amp; Mileage</v>
          </cell>
          <cell r="C287" t="str">
            <v>   Debit</v>
          </cell>
          <cell r="D287" t="str">
            <v>   Reg</v>
          </cell>
        </row>
        <row r="288">
          <cell r="A288" t="str">
            <v>55710-10</v>
          </cell>
          <cell r="B288" t="str">
            <v>   Association Dues</v>
          </cell>
          <cell r="C288" t="str">
            <v>   Debit</v>
          </cell>
          <cell r="D288" t="str">
            <v>   Reg</v>
          </cell>
        </row>
        <row r="289">
          <cell r="A289" t="str">
            <v>55720-10</v>
          </cell>
          <cell r="B289" t="str">
            <v>   Concierge Service</v>
          </cell>
          <cell r="C289" t="str">
            <v>   Debit</v>
          </cell>
          <cell r="D289" t="str">
            <v>   Reg</v>
          </cell>
        </row>
        <row r="290">
          <cell r="A290" t="str">
            <v>56110-10</v>
          </cell>
          <cell r="B290" t="str">
            <v>   Parking Lot Maintenance Expense</v>
          </cell>
          <cell r="C290" t="str">
            <v>   Debit</v>
          </cell>
          <cell r="D290" t="str">
            <v>   Reg</v>
          </cell>
        </row>
        <row r="291">
          <cell r="A291" t="str">
            <v>56120-10</v>
          </cell>
          <cell r="B291" t="str">
            <v>   Parking Contract Services</v>
          </cell>
          <cell r="C291" t="str">
            <v>   Debit</v>
          </cell>
          <cell r="D291" t="str">
            <v>   Reg</v>
          </cell>
        </row>
        <row r="292">
          <cell r="A292" t="str">
            <v>56130-10</v>
          </cell>
          <cell r="B292" t="str">
            <v>   Parking Occupancy Tax</v>
          </cell>
          <cell r="C292" t="str">
            <v>   Debit</v>
          </cell>
          <cell r="D292" t="str">
            <v>   Reg</v>
          </cell>
        </row>
        <row r="293">
          <cell r="A293" t="str">
            <v>56140-10</v>
          </cell>
          <cell r="B293" t="str">
            <v>   Parking Depreciation Expense</v>
          </cell>
          <cell r="C293" t="str">
            <v>   Debit</v>
          </cell>
          <cell r="D293" t="str">
            <v>   Reg</v>
          </cell>
        </row>
        <row r="294">
          <cell r="A294" t="str">
            <v>56150-10</v>
          </cell>
          <cell r="B294" t="str">
            <v>   Parking Management Fee</v>
          </cell>
          <cell r="C294" t="str">
            <v>   Debit</v>
          </cell>
          <cell r="D294" t="str">
            <v>   Reg</v>
          </cell>
        </row>
        <row r="295">
          <cell r="A295" t="str">
            <v>56190-10</v>
          </cell>
          <cell r="B295" t="str">
            <v>   Parking Expense - Contra</v>
          </cell>
          <cell r="C295" t="str">
            <v>   Debit</v>
          </cell>
          <cell r="D295" t="str">
            <v>   Reg</v>
          </cell>
        </row>
        <row r="296">
          <cell r="A296" t="str">
            <v>57110-10</v>
          </cell>
          <cell r="B296" t="str">
            <v>   Real Estate Tax</v>
          </cell>
          <cell r="C296" t="str">
            <v>   Debit</v>
          </cell>
          <cell r="D296" t="str">
            <v>   Reg</v>
          </cell>
        </row>
        <row r="297">
          <cell r="A297" t="str">
            <v>57110-20</v>
          </cell>
          <cell r="B297" t="str">
            <v>   Personal Property Tax</v>
          </cell>
          <cell r="C297" t="str">
            <v>   Debit</v>
          </cell>
          <cell r="D297" t="str">
            <v>   Reg</v>
          </cell>
        </row>
        <row r="298">
          <cell r="A298" t="str">
            <v>57120-10</v>
          </cell>
          <cell r="B298" t="str">
            <v>   Property tax consultant</v>
          </cell>
          <cell r="C298" t="str">
            <v>   Debit</v>
          </cell>
          <cell r="D298" t="str">
            <v>   Reg</v>
          </cell>
        </row>
        <row r="299">
          <cell r="A299" t="str">
            <v>57210-10</v>
          </cell>
          <cell r="B299" t="str">
            <v>   Earthquake Insurance</v>
          </cell>
          <cell r="C299" t="str">
            <v>   Debit</v>
          </cell>
          <cell r="D299" t="str">
            <v>   Reg</v>
          </cell>
        </row>
        <row r="300">
          <cell r="A300" t="str">
            <v>57220-10</v>
          </cell>
          <cell r="B300" t="str">
            <v>   Liability Insurance</v>
          </cell>
          <cell r="C300" t="str">
            <v>   Debit</v>
          </cell>
          <cell r="D300" t="str">
            <v>   Reg</v>
          </cell>
        </row>
        <row r="301">
          <cell r="A301" t="str">
            <v>57230-10</v>
          </cell>
          <cell r="B301" t="str">
            <v>   Property Insurance</v>
          </cell>
          <cell r="C301" t="str">
            <v>   Debit</v>
          </cell>
          <cell r="D301" t="str">
            <v>   Reg</v>
          </cell>
        </row>
        <row r="302">
          <cell r="A302" t="str">
            <v>57230-90</v>
          </cell>
          <cell r="B302" t="str">
            <v>   Insurance Allocated-(Contra)</v>
          </cell>
          <cell r="C302" t="str">
            <v>   Debit</v>
          </cell>
          <cell r="D302" t="str">
            <v>   Reg</v>
          </cell>
        </row>
        <row r="303">
          <cell r="A303" t="str">
            <v>58410-10</v>
          </cell>
          <cell r="B303" t="str">
            <v>   Specialty Leasing-Cart salary</v>
          </cell>
          <cell r="C303" t="str">
            <v>   Debit</v>
          </cell>
          <cell r="D303" t="str">
            <v>   Reg</v>
          </cell>
        </row>
        <row r="304">
          <cell r="A304" t="str">
            <v>58420-10</v>
          </cell>
          <cell r="B304" t="str">
            <v>   Specialty Leasing Cost-Cart expense</v>
          </cell>
          <cell r="C304" t="str">
            <v>   Debit</v>
          </cell>
          <cell r="D304" t="str">
            <v>   Reg</v>
          </cell>
        </row>
        <row r="305">
          <cell r="A305" t="str">
            <v>58430-10</v>
          </cell>
          <cell r="B305" t="str">
            <v>   Specialty Leasing Costs-Temp tenants</v>
          </cell>
          <cell r="C305" t="str">
            <v>   Debit</v>
          </cell>
          <cell r="D305" t="str">
            <v>   Reg</v>
          </cell>
        </row>
        <row r="306">
          <cell r="A306" t="str">
            <v>58440-10</v>
          </cell>
          <cell r="B306" t="str">
            <v>   Specialty Leasing Costs-Program compliance fee</v>
          </cell>
          <cell r="C306" t="str">
            <v>   Debit</v>
          </cell>
          <cell r="D306" t="str">
            <v>   Reg</v>
          </cell>
        </row>
        <row r="307">
          <cell r="A307" t="str">
            <v>58505-10</v>
          </cell>
          <cell r="B307" t="str">
            <v>   Entertainment/conven/cellphones</v>
          </cell>
          <cell r="C307" t="str">
            <v>   Debit</v>
          </cell>
          <cell r="D307" t="str">
            <v>   Reg</v>
          </cell>
        </row>
        <row r="308">
          <cell r="A308" t="str">
            <v>58510-10</v>
          </cell>
          <cell r="B308" t="str">
            <v>   Daily Sales</v>
          </cell>
          <cell r="C308" t="str">
            <v>   Debit</v>
          </cell>
          <cell r="D308" t="str">
            <v>   Reg</v>
          </cell>
        </row>
        <row r="309">
          <cell r="A309" t="str">
            <v>58515-10</v>
          </cell>
          <cell r="B309" t="str">
            <v>   Dues and subscription</v>
          </cell>
          <cell r="C309" t="str">
            <v>   Debit</v>
          </cell>
          <cell r="D309" t="str">
            <v>   Reg</v>
          </cell>
        </row>
        <row r="310">
          <cell r="A310" t="str">
            <v>58520-10</v>
          </cell>
          <cell r="B310" t="str">
            <v>   Magazine production</v>
          </cell>
          <cell r="C310" t="str">
            <v>   Debit</v>
          </cell>
          <cell r="D310" t="str">
            <v>   Reg</v>
          </cell>
        </row>
        <row r="311">
          <cell r="A311" t="str">
            <v>58520-20</v>
          </cell>
          <cell r="B311" t="str">
            <v>   Magazine space</v>
          </cell>
          <cell r="C311" t="str">
            <v>   Debit</v>
          </cell>
          <cell r="D311" t="str">
            <v>   Reg</v>
          </cell>
        </row>
        <row r="312">
          <cell r="A312" t="str">
            <v>58520-30</v>
          </cell>
          <cell r="B312" t="str">
            <v>   Market research</v>
          </cell>
          <cell r="C312" t="str">
            <v>   Debit</v>
          </cell>
          <cell r="D312" t="str">
            <v>   Reg</v>
          </cell>
        </row>
        <row r="313">
          <cell r="A313" t="str">
            <v>58525-10</v>
          </cell>
          <cell r="B313" t="str">
            <v>   Directories</v>
          </cell>
          <cell r="C313" t="str">
            <v>   Debit</v>
          </cell>
          <cell r="D313" t="str">
            <v>   Reg</v>
          </cell>
        </row>
        <row r="314">
          <cell r="A314" t="str">
            <v>58530-10</v>
          </cell>
          <cell r="B314" t="str">
            <v>   Newspaper production</v>
          </cell>
          <cell r="C314" t="str">
            <v>   Debit</v>
          </cell>
          <cell r="D314" t="str">
            <v>   Reg</v>
          </cell>
        </row>
        <row r="315">
          <cell r="A315" t="str">
            <v>58530-20</v>
          </cell>
          <cell r="B315" t="str">
            <v>   Newspaper space</v>
          </cell>
          <cell r="C315" t="str">
            <v>   Debit</v>
          </cell>
          <cell r="D315" t="str">
            <v>   Reg</v>
          </cell>
        </row>
        <row r="316">
          <cell r="A316" t="str">
            <v>58535-10</v>
          </cell>
          <cell r="B316" t="str">
            <v>   Office Supplies/parking</v>
          </cell>
          <cell r="C316" t="str">
            <v>   Debit</v>
          </cell>
          <cell r="D316" t="str">
            <v>   Reg</v>
          </cell>
        </row>
        <row r="317">
          <cell r="A317" t="str">
            <v>58540-10</v>
          </cell>
          <cell r="B317" t="str">
            <v>   Website</v>
          </cell>
          <cell r="C317" t="str">
            <v>   Debit</v>
          </cell>
          <cell r="D317" t="str">
            <v>   Reg</v>
          </cell>
        </row>
        <row r="318">
          <cell r="A318" t="str">
            <v>58545-10</v>
          </cell>
          <cell r="B318" t="str">
            <v>   Outdoor production</v>
          </cell>
          <cell r="C318" t="str">
            <v>   Debit</v>
          </cell>
          <cell r="D318" t="str">
            <v>   Reg</v>
          </cell>
        </row>
        <row r="319">
          <cell r="A319" t="str">
            <v>58550-10</v>
          </cell>
          <cell r="B319" t="str">
            <v>   Payroll</v>
          </cell>
          <cell r="C319" t="str">
            <v>   Debit</v>
          </cell>
          <cell r="D319" t="str">
            <v>   Reg</v>
          </cell>
        </row>
        <row r="320">
          <cell r="A320" t="str">
            <v>58555-10</v>
          </cell>
          <cell r="B320" t="str">
            <v>   Center signage</v>
          </cell>
          <cell r="C320" t="str">
            <v>   Debit</v>
          </cell>
          <cell r="D320" t="str">
            <v>   Reg</v>
          </cell>
        </row>
        <row r="321">
          <cell r="A321" t="str">
            <v>58560-10</v>
          </cell>
          <cell r="B321" t="str">
            <v>   Radio production</v>
          </cell>
          <cell r="C321" t="str">
            <v>   Debit</v>
          </cell>
          <cell r="D321" t="str">
            <v>   Reg</v>
          </cell>
        </row>
        <row r="322">
          <cell r="A322" t="str">
            <v>58560-20</v>
          </cell>
          <cell r="B322" t="str">
            <v>   Radio replacement</v>
          </cell>
          <cell r="C322" t="str">
            <v>   Debit</v>
          </cell>
          <cell r="D322" t="str">
            <v>   Reg</v>
          </cell>
        </row>
        <row r="323">
          <cell r="A323" t="str">
            <v>58565-10</v>
          </cell>
          <cell r="B323" t="str">
            <v>   Special events</v>
          </cell>
          <cell r="C323" t="str">
            <v>   Debit</v>
          </cell>
          <cell r="D323" t="str">
            <v>   Reg</v>
          </cell>
        </row>
        <row r="324">
          <cell r="A324" t="str">
            <v>58565-20</v>
          </cell>
          <cell r="B324" t="str">
            <v>   Special marketing</v>
          </cell>
          <cell r="C324" t="str">
            <v>   Debit</v>
          </cell>
          <cell r="D324" t="str">
            <v>   Reg</v>
          </cell>
        </row>
        <row r="325">
          <cell r="A325" t="str">
            <v>58570-10</v>
          </cell>
          <cell r="B325" t="str">
            <v>   Visual Merchandising</v>
          </cell>
          <cell r="C325" t="str">
            <v>   Debit</v>
          </cell>
          <cell r="D325" t="str">
            <v>   Reg</v>
          </cell>
        </row>
        <row r="326">
          <cell r="A326" t="str">
            <v>58575-10</v>
          </cell>
          <cell r="B326" t="str">
            <v>   Direct Mail</v>
          </cell>
          <cell r="C326" t="str">
            <v>   Debit</v>
          </cell>
          <cell r="D326" t="str">
            <v>   Reg</v>
          </cell>
        </row>
        <row r="327">
          <cell r="A327" t="str">
            <v>58580-10</v>
          </cell>
          <cell r="B327" t="str">
            <v>   Merchant communication/newsletter</v>
          </cell>
          <cell r="C327" t="str">
            <v>   Debit</v>
          </cell>
          <cell r="D327" t="str">
            <v>   Reg</v>
          </cell>
        </row>
        <row r="328">
          <cell r="A328" t="str">
            <v>58581-10</v>
          </cell>
          <cell r="B328" t="str">
            <v>   Merchant Support</v>
          </cell>
          <cell r="C328" t="str">
            <v>   Debit</v>
          </cell>
          <cell r="D328" t="str">
            <v>   Reg</v>
          </cell>
        </row>
        <row r="329">
          <cell r="A329" t="str">
            <v>58585-10</v>
          </cell>
          <cell r="B329" t="str">
            <v>   Public relations</v>
          </cell>
          <cell r="C329" t="str">
            <v>   Debit</v>
          </cell>
          <cell r="D329" t="str">
            <v>   Reg</v>
          </cell>
        </row>
        <row r="330">
          <cell r="A330" t="str">
            <v>58590-10</v>
          </cell>
          <cell r="B330" t="str">
            <v>   Tourism</v>
          </cell>
          <cell r="C330" t="str">
            <v>   Debit</v>
          </cell>
          <cell r="D330" t="str">
            <v>   Reg</v>
          </cell>
        </row>
        <row r="331">
          <cell r="A331" t="str">
            <v>58595-10</v>
          </cell>
          <cell r="B331" t="str">
            <v>   Sales Promotion</v>
          </cell>
          <cell r="C331" t="str">
            <v>   Debit</v>
          </cell>
          <cell r="D331" t="str">
            <v>   Reg</v>
          </cell>
        </row>
        <row r="332">
          <cell r="A332" t="str">
            <v>58595-20</v>
          </cell>
          <cell r="B332" t="str">
            <v>   Tenant Retainage Program</v>
          </cell>
          <cell r="C332" t="str">
            <v>   Debit</v>
          </cell>
          <cell r="D332" t="str">
            <v>   Reg</v>
          </cell>
        </row>
        <row r="333">
          <cell r="A333" t="str">
            <v>58598-10</v>
          </cell>
          <cell r="B333" t="str">
            <v>   Misc. Marketing Expense</v>
          </cell>
          <cell r="C333" t="str">
            <v>   Debit</v>
          </cell>
          <cell r="D333" t="str">
            <v>   Reg</v>
          </cell>
        </row>
        <row r="334">
          <cell r="A334" t="str">
            <v>59110-10</v>
          </cell>
          <cell r="B334" t="str">
            <v>   Capitalized Recoverable Expenses</v>
          </cell>
          <cell r="C334" t="str">
            <v>   Debit</v>
          </cell>
          <cell r="D334" t="str">
            <v>   Reg</v>
          </cell>
        </row>
        <row r="335">
          <cell r="A335" t="str">
            <v>59998-10</v>
          </cell>
          <cell r="B335" t="str">
            <v>   Specialty leasing Contribution</v>
          </cell>
          <cell r="C335" t="str">
            <v>   Debit</v>
          </cell>
          <cell r="D335" t="str">
            <v>   Reg</v>
          </cell>
        </row>
        <row r="336">
          <cell r="A336" t="str">
            <v>61110-10</v>
          </cell>
          <cell r="B336" t="str">
            <v>   Cleaning-Payroll</v>
          </cell>
          <cell r="C336" t="str">
            <v>   Debit</v>
          </cell>
          <cell r="D336" t="str">
            <v>   Reg</v>
          </cell>
        </row>
        <row r="337">
          <cell r="A337" t="str">
            <v>61110-15</v>
          </cell>
          <cell r="B337" t="str">
            <v>   Cleaning-Contract Service</v>
          </cell>
          <cell r="C337" t="str">
            <v>   Debit</v>
          </cell>
          <cell r="D337" t="str">
            <v>   Reg</v>
          </cell>
        </row>
        <row r="338">
          <cell r="A338" t="str">
            <v>61110-16</v>
          </cell>
          <cell r="B338" t="str">
            <v>   Cleaning-Day Porter contract service</v>
          </cell>
          <cell r="C338" t="str">
            <v>   Debit</v>
          </cell>
          <cell r="D338" t="str">
            <v>   Reg</v>
          </cell>
        </row>
        <row r="339">
          <cell r="A339" t="str">
            <v>61110-20</v>
          </cell>
          <cell r="B339" t="str">
            <v>   Cleaning-Extra Service</v>
          </cell>
          <cell r="C339" t="str">
            <v>   Debit</v>
          </cell>
          <cell r="D339" t="str">
            <v>   Reg</v>
          </cell>
        </row>
        <row r="340">
          <cell r="A340" t="str">
            <v>61110-21</v>
          </cell>
          <cell r="B340" t="str">
            <v>   Cleaning-Steam cleaning</v>
          </cell>
          <cell r="C340" t="str">
            <v>   Debit</v>
          </cell>
          <cell r="D340" t="str">
            <v>   Reg</v>
          </cell>
        </row>
        <row r="341">
          <cell r="A341" t="str">
            <v>61110-22</v>
          </cell>
          <cell r="B341" t="str">
            <v>   Cleaning-Window washing</v>
          </cell>
          <cell r="C341" t="str">
            <v>   Debit</v>
          </cell>
          <cell r="D341" t="str">
            <v>   Reg</v>
          </cell>
        </row>
        <row r="342">
          <cell r="A342" t="str">
            <v>61110-23</v>
          </cell>
          <cell r="B342" t="str">
            <v>   Cleaning-Carpet</v>
          </cell>
          <cell r="C342" t="str">
            <v>   Debit</v>
          </cell>
          <cell r="D342" t="str">
            <v>   Reg</v>
          </cell>
        </row>
        <row r="343">
          <cell r="A343" t="str">
            <v>61110-40</v>
          </cell>
          <cell r="B343" t="str">
            <v>   Cleaning-Repairs&amp;Maintenance</v>
          </cell>
          <cell r="C343" t="str">
            <v>   Debit</v>
          </cell>
          <cell r="D343" t="str">
            <v>   Reg</v>
          </cell>
        </row>
        <row r="344">
          <cell r="A344" t="str">
            <v>61110-50</v>
          </cell>
          <cell r="B344" t="str">
            <v>   Cleaning-Supplies &amp; Materials</v>
          </cell>
          <cell r="C344" t="str">
            <v>   Debit</v>
          </cell>
          <cell r="D344" t="str">
            <v>   Reg</v>
          </cell>
        </row>
        <row r="345">
          <cell r="A345" t="str">
            <v>61110-70</v>
          </cell>
          <cell r="B345" t="str">
            <v>   Cleaning-Vacant unit</v>
          </cell>
          <cell r="C345" t="str">
            <v>   Debit</v>
          </cell>
          <cell r="D345" t="str">
            <v>   Reg</v>
          </cell>
        </row>
        <row r="346">
          <cell r="A346" t="str">
            <v>61210-10</v>
          </cell>
          <cell r="B346" t="str">
            <v>   Trash Removal-Extra Service (for Bulk Trash pick up)</v>
          </cell>
          <cell r="C346" t="str">
            <v>   Debit</v>
          </cell>
          <cell r="D346" t="str">
            <v>   Reg</v>
          </cell>
        </row>
        <row r="347">
          <cell r="A347" t="str">
            <v>61210-20</v>
          </cell>
          <cell r="B347" t="str">
            <v>   Trash Removal-Service Contract</v>
          </cell>
          <cell r="C347" t="str">
            <v>   Debit</v>
          </cell>
          <cell r="D347" t="str">
            <v>   Reg</v>
          </cell>
        </row>
        <row r="348">
          <cell r="A348" t="str">
            <v>61210-30</v>
          </cell>
          <cell r="B348" t="str">
            <v>   Trash Removal-License&amp;Inspection Fees</v>
          </cell>
          <cell r="C348" t="str">
            <v>   Debit</v>
          </cell>
          <cell r="D348" t="str">
            <v>   Reg</v>
          </cell>
        </row>
        <row r="349">
          <cell r="A349" t="str">
            <v>62110-10</v>
          </cell>
          <cell r="B349" t="str">
            <v>   R&amp;M-Payroll-Salaries</v>
          </cell>
          <cell r="C349" t="str">
            <v>   Debit</v>
          </cell>
          <cell r="D349" t="str">
            <v>   Reg</v>
          </cell>
        </row>
        <row r="350">
          <cell r="A350" t="str">
            <v>62120-10</v>
          </cell>
          <cell r="B350" t="str">
            <v>   R&amp;M-Payroll-Reimbursed Labor</v>
          </cell>
          <cell r="C350" t="str">
            <v>   Debit</v>
          </cell>
          <cell r="D350" t="str">
            <v>   Reg</v>
          </cell>
        </row>
        <row r="351">
          <cell r="A351" t="str">
            <v>62130-10</v>
          </cell>
          <cell r="B351" t="str">
            <v>   R&amp;M-Payroll-Allocated Payroll</v>
          </cell>
          <cell r="C351" t="str">
            <v>   Debit</v>
          </cell>
          <cell r="D351" t="str">
            <v>   Reg</v>
          </cell>
        </row>
        <row r="352">
          <cell r="A352" t="str">
            <v>62140-10</v>
          </cell>
          <cell r="B352" t="str">
            <v>   R&amp;M-Payroll-Outside Contract</v>
          </cell>
          <cell r="C352" t="str">
            <v>   Debit</v>
          </cell>
          <cell r="D352" t="str">
            <v>   Reg</v>
          </cell>
        </row>
        <row r="353">
          <cell r="A353" t="str">
            <v>62150-10</v>
          </cell>
          <cell r="B353" t="str">
            <v>   R&amp;M-Payroll-Do not use</v>
          </cell>
          <cell r="C353" t="str">
            <v>   Debit</v>
          </cell>
          <cell r="D353" t="str">
            <v>   Reg</v>
          </cell>
        </row>
        <row r="354">
          <cell r="A354" t="str">
            <v>62210-20</v>
          </cell>
          <cell r="B354" t="str">
            <v>   Elev-Service Contract</v>
          </cell>
          <cell r="C354" t="str">
            <v>   Debit</v>
          </cell>
          <cell r="D354" t="str">
            <v>   Reg</v>
          </cell>
        </row>
        <row r="355">
          <cell r="A355" t="str">
            <v>62210-30</v>
          </cell>
          <cell r="B355" t="str">
            <v>   Elev-License &amp; Insp Fee</v>
          </cell>
          <cell r="C355" t="str">
            <v>   Debit</v>
          </cell>
          <cell r="D355" t="str">
            <v>   Reg</v>
          </cell>
        </row>
        <row r="356">
          <cell r="A356" t="str">
            <v>62210-40</v>
          </cell>
          <cell r="B356" t="str">
            <v>   Elevator-R&amp;M</v>
          </cell>
          <cell r="C356" t="str">
            <v>   Debit</v>
          </cell>
          <cell r="D356" t="str">
            <v>   Reg</v>
          </cell>
        </row>
        <row r="357">
          <cell r="A357" t="str">
            <v>62210-60</v>
          </cell>
          <cell r="B357" t="str">
            <v>   Elevator-Tools&amp;Equipm</v>
          </cell>
          <cell r="C357" t="str">
            <v>   Debit</v>
          </cell>
          <cell r="D357" t="str">
            <v>   Reg</v>
          </cell>
        </row>
        <row r="358">
          <cell r="A358" t="str">
            <v>62210-90</v>
          </cell>
          <cell r="B358" t="str">
            <v>   Elevator-Tel Alarm</v>
          </cell>
          <cell r="C358" t="str">
            <v>   Debit</v>
          </cell>
          <cell r="D358" t="str">
            <v>   Reg</v>
          </cell>
        </row>
        <row r="359">
          <cell r="A359" t="str">
            <v>62210-95</v>
          </cell>
          <cell r="B359" t="str">
            <v>   Elevator-Allocation (Contra)</v>
          </cell>
          <cell r="C359" t="str">
            <v>   Debit</v>
          </cell>
          <cell r="D359" t="str">
            <v>   Reg</v>
          </cell>
        </row>
        <row r="360">
          <cell r="A360" t="str">
            <v>62310-20</v>
          </cell>
          <cell r="B360" t="str">
            <v>   HVAC-Service Contract</v>
          </cell>
          <cell r="C360" t="str">
            <v>   Debit</v>
          </cell>
          <cell r="D360" t="str">
            <v>   Reg</v>
          </cell>
        </row>
        <row r="361">
          <cell r="A361" t="str">
            <v>62310-30</v>
          </cell>
          <cell r="B361" t="str">
            <v>   HVAC-License &amp; Inspection Fees</v>
          </cell>
          <cell r="C361" t="str">
            <v>   Debit</v>
          </cell>
          <cell r="D361" t="str">
            <v>   Reg</v>
          </cell>
        </row>
        <row r="362">
          <cell r="A362" t="str">
            <v>62310-40</v>
          </cell>
          <cell r="B362" t="str">
            <v>   HVAC-Repairs &amp; Maintenance</v>
          </cell>
          <cell r="C362" t="str">
            <v>   Debit</v>
          </cell>
          <cell r="D362" t="str">
            <v>   Reg</v>
          </cell>
        </row>
        <row r="363">
          <cell r="A363" t="str">
            <v>62310-50</v>
          </cell>
          <cell r="B363" t="str">
            <v>   HVAC-Supplies &amp; Materials</v>
          </cell>
          <cell r="C363" t="str">
            <v>   Debit</v>
          </cell>
          <cell r="D363" t="str">
            <v>   Reg</v>
          </cell>
        </row>
        <row r="364">
          <cell r="A364" t="str">
            <v>62310-60</v>
          </cell>
          <cell r="B364" t="str">
            <v>   HVAC-Chilled Water</v>
          </cell>
          <cell r="C364" t="str">
            <v>   Debit</v>
          </cell>
          <cell r="D364" t="str">
            <v>   Reg</v>
          </cell>
        </row>
        <row r="365">
          <cell r="A365" t="str">
            <v>62310-90</v>
          </cell>
          <cell r="B365" t="str">
            <v>   HVAC-Water Treatment</v>
          </cell>
          <cell r="C365" t="str">
            <v>   Debit</v>
          </cell>
          <cell r="D365" t="str">
            <v>   Reg</v>
          </cell>
        </row>
        <row r="366">
          <cell r="A366" t="str">
            <v>62410-20</v>
          </cell>
          <cell r="B366" t="str">
            <v>   Electrical-Service Contract</v>
          </cell>
          <cell r="C366" t="str">
            <v>   Debit</v>
          </cell>
          <cell r="D366" t="str">
            <v>   Reg</v>
          </cell>
        </row>
        <row r="367">
          <cell r="A367" t="str">
            <v>62410-30</v>
          </cell>
          <cell r="B367" t="str">
            <v>   Electrical-License&amp;Insp Fee</v>
          </cell>
          <cell r="C367" t="str">
            <v>   Debit</v>
          </cell>
          <cell r="D367" t="str">
            <v>   Reg</v>
          </cell>
        </row>
        <row r="368">
          <cell r="A368" t="str">
            <v>62410-40</v>
          </cell>
          <cell r="B368" t="str">
            <v>   Electrical-Repairs&amp;Maint</v>
          </cell>
          <cell r="C368" t="str">
            <v>   Debit</v>
          </cell>
          <cell r="D368" t="str">
            <v>   Reg</v>
          </cell>
        </row>
        <row r="369">
          <cell r="A369" t="str">
            <v>62410-50</v>
          </cell>
          <cell r="B369" t="str">
            <v>   Electrical-Supplies&amp;Materials</v>
          </cell>
          <cell r="C369" t="str">
            <v>   Debit</v>
          </cell>
          <cell r="D369" t="str">
            <v>   Reg</v>
          </cell>
        </row>
        <row r="370">
          <cell r="A370" t="str">
            <v>62510-20</v>
          </cell>
          <cell r="B370" t="str">
            <v>   Structural/Roofing-RM Contract</v>
          </cell>
          <cell r="C370" t="str">
            <v>   Debit</v>
          </cell>
          <cell r="D370" t="str">
            <v>   Reg</v>
          </cell>
        </row>
        <row r="371">
          <cell r="A371" t="str">
            <v>62510-25</v>
          </cell>
          <cell r="B371" t="str">
            <v>   Structural/Roofing-Consultant</v>
          </cell>
          <cell r="C371" t="str">
            <v>   Debit</v>
          </cell>
          <cell r="D371" t="str">
            <v>   Reg</v>
          </cell>
        </row>
        <row r="372">
          <cell r="A372" t="str">
            <v>62510-50</v>
          </cell>
          <cell r="B372" t="str">
            <v>   Structural/Roofing-Supplies &amp; Materials</v>
          </cell>
          <cell r="C372" t="str">
            <v>   Debit</v>
          </cell>
          <cell r="D372" t="str">
            <v>   Reg</v>
          </cell>
        </row>
        <row r="373">
          <cell r="A373" t="str">
            <v>62610-20</v>
          </cell>
          <cell r="B373" t="str">
            <v>   Plumbing-Service Contract</v>
          </cell>
          <cell r="C373" t="str">
            <v>   Debit</v>
          </cell>
          <cell r="D373" t="str">
            <v>   Reg</v>
          </cell>
        </row>
        <row r="374">
          <cell r="A374" t="str">
            <v>62610-30</v>
          </cell>
          <cell r="B374" t="str">
            <v>   Plumbing-License &amp; Inspection Fee</v>
          </cell>
          <cell r="C374" t="str">
            <v>   Debit</v>
          </cell>
          <cell r="D374" t="str">
            <v>   Reg</v>
          </cell>
        </row>
        <row r="375">
          <cell r="A375" t="str">
            <v>62610-40</v>
          </cell>
          <cell r="B375" t="str">
            <v>   Plumbing-Repairs &amp; Maintenance</v>
          </cell>
          <cell r="C375" t="str">
            <v>   Debit</v>
          </cell>
          <cell r="D375" t="str">
            <v>   Reg</v>
          </cell>
        </row>
        <row r="376">
          <cell r="A376" t="str">
            <v>62610-50</v>
          </cell>
          <cell r="B376" t="str">
            <v>   Plumbing-Supplies &amp; Materials</v>
          </cell>
          <cell r="C376" t="str">
            <v>   Debit</v>
          </cell>
          <cell r="D376" t="str">
            <v>   Reg</v>
          </cell>
        </row>
        <row r="377">
          <cell r="A377" t="str">
            <v>62710-20</v>
          </cell>
          <cell r="B377" t="str">
            <v>   Fire &amp; Safety-R&amp;M Contract</v>
          </cell>
          <cell r="C377" t="str">
            <v>   Debit</v>
          </cell>
          <cell r="D377" t="str">
            <v>   Reg</v>
          </cell>
        </row>
        <row r="378">
          <cell r="A378" t="str">
            <v>62710-30</v>
          </cell>
          <cell r="B378" t="str">
            <v>   Fire &amp; Safety-License &amp; Inspection Fee</v>
          </cell>
          <cell r="C378" t="str">
            <v>   Debit</v>
          </cell>
          <cell r="D378" t="str">
            <v>   Reg</v>
          </cell>
        </row>
        <row r="379">
          <cell r="A379" t="str">
            <v>62710-40</v>
          </cell>
          <cell r="B379" t="str">
            <v>   Fire &amp; Safety-Repairs &amp; Maintenance</v>
          </cell>
          <cell r="C379" t="str">
            <v>   Debit</v>
          </cell>
          <cell r="D379" t="str">
            <v>   Reg</v>
          </cell>
        </row>
        <row r="380">
          <cell r="A380" t="str">
            <v>62710-50</v>
          </cell>
          <cell r="B380" t="str">
            <v>   Fire &amp; Safety-Supplies &amp; Materials</v>
          </cell>
          <cell r="C380" t="str">
            <v>   Debit</v>
          </cell>
          <cell r="D380" t="str">
            <v>   Reg</v>
          </cell>
        </row>
        <row r="381">
          <cell r="A381" t="str">
            <v>62710-90</v>
          </cell>
          <cell r="B381" t="str">
            <v>   Fire &amp; Safety-Alarm Monitoring</v>
          </cell>
          <cell r="C381" t="str">
            <v>   Debit</v>
          </cell>
          <cell r="D381" t="str">
            <v>   Reg</v>
          </cell>
        </row>
        <row r="382">
          <cell r="A382" t="str">
            <v>62810-20</v>
          </cell>
          <cell r="B382" t="str">
            <v>   Pest Control-Contract</v>
          </cell>
          <cell r="C382" t="str">
            <v>   Debit</v>
          </cell>
          <cell r="D382" t="str">
            <v>   Reg</v>
          </cell>
        </row>
        <row r="383">
          <cell r="A383" t="str">
            <v>62810-30</v>
          </cell>
          <cell r="B383" t="str">
            <v>   Pest Control-Others</v>
          </cell>
          <cell r="C383" t="str">
            <v>   Debit</v>
          </cell>
          <cell r="D383" t="str">
            <v>   Reg</v>
          </cell>
        </row>
        <row r="384">
          <cell r="A384" t="str">
            <v>62910-10</v>
          </cell>
          <cell r="B384" t="str">
            <v>   Engineering-Salaries</v>
          </cell>
          <cell r="C384" t="str">
            <v>   Debit</v>
          </cell>
          <cell r="D384" t="str">
            <v>   Reg</v>
          </cell>
        </row>
        <row r="385">
          <cell r="A385" t="str">
            <v>62910-20</v>
          </cell>
          <cell r="B385" t="str">
            <v>   Engineering-Contract</v>
          </cell>
          <cell r="C385" t="str">
            <v>   Debit</v>
          </cell>
          <cell r="D385" t="str">
            <v>   Reg</v>
          </cell>
        </row>
        <row r="386">
          <cell r="A386" t="str">
            <v>62910-50</v>
          </cell>
          <cell r="B386" t="str">
            <v>   Engineering-Supplies/Materials</v>
          </cell>
          <cell r="C386" t="str">
            <v>   Debit</v>
          </cell>
          <cell r="D386" t="str">
            <v>   Reg</v>
          </cell>
        </row>
        <row r="387">
          <cell r="A387" t="str">
            <v>62910-60</v>
          </cell>
          <cell r="B387" t="str">
            <v>   Engineering-Tools &amp; Equipment</v>
          </cell>
          <cell r="C387" t="str">
            <v>   Debit</v>
          </cell>
          <cell r="D387" t="str">
            <v>   Reg</v>
          </cell>
        </row>
        <row r="388">
          <cell r="A388" t="str">
            <v>62910-90</v>
          </cell>
          <cell r="B388" t="str">
            <v>   Engineering-Telephone</v>
          </cell>
          <cell r="C388" t="str">
            <v>   Debit</v>
          </cell>
          <cell r="D388" t="str">
            <v>   Reg</v>
          </cell>
        </row>
        <row r="389">
          <cell r="A389" t="str">
            <v>63110-10</v>
          </cell>
          <cell r="B389" t="str">
            <v>   Bldg R&amp;M (Interior)-Building</v>
          </cell>
          <cell r="C389" t="str">
            <v>   Debit</v>
          </cell>
          <cell r="D389" t="str">
            <v>   Reg</v>
          </cell>
        </row>
        <row r="390">
          <cell r="A390" t="str">
            <v>63115-10</v>
          </cell>
          <cell r="B390" t="str">
            <v>   Bldg R&amp;M (Interior)-Equipment Rental</v>
          </cell>
          <cell r="C390" t="str">
            <v>   Debit</v>
          </cell>
          <cell r="D390" t="str">
            <v>   Reg</v>
          </cell>
        </row>
        <row r="391">
          <cell r="A391" t="str">
            <v>63120-10</v>
          </cell>
          <cell r="B391" t="str">
            <v>   Bldg R&amp;M (Interior)-Lock &amp; Keys</v>
          </cell>
          <cell r="C391" t="str">
            <v>   Debit</v>
          </cell>
          <cell r="D391" t="str">
            <v>   Reg</v>
          </cell>
        </row>
        <row r="392">
          <cell r="A392" t="str">
            <v>63130-10</v>
          </cell>
          <cell r="B392" t="str">
            <v>   Bldg R&amp;M (Interior)-Painting</v>
          </cell>
          <cell r="C392" t="str">
            <v>   Debit</v>
          </cell>
          <cell r="D392" t="str">
            <v>   Reg</v>
          </cell>
        </row>
        <row r="393">
          <cell r="A393" t="str">
            <v>63140-10</v>
          </cell>
          <cell r="B393" t="str">
            <v>   Bldg R&amp;M (Interior)-Signage &amp; Directory</v>
          </cell>
          <cell r="C393" t="str">
            <v>   Debit</v>
          </cell>
          <cell r="D393" t="str">
            <v>   Reg</v>
          </cell>
        </row>
        <row r="394">
          <cell r="A394" t="str">
            <v>63150-10</v>
          </cell>
          <cell r="B394" t="str">
            <v>   Bldg R&amp;M (Interior)-Small Tools</v>
          </cell>
          <cell r="C394" t="str">
            <v>   Debit</v>
          </cell>
          <cell r="D394" t="str">
            <v>   Reg</v>
          </cell>
        </row>
        <row r="395">
          <cell r="A395" t="str">
            <v>63160-10</v>
          </cell>
          <cell r="B395" t="str">
            <v>   Bldg R&amp;M (Interior)-Supplies &amp; Materials</v>
          </cell>
          <cell r="C395" t="str">
            <v>   Debit</v>
          </cell>
          <cell r="D395" t="str">
            <v>   Reg</v>
          </cell>
        </row>
        <row r="396">
          <cell r="A396" t="str">
            <v>63165-10</v>
          </cell>
          <cell r="B396" t="str">
            <v>   Bldg R&amp;M (Interior)-Uniforms</v>
          </cell>
          <cell r="C396" t="str">
            <v>   Debit</v>
          </cell>
          <cell r="D396" t="str">
            <v>   Reg</v>
          </cell>
        </row>
        <row r="397">
          <cell r="A397" t="str">
            <v>63170-10</v>
          </cell>
          <cell r="B397" t="str">
            <v>   Bldg R&amp;M (Interior)-Allocation Expense</v>
          </cell>
          <cell r="C397" t="str">
            <v>   Debit</v>
          </cell>
          <cell r="D397" t="str">
            <v>   Reg</v>
          </cell>
        </row>
        <row r="398">
          <cell r="A398" t="str">
            <v>63180-10</v>
          </cell>
          <cell r="B398" t="str">
            <v>   Bldg R&amp;M (Interior)-Appliances</v>
          </cell>
          <cell r="C398" t="str">
            <v>   Debit</v>
          </cell>
          <cell r="D398" t="str">
            <v>   Reg</v>
          </cell>
        </row>
        <row r="399">
          <cell r="A399" t="str">
            <v>63180-20</v>
          </cell>
          <cell r="B399" t="str">
            <v>   Bldg R&amp;M (Interior)-Laundry Eqpt</v>
          </cell>
          <cell r="C399" t="str">
            <v>   Debit</v>
          </cell>
          <cell r="D399" t="str">
            <v>   Reg</v>
          </cell>
        </row>
        <row r="400">
          <cell r="A400" t="str">
            <v>63180-30</v>
          </cell>
          <cell r="B400" t="str">
            <v>   Bldg R&amp;M (Interior)-Generator</v>
          </cell>
          <cell r="C400" t="str">
            <v>   Debit</v>
          </cell>
          <cell r="D400" t="str">
            <v>   Reg</v>
          </cell>
        </row>
        <row r="401">
          <cell r="A401" t="str">
            <v>63190-10</v>
          </cell>
          <cell r="B401" t="str">
            <v>   Bldg R&amp;M (Interior)-General Expense</v>
          </cell>
          <cell r="C401" t="str">
            <v>   Debit</v>
          </cell>
          <cell r="D401" t="str">
            <v>   Reg</v>
          </cell>
        </row>
        <row r="402">
          <cell r="A402" t="str">
            <v>63190-20</v>
          </cell>
          <cell r="B402" t="str">
            <v>   Bldg R&amp;M (Interior)-Floor Repair</v>
          </cell>
          <cell r="C402" t="str">
            <v>   Debit</v>
          </cell>
          <cell r="D402" t="str">
            <v>   Reg</v>
          </cell>
        </row>
        <row r="403">
          <cell r="A403" t="str">
            <v>63190-30</v>
          </cell>
          <cell r="B403" t="str">
            <v>   Bldg R&amp;M (Interior)-Grafitti film&amp;removal</v>
          </cell>
          <cell r="C403" t="str">
            <v>   Debit</v>
          </cell>
          <cell r="D403" t="str">
            <v>   Reg</v>
          </cell>
        </row>
        <row r="404">
          <cell r="A404" t="str">
            <v>63190-40</v>
          </cell>
          <cell r="B404" t="str">
            <v>   Bldg R&amp;M (Interior)-Loading Dock</v>
          </cell>
          <cell r="C404" t="str">
            <v>   Debit</v>
          </cell>
          <cell r="D404" t="str">
            <v>   Reg</v>
          </cell>
        </row>
        <row r="405">
          <cell r="A405" t="str">
            <v>63190-50</v>
          </cell>
          <cell r="B405" t="str">
            <v>   Bldg R&amp;M (Interior)-Miscellaneous</v>
          </cell>
          <cell r="C405" t="str">
            <v>   Debit</v>
          </cell>
          <cell r="D405" t="str">
            <v>   Reg</v>
          </cell>
        </row>
        <row r="406">
          <cell r="A406" t="str">
            <v>63210-10</v>
          </cell>
          <cell r="B406" t="str">
            <v>   Bldg R&amp;M (Exterior)-Building</v>
          </cell>
          <cell r="C406" t="str">
            <v>   Debit</v>
          </cell>
          <cell r="D406" t="str">
            <v>   Reg</v>
          </cell>
        </row>
        <row r="407">
          <cell r="A407" t="str">
            <v>63220-10</v>
          </cell>
          <cell r="B407" t="str">
            <v>   Bldg R&amp;M (Exterior)-Lock &amp; Keys</v>
          </cell>
          <cell r="C407" t="str">
            <v>   Debit</v>
          </cell>
          <cell r="D407" t="str">
            <v>   Reg</v>
          </cell>
        </row>
        <row r="408">
          <cell r="A408" t="str">
            <v>63230-10</v>
          </cell>
          <cell r="B408" t="str">
            <v>   Bldg R&amp;M (Exterior)-Painting</v>
          </cell>
          <cell r="C408" t="str">
            <v>   Debit</v>
          </cell>
          <cell r="D408" t="str">
            <v>   Reg</v>
          </cell>
        </row>
        <row r="409">
          <cell r="A409" t="str">
            <v>63240-10</v>
          </cell>
          <cell r="B409" t="str">
            <v>   Bldg R&amp;M (Exterior)-Signage</v>
          </cell>
          <cell r="C409" t="str">
            <v>   Debit</v>
          </cell>
          <cell r="D409" t="str">
            <v>   Reg</v>
          </cell>
        </row>
        <row r="410">
          <cell r="A410" t="str">
            <v>63260-10</v>
          </cell>
          <cell r="B410" t="str">
            <v>   Bldg R&amp;M (Exterior)-Supplies &amp; Materials</v>
          </cell>
          <cell r="C410" t="str">
            <v>   Debit</v>
          </cell>
          <cell r="D410" t="str">
            <v>   Reg</v>
          </cell>
        </row>
        <row r="411">
          <cell r="A411" t="str">
            <v>63265-10</v>
          </cell>
          <cell r="B411" t="str">
            <v>   Bldg R&amp;M (Exterior)-Window Replacement</v>
          </cell>
          <cell r="C411" t="str">
            <v>   Debit</v>
          </cell>
          <cell r="D411" t="str">
            <v>   Reg</v>
          </cell>
        </row>
        <row r="412">
          <cell r="A412" t="str">
            <v>63275-10</v>
          </cell>
          <cell r="B412" t="str">
            <v>   Bldg R&amp;M (Exterior)-Sealing</v>
          </cell>
          <cell r="C412" t="str">
            <v>   Debit</v>
          </cell>
          <cell r="D412" t="str">
            <v>   Reg</v>
          </cell>
        </row>
        <row r="413">
          <cell r="A413" t="str">
            <v>63285-10</v>
          </cell>
          <cell r="B413" t="str">
            <v>   NR Bldg R&amp;M (Ext)-Repointing</v>
          </cell>
          <cell r="C413" t="str">
            <v>   Debit</v>
          </cell>
          <cell r="D413" t="str">
            <v>   Reg</v>
          </cell>
        </row>
        <row r="414">
          <cell r="A414" t="str">
            <v>63290-20</v>
          </cell>
          <cell r="B414" t="str">
            <v>   Bldg R&amp;M (Exterior)-Floor repair</v>
          </cell>
          <cell r="C414" t="str">
            <v>   Debit</v>
          </cell>
          <cell r="D414" t="str">
            <v>   Reg</v>
          </cell>
        </row>
        <row r="415">
          <cell r="A415" t="str">
            <v>63290-30</v>
          </cell>
          <cell r="B415" t="str">
            <v>   Bldg R&amp;M (Exterior)-Grafitti film &amp; removal</v>
          </cell>
          <cell r="C415" t="str">
            <v>   Debit</v>
          </cell>
          <cell r="D415" t="str">
            <v>   Reg</v>
          </cell>
        </row>
        <row r="416">
          <cell r="A416" t="str">
            <v>63290-40</v>
          </cell>
          <cell r="B416" t="str">
            <v>   Bldg R&amp;M (Exterior)-Loading Dock</v>
          </cell>
          <cell r="C416" t="str">
            <v>   Debit</v>
          </cell>
          <cell r="D416" t="str">
            <v>   Reg</v>
          </cell>
        </row>
        <row r="417">
          <cell r="A417" t="str">
            <v>63290-50</v>
          </cell>
          <cell r="B417" t="str">
            <v>   Bldg R&amp;M (Exterior)-Miscellaneous</v>
          </cell>
          <cell r="C417" t="str">
            <v>   Debit</v>
          </cell>
          <cell r="D417" t="str">
            <v>   Reg</v>
          </cell>
        </row>
        <row r="418">
          <cell r="A418" t="str">
            <v>63990-10</v>
          </cell>
          <cell r="B418" t="str">
            <v>   Repairs &amp; Maintenance-(Contra)</v>
          </cell>
          <cell r="C418" t="str">
            <v>   Debit</v>
          </cell>
          <cell r="D418" t="str">
            <v>   Reg</v>
          </cell>
        </row>
        <row r="419">
          <cell r="A419" t="str">
            <v>63990-20</v>
          </cell>
          <cell r="B419" t="str">
            <v>   Repairs and Maintenance</v>
          </cell>
          <cell r="C419" t="str">
            <v>   Debit</v>
          </cell>
          <cell r="D419" t="str">
            <v>   Reg</v>
          </cell>
        </row>
        <row r="420">
          <cell r="A420" t="str">
            <v>64110-10</v>
          </cell>
          <cell r="B420" t="str">
            <v>   Electricity</v>
          </cell>
          <cell r="C420" t="str">
            <v>   Debit</v>
          </cell>
          <cell r="D420" t="str">
            <v>   Reg</v>
          </cell>
        </row>
        <row r="421">
          <cell r="A421" t="str">
            <v>64110-20</v>
          </cell>
          <cell r="B421" t="str">
            <v>   Electricity-Landlord Responsibility</v>
          </cell>
          <cell r="C421" t="str">
            <v>   Debit</v>
          </cell>
          <cell r="D421" t="str">
            <v>   Reg</v>
          </cell>
        </row>
        <row r="422">
          <cell r="A422" t="str">
            <v>64120-10</v>
          </cell>
          <cell r="B422" t="str">
            <v>   Gas</v>
          </cell>
          <cell r="C422" t="str">
            <v>   Debit</v>
          </cell>
          <cell r="D422" t="str">
            <v>   Reg</v>
          </cell>
        </row>
        <row r="423">
          <cell r="A423" t="str">
            <v>64120-20</v>
          </cell>
          <cell r="B423" t="str">
            <v>   Gas-Landlord Responsibility</v>
          </cell>
          <cell r="C423" t="str">
            <v>   Debit</v>
          </cell>
          <cell r="D423" t="str">
            <v>   Reg</v>
          </cell>
        </row>
        <row r="424">
          <cell r="A424" t="str">
            <v>64130-10</v>
          </cell>
          <cell r="B424" t="str">
            <v>   Water/Sewer</v>
          </cell>
          <cell r="C424" t="str">
            <v>   Debit</v>
          </cell>
          <cell r="D424" t="str">
            <v>   Reg</v>
          </cell>
        </row>
        <row r="425">
          <cell r="A425" t="str">
            <v>64130-20</v>
          </cell>
          <cell r="B425" t="str">
            <v>   Water/Sewer-Landlord Responsibility</v>
          </cell>
          <cell r="C425" t="str">
            <v>   Debit</v>
          </cell>
          <cell r="D425" t="str">
            <v>   Reg</v>
          </cell>
        </row>
        <row r="426">
          <cell r="A426" t="str">
            <v>64140-10</v>
          </cell>
          <cell r="B426" t="str">
            <v>   Telephone</v>
          </cell>
          <cell r="C426" t="str">
            <v>   Debit</v>
          </cell>
          <cell r="D426" t="str">
            <v>   Reg</v>
          </cell>
        </row>
        <row r="427">
          <cell r="A427" t="str">
            <v>64140-20</v>
          </cell>
          <cell r="B427" t="str">
            <v>   Telephone-Customer Service</v>
          </cell>
          <cell r="C427" t="str">
            <v>   Debit</v>
          </cell>
          <cell r="D427" t="str">
            <v>   Reg</v>
          </cell>
        </row>
        <row r="428">
          <cell r="A428" t="str">
            <v>64150-10</v>
          </cell>
          <cell r="B428" t="str">
            <v>   Utilities - Cable</v>
          </cell>
          <cell r="C428" t="str">
            <v>   Debit</v>
          </cell>
          <cell r="D428" t="str">
            <v>   Reg</v>
          </cell>
        </row>
        <row r="429">
          <cell r="A429" t="str">
            <v>64210-10</v>
          </cell>
          <cell r="B429" t="str">
            <v>   Landscaping-Payroll</v>
          </cell>
          <cell r="C429" t="str">
            <v>   Debit</v>
          </cell>
          <cell r="D429" t="str">
            <v>   Reg</v>
          </cell>
        </row>
        <row r="430">
          <cell r="A430" t="str">
            <v>64210-20</v>
          </cell>
          <cell r="B430" t="str">
            <v>   Landscaping-Gardening Contract</v>
          </cell>
          <cell r="C430" t="str">
            <v>   Debit</v>
          </cell>
          <cell r="D430" t="str">
            <v>   Reg</v>
          </cell>
        </row>
        <row r="431">
          <cell r="A431" t="str">
            <v>64210-30</v>
          </cell>
          <cell r="B431" t="str">
            <v>   Landscaping-Extra service</v>
          </cell>
          <cell r="C431" t="str">
            <v>   Debit</v>
          </cell>
          <cell r="D431" t="str">
            <v>   Reg</v>
          </cell>
        </row>
        <row r="432">
          <cell r="A432" t="str">
            <v>64210-50</v>
          </cell>
          <cell r="B432" t="str">
            <v>   Landscaping-Supplies &amp; Materials</v>
          </cell>
          <cell r="C432" t="str">
            <v>   Debit</v>
          </cell>
          <cell r="D432" t="str">
            <v>   Reg</v>
          </cell>
        </row>
        <row r="433">
          <cell r="A433" t="str">
            <v>64210-60</v>
          </cell>
          <cell r="B433" t="str">
            <v>   Landscaping-Tools &amp; Equipment</v>
          </cell>
          <cell r="C433" t="str">
            <v>   Debit</v>
          </cell>
          <cell r="D433" t="str">
            <v>   Reg</v>
          </cell>
        </row>
        <row r="434">
          <cell r="A434" t="str">
            <v>64230-20</v>
          </cell>
          <cell r="B434" t="str">
            <v>   Pool-Service Contract</v>
          </cell>
          <cell r="C434" t="str">
            <v>   Debit</v>
          </cell>
          <cell r="D434" t="str">
            <v>   Reg</v>
          </cell>
        </row>
        <row r="435">
          <cell r="A435" t="str">
            <v>64230-40</v>
          </cell>
          <cell r="B435" t="str">
            <v>   Pool-R&amp;M</v>
          </cell>
          <cell r="C435" t="str">
            <v>   Debit</v>
          </cell>
          <cell r="D435" t="str">
            <v>   Reg</v>
          </cell>
        </row>
        <row r="436">
          <cell r="A436" t="str">
            <v>64230-50</v>
          </cell>
          <cell r="B436" t="str">
            <v>   Pool-Supplies &amp; Materials</v>
          </cell>
          <cell r="C436" t="str">
            <v>   Debit</v>
          </cell>
          <cell r="D436" t="str">
            <v>   Reg</v>
          </cell>
        </row>
        <row r="437">
          <cell r="A437" t="str">
            <v>64240-10</v>
          </cell>
          <cell r="B437" t="str">
            <v>   Turn-over-Cabinet Repair</v>
          </cell>
          <cell r="C437" t="str">
            <v>   Debit</v>
          </cell>
          <cell r="D437" t="str">
            <v>   Reg</v>
          </cell>
        </row>
        <row r="438">
          <cell r="A438" t="str">
            <v>64240-20</v>
          </cell>
          <cell r="B438" t="str">
            <v>   Turn-over-Countertop Repair</v>
          </cell>
          <cell r="C438" t="str">
            <v>   Debit</v>
          </cell>
          <cell r="D438" t="str">
            <v>   Reg</v>
          </cell>
        </row>
        <row r="439">
          <cell r="A439" t="str">
            <v>64240-30</v>
          </cell>
          <cell r="B439" t="str">
            <v>   Turn-over-Drywall Repair</v>
          </cell>
          <cell r="C439" t="str">
            <v>   Debit</v>
          </cell>
          <cell r="D439" t="str">
            <v>   Reg</v>
          </cell>
        </row>
        <row r="440">
          <cell r="A440" t="str">
            <v>64240-40</v>
          </cell>
          <cell r="B440" t="str">
            <v>   Turn-over-Floor Repair</v>
          </cell>
          <cell r="C440" t="str">
            <v>   Debit</v>
          </cell>
          <cell r="D440" t="str">
            <v>   Reg</v>
          </cell>
        </row>
        <row r="441">
          <cell r="A441" t="str">
            <v>64241-10</v>
          </cell>
          <cell r="B441" t="str">
            <v>   Turn-over-Cleaning</v>
          </cell>
          <cell r="C441" t="str">
            <v>   Debit</v>
          </cell>
          <cell r="D441" t="str">
            <v>   Reg</v>
          </cell>
        </row>
        <row r="442">
          <cell r="A442" t="str">
            <v>64245-10</v>
          </cell>
          <cell r="B442" t="str">
            <v>   Turn-over--Painting</v>
          </cell>
          <cell r="C442" t="str">
            <v>   Debit</v>
          </cell>
          <cell r="D442" t="str">
            <v>   Reg</v>
          </cell>
        </row>
        <row r="443">
          <cell r="A443" t="str">
            <v>64310-10</v>
          </cell>
          <cell r="B443" t="str">
            <v>   Lighting Contract</v>
          </cell>
          <cell r="C443" t="str">
            <v>   Debit</v>
          </cell>
          <cell r="D443" t="str">
            <v>   Reg</v>
          </cell>
        </row>
        <row r="444">
          <cell r="A444" t="str">
            <v>64320-10</v>
          </cell>
          <cell r="B444" t="str">
            <v>   Lighting</v>
          </cell>
          <cell r="C444" t="str">
            <v>   Debit</v>
          </cell>
          <cell r="D444" t="str">
            <v>   Reg</v>
          </cell>
        </row>
        <row r="445">
          <cell r="A445" t="str">
            <v>64330-10</v>
          </cell>
          <cell r="B445" t="str">
            <v>   Lighting-Interior</v>
          </cell>
          <cell r="C445" t="str">
            <v>   Debit</v>
          </cell>
          <cell r="D445" t="str">
            <v>   Reg</v>
          </cell>
        </row>
        <row r="446">
          <cell r="A446" t="str">
            <v>64340-10</v>
          </cell>
          <cell r="B446" t="str">
            <v>   Lighting-Exterior</v>
          </cell>
          <cell r="C446" t="str">
            <v>   Debit</v>
          </cell>
          <cell r="D446" t="str">
            <v>   Reg</v>
          </cell>
        </row>
        <row r="447">
          <cell r="A447" t="str">
            <v>64410-10</v>
          </cell>
          <cell r="B447" t="str">
            <v>   Music-Contract Service</v>
          </cell>
          <cell r="C447" t="str">
            <v>   Debit</v>
          </cell>
          <cell r="D447" t="str">
            <v>   Reg</v>
          </cell>
        </row>
        <row r="448">
          <cell r="A448" t="str">
            <v>64420-10</v>
          </cell>
          <cell r="B448" t="str">
            <v>   Music-Repairs &amp; Maintenance</v>
          </cell>
          <cell r="C448" t="str">
            <v>   Debit</v>
          </cell>
          <cell r="D448" t="str">
            <v>   Reg</v>
          </cell>
        </row>
        <row r="449">
          <cell r="A449" t="str">
            <v>64430-10</v>
          </cell>
          <cell r="B449" t="str">
            <v>   Music-Licenses</v>
          </cell>
          <cell r="C449" t="str">
            <v>   Debit</v>
          </cell>
          <cell r="D449" t="str">
            <v>   Reg</v>
          </cell>
        </row>
        <row r="450">
          <cell r="A450" t="str">
            <v>64510-10</v>
          </cell>
          <cell r="B450" t="str">
            <v>   Offsite parking</v>
          </cell>
          <cell r="C450" t="str">
            <v>   Debit</v>
          </cell>
          <cell r="D450" t="str">
            <v>   Reg</v>
          </cell>
        </row>
        <row r="451">
          <cell r="A451" t="str">
            <v>64520-10</v>
          </cell>
          <cell r="B451" t="str">
            <v>   Cash Supplement</v>
          </cell>
          <cell r="C451" t="str">
            <v>   Debit</v>
          </cell>
          <cell r="D451" t="str">
            <v>   Reg</v>
          </cell>
        </row>
        <row r="452">
          <cell r="A452" t="str">
            <v>64530-10</v>
          </cell>
          <cell r="B452" t="str">
            <v>   Resident Offsite Parking</v>
          </cell>
          <cell r="C452" t="str">
            <v>   Debit</v>
          </cell>
          <cell r="D452" t="str">
            <v>   Reg</v>
          </cell>
        </row>
        <row r="453">
          <cell r="A453" t="str">
            <v>64610-10</v>
          </cell>
          <cell r="B453" t="str">
            <v>   Security-Service Contracts</v>
          </cell>
          <cell r="C453" t="str">
            <v>   Debit</v>
          </cell>
          <cell r="D453" t="str">
            <v>   Reg</v>
          </cell>
        </row>
        <row r="454">
          <cell r="A454" t="str">
            <v>64620-10</v>
          </cell>
          <cell r="B454" t="str">
            <v>   Security-Contract Monitoring</v>
          </cell>
          <cell r="C454" t="str">
            <v>   Debit</v>
          </cell>
          <cell r="D454" t="str">
            <v>   Reg</v>
          </cell>
        </row>
        <row r="455">
          <cell r="A455" t="str">
            <v>64630-10</v>
          </cell>
          <cell r="B455" t="str">
            <v>   Security-Repairs &amp; Maintenance</v>
          </cell>
          <cell r="C455" t="str">
            <v>   Debit</v>
          </cell>
          <cell r="D455" t="str">
            <v>   Reg</v>
          </cell>
        </row>
        <row r="456">
          <cell r="A456" t="str">
            <v>64640-10</v>
          </cell>
          <cell r="B456" t="str">
            <v>   Security-Supplies &amp; Materials</v>
          </cell>
          <cell r="C456" t="str">
            <v>   Debit</v>
          </cell>
          <cell r="D456" t="str">
            <v>   Reg</v>
          </cell>
        </row>
        <row r="457">
          <cell r="A457" t="str">
            <v>64650-10</v>
          </cell>
          <cell r="B457" t="str">
            <v>   Security-Tools &amp; Equipment</v>
          </cell>
          <cell r="C457" t="str">
            <v>   Debit</v>
          </cell>
          <cell r="D457" t="str">
            <v>   Reg</v>
          </cell>
        </row>
        <row r="458">
          <cell r="A458" t="str">
            <v>64660-10</v>
          </cell>
          <cell r="B458" t="str">
            <v>   Security-Telephone</v>
          </cell>
          <cell r="C458" t="str">
            <v>   Debit</v>
          </cell>
          <cell r="D458" t="str">
            <v>   Reg</v>
          </cell>
        </row>
        <row r="459">
          <cell r="A459" t="str">
            <v>64690-10</v>
          </cell>
          <cell r="B459" t="str">
            <v>   Security-Allocated (Contra)</v>
          </cell>
          <cell r="C459" t="str">
            <v>   Debit</v>
          </cell>
          <cell r="D459" t="str">
            <v>   Reg</v>
          </cell>
        </row>
        <row r="460">
          <cell r="A460" t="str">
            <v>64710-10</v>
          </cell>
          <cell r="B460" t="str">
            <v>   Security-Extra Service</v>
          </cell>
          <cell r="C460" t="str">
            <v>   Debit</v>
          </cell>
          <cell r="D460" t="str">
            <v>   Reg</v>
          </cell>
        </row>
        <row r="461">
          <cell r="A461" t="str">
            <v>64720-10</v>
          </cell>
          <cell r="B461" t="str">
            <v>   Satellite Services</v>
          </cell>
          <cell r="C461" t="str">
            <v>   Debit</v>
          </cell>
          <cell r="D461" t="str">
            <v>   Reg</v>
          </cell>
        </row>
        <row r="462">
          <cell r="A462" t="str">
            <v>64730-10</v>
          </cell>
          <cell r="B462" t="str">
            <v>   Fire Control Room temperature</v>
          </cell>
          <cell r="C462" t="str">
            <v>   Debit</v>
          </cell>
          <cell r="D462" t="str">
            <v>   Reg</v>
          </cell>
        </row>
        <row r="463">
          <cell r="A463" t="str">
            <v>64810-10</v>
          </cell>
          <cell r="B463" t="str">
            <v>   Exterior Signage</v>
          </cell>
          <cell r="C463" t="str">
            <v>   Debit</v>
          </cell>
          <cell r="D463" t="str">
            <v>   Reg</v>
          </cell>
        </row>
        <row r="464">
          <cell r="A464" t="str">
            <v>64820-10</v>
          </cell>
          <cell r="B464" t="str">
            <v>   Supplies &amp; Materials</v>
          </cell>
          <cell r="C464" t="str">
            <v>   Debit</v>
          </cell>
          <cell r="D464" t="str">
            <v>   Reg</v>
          </cell>
        </row>
        <row r="465">
          <cell r="A465" t="str">
            <v>64830-10</v>
          </cell>
          <cell r="B465" t="str">
            <v>   Seasonal decor</v>
          </cell>
          <cell r="C465" t="str">
            <v>   Debit</v>
          </cell>
          <cell r="D465" t="str">
            <v>   Reg</v>
          </cell>
        </row>
        <row r="466">
          <cell r="A466" t="str">
            <v>64910-10</v>
          </cell>
          <cell r="B466" t="str">
            <v>   Tenant Reimburseable</v>
          </cell>
          <cell r="C466" t="str">
            <v>   Debit</v>
          </cell>
          <cell r="D466" t="str">
            <v>   Reg</v>
          </cell>
        </row>
        <row r="467">
          <cell r="A467" t="str">
            <v>64920-10</v>
          </cell>
          <cell r="B467" t="str">
            <v>   Tenant Reimburseable-Gas</v>
          </cell>
          <cell r="C467" t="str">
            <v>   Debit</v>
          </cell>
          <cell r="D467" t="str">
            <v>   Reg</v>
          </cell>
        </row>
        <row r="468">
          <cell r="A468" t="str">
            <v>64930-10</v>
          </cell>
          <cell r="B468" t="str">
            <v>   Tenant Reimburseable-Electricity</v>
          </cell>
          <cell r="C468" t="str">
            <v>   Debit</v>
          </cell>
          <cell r="D468" t="str">
            <v>   Reg</v>
          </cell>
        </row>
        <row r="469">
          <cell r="A469" t="str">
            <v>64940-10</v>
          </cell>
          <cell r="B469" t="str">
            <v>   Tenant Reimburseable-Special Events</v>
          </cell>
          <cell r="C469" t="str">
            <v>   Debit</v>
          </cell>
          <cell r="D469" t="str">
            <v>   Reg</v>
          </cell>
        </row>
        <row r="470">
          <cell r="A470" t="str">
            <v>64941-10</v>
          </cell>
          <cell r="B470" t="str">
            <v>   Pool Deck-Cleaning</v>
          </cell>
          <cell r="C470" t="str">
            <v>   Debit</v>
          </cell>
          <cell r="D470" t="str">
            <v>   Reg</v>
          </cell>
        </row>
        <row r="471">
          <cell r="A471" t="str">
            <v>64942-10</v>
          </cell>
          <cell r="B471" t="str">
            <v>   Pool Deck-Plants &amp; Furniture</v>
          </cell>
          <cell r="C471" t="str">
            <v>   Debit</v>
          </cell>
          <cell r="D471" t="str">
            <v>   Reg</v>
          </cell>
        </row>
        <row r="472">
          <cell r="A472" t="str">
            <v>64943-10</v>
          </cell>
          <cell r="B472" t="str">
            <v>   Pool Deck-Janitorial</v>
          </cell>
          <cell r="C472" t="str">
            <v>   Debit</v>
          </cell>
          <cell r="D472" t="str">
            <v>   Reg</v>
          </cell>
        </row>
        <row r="473">
          <cell r="A473" t="str">
            <v>65050-10</v>
          </cell>
          <cell r="B473" t="str">
            <v>   Bad Debts</v>
          </cell>
          <cell r="C473" t="str">
            <v>   Debit</v>
          </cell>
          <cell r="D473" t="str">
            <v>   Reg</v>
          </cell>
        </row>
        <row r="474">
          <cell r="A474" t="str">
            <v>65050-20</v>
          </cell>
          <cell r="B474" t="str">
            <v>   Bad Debts - SL</v>
          </cell>
          <cell r="C474" t="str">
            <v>   Debit</v>
          </cell>
          <cell r="D474" t="str">
            <v>   Reg</v>
          </cell>
        </row>
        <row r="475">
          <cell r="A475" t="str">
            <v>65060-10</v>
          </cell>
          <cell r="B475" t="str">
            <v>   Late Fees</v>
          </cell>
          <cell r="C475" t="str">
            <v>   Debit</v>
          </cell>
          <cell r="D475" t="str">
            <v>   Reg</v>
          </cell>
        </row>
        <row r="476">
          <cell r="A476" t="str">
            <v>65110-10</v>
          </cell>
          <cell r="B476" t="str">
            <v>   Administrative-Payroll-Salaries</v>
          </cell>
          <cell r="C476" t="str">
            <v>   Debit</v>
          </cell>
          <cell r="D476" t="str">
            <v>   Reg</v>
          </cell>
        </row>
        <row r="477">
          <cell r="A477" t="str">
            <v>65120-10</v>
          </cell>
          <cell r="B477" t="str">
            <v>   Administrative-Payroll-Reimbursed Labor</v>
          </cell>
          <cell r="C477" t="str">
            <v>   Debit</v>
          </cell>
          <cell r="D477" t="str">
            <v>   Reg</v>
          </cell>
        </row>
        <row r="478">
          <cell r="A478" t="str">
            <v>65130-10</v>
          </cell>
          <cell r="B478" t="str">
            <v>   Administrative-Payroll-Allocation Payroll</v>
          </cell>
          <cell r="C478" t="str">
            <v>   Debit</v>
          </cell>
          <cell r="D478" t="str">
            <v>   Reg</v>
          </cell>
        </row>
        <row r="479">
          <cell r="A479" t="str">
            <v>65140-10</v>
          </cell>
          <cell r="B479" t="str">
            <v>   Administrative-Payroll-Outside Contract</v>
          </cell>
          <cell r="C479" t="str">
            <v>   Debit</v>
          </cell>
          <cell r="D479" t="str">
            <v>   Reg</v>
          </cell>
        </row>
        <row r="480">
          <cell r="A480" t="str">
            <v>65210-10</v>
          </cell>
          <cell r="B480" t="str">
            <v>   Property Mgmnt Fee-CIM</v>
          </cell>
          <cell r="C480" t="str">
            <v>   Debit</v>
          </cell>
          <cell r="D480" t="str">
            <v>   Reg</v>
          </cell>
        </row>
        <row r="481">
          <cell r="A481" t="str">
            <v>65215-10</v>
          </cell>
          <cell r="B481" t="str">
            <v>   Property Mgmnt Fee-3rd Party</v>
          </cell>
          <cell r="C481" t="str">
            <v>   Debit</v>
          </cell>
          <cell r="D481" t="str">
            <v>   Reg</v>
          </cell>
        </row>
        <row r="482">
          <cell r="A482" t="str">
            <v>65220-10</v>
          </cell>
          <cell r="B482" t="str">
            <v>   Construction Supervision Fee</v>
          </cell>
          <cell r="C482" t="str">
            <v>   Debit</v>
          </cell>
          <cell r="D482" t="str">
            <v>   Reg</v>
          </cell>
        </row>
        <row r="483">
          <cell r="A483" t="str">
            <v>65230-10</v>
          </cell>
          <cell r="B483" t="str">
            <v>   Asset Management fee</v>
          </cell>
          <cell r="C483" t="str">
            <v>   Debit</v>
          </cell>
          <cell r="D483" t="str">
            <v>   Reg</v>
          </cell>
        </row>
        <row r="484">
          <cell r="A484" t="str">
            <v>65310-10</v>
          </cell>
          <cell r="B484" t="str">
            <v>   Accounting/Tax</v>
          </cell>
          <cell r="C484" t="str">
            <v>   Debit</v>
          </cell>
          <cell r="D484" t="str">
            <v>   Reg</v>
          </cell>
        </row>
        <row r="485">
          <cell r="A485" t="str">
            <v>65320-10</v>
          </cell>
          <cell r="B485" t="str">
            <v>   Legal Fees</v>
          </cell>
          <cell r="C485" t="str">
            <v>   Debit</v>
          </cell>
          <cell r="D485" t="str">
            <v>   Reg</v>
          </cell>
        </row>
        <row r="486">
          <cell r="A486" t="str">
            <v>65330-10</v>
          </cell>
          <cell r="B486" t="str">
            <v>   Other Professional Fees</v>
          </cell>
          <cell r="C486" t="str">
            <v>   Debit</v>
          </cell>
          <cell r="D486" t="str">
            <v>   Reg</v>
          </cell>
        </row>
        <row r="487">
          <cell r="A487" t="str">
            <v>65340-10</v>
          </cell>
          <cell r="B487" t="str">
            <v>   Organizational Costs</v>
          </cell>
          <cell r="C487" t="str">
            <v>   Debit</v>
          </cell>
          <cell r="D487" t="str">
            <v>   Reg</v>
          </cell>
        </row>
        <row r="488">
          <cell r="A488" t="str">
            <v>65405-10</v>
          </cell>
          <cell r="B488" t="str">
            <v>   Meals &amp; Entertainment</v>
          </cell>
          <cell r="C488" t="str">
            <v>   Debit</v>
          </cell>
          <cell r="D488" t="str">
            <v>   Reg</v>
          </cell>
        </row>
        <row r="489">
          <cell r="A489" t="str">
            <v>65410-10</v>
          </cell>
          <cell r="B489" t="str">
            <v>   Office Rent</v>
          </cell>
          <cell r="C489" t="str">
            <v>   Debit</v>
          </cell>
          <cell r="D489" t="str">
            <v>   Reg</v>
          </cell>
        </row>
        <row r="490">
          <cell r="A490" t="str">
            <v>65410-20</v>
          </cell>
          <cell r="B490" t="str">
            <v>   Office Employee Parking</v>
          </cell>
          <cell r="C490" t="str">
            <v>   Debit</v>
          </cell>
          <cell r="D490" t="str">
            <v>   Reg</v>
          </cell>
        </row>
        <row r="491">
          <cell r="A491" t="str">
            <v>65420-10</v>
          </cell>
          <cell r="B491" t="str">
            <v>   Office Furniture/Equipment Rental</v>
          </cell>
          <cell r="C491" t="str">
            <v>   Debit</v>
          </cell>
          <cell r="D491" t="str">
            <v>   Reg</v>
          </cell>
        </row>
        <row r="492">
          <cell r="A492" t="str">
            <v>65430-10</v>
          </cell>
          <cell r="B492" t="str">
            <v>   Office Supplies</v>
          </cell>
          <cell r="C492" t="str">
            <v>   Debit</v>
          </cell>
          <cell r="D492" t="str">
            <v>   Reg</v>
          </cell>
        </row>
        <row r="493">
          <cell r="A493" t="str">
            <v>65440-10</v>
          </cell>
          <cell r="B493" t="str">
            <v>   Office Expense</v>
          </cell>
          <cell r="C493" t="str">
            <v>   Debit</v>
          </cell>
          <cell r="D493" t="str">
            <v>   Reg</v>
          </cell>
        </row>
        <row r="494">
          <cell r="A494" t="str">
            <v>65440-90</v>
          </cell>
          <cell r="B494" t="str">
            <v>   Office Telephone</v>
          </cell>
          <cell r="C494" t="str">
            <v>   Debit</v>
          </cell>
          <cell r="D494" t="str">
            <v>   Reg</v>
          </cell>
        </row>
        <row r="495">
          <cell r="A495" t="str">
            <v>65450-10</v>
          </cell>
          <cell r="B495" t="str">
            <v>   Dues &amp; Subscriptions</v>
          </cell>
          <cell r="C495" t="str">
            <v>   Debit</v>
          </cell>
          <cell r="D495" t="str">
            <v>   Reg</v>
          </cell>
        </row>
        <row r="496">
          <cell r="A496" t="str">
            <v>65460-10</v>
          </cell>
          <cell r="B496" t="str">
            <v>   Credit Check</v>
          </cell>
          <cell r="C496" t="str">
            <v>   Debit</v>
          </cell>
          <cell r="D496" t="str">
            <v>   Reg</v>
          </cell>
        </row>
        <row r="497">
          <cell r="A497" t="str">
            <v>65465-10</v>
          </cell>
          <cell r="B497" t="str">
            <v>   Credit card fee</v>
          </cell>
          <cell r="C497" t="str">
            <v>   Debit</v>
          </cell>
          <cell r="D497" t="str">
            <v>   Reg</v>
          </cell>
        </row>
        <row r="498">
          <cell r="A498" t="str">
            <v>65470-10</v>
          </cell>
          <cell r="B498" t="str">
            <v>   License, Permit, &amp; Fees</v>
          </cell>
          <cell r="C498" t="str">
            <v>   Debit</v>
          </cell>
          <cell r="D498" t="str">
            <v>   Reg</v>
          </cell>
        </row>
        <row r="499">
          <cell r="A499" t="str">
            <v>65480-10</v>
          </cell>
          <cell r="B499" t="str">
            <v>   Postage/Messengerial</v>
          </cell>
          <cell r="C499" t="str">
            <v>   Debit</v>
          </cell>
          <cell r="D499" t="str">
            <v>   Reg</v>
          </cell>
        </row>
        <row r="500">
          <cell r="A500" t="str">
            <v>65490-10</v>
          </cell>
          <cell r="B500" t="str">
            <v>   Printing/Photocopy</v>
          </cell>
          <cell r="C500" t="str">
            <v>   Debit</v>
          </cell>
          <cell r="D500" t="str">
            <v>   Reg</v>
          </cell>
        </row>
        <row r="501">
          <cell r="A501" t="str">
            <v>65500-10</v>
          </cell>
          <cell r="B501" t="str">
            <v>   Advertising</v>
          </cell>
          <cell r="C501" t="str">
            <v>   Debit</v>
          </cell>
          <cell r="D501" t="str">
            <v>   Reg</v>
          </cell>
        </row>
        <row r="502">
          <cell r="A502" t="str">
            <v>65510-10</v>
          </cell>
          <cell r="B502" t="str">
            <v>   Contribution &amp; Donation</v>
          </cell>
          <cell r="C502" t="str">
            <v>   Debit</v>
          </cell>
          <cell r="D502" t="str">
            <v>   Reg</v>
          </cell>
        </row>
        <row r="503">
          <cell r="A503" t="str">
            <v>65520-10</v>
          </cell>
          <cell r="B503" t="str">
            <v>   Other General Office Expense</v>
          </cell>
          <cell r="C503" t="str">
            <v>   Debit</v>
          </cell>
          <cell r="D503" t="str">
            <v>   Reg</v>
          </cell>
        </row>
        <row r="504">
          <cell r="A504" t="str">
            <v>65540-10</v>
          </cell>
          <cell r="B504" t="str">
            <v>   Settlement Cost</v>
          </cell>
          <cell r="C504" t="str">
            <v>   Debit</v>
          </cell>
          <cell r="D504" t="str">
            <v>   Reg</v>
          </cell>
        </row>
        <row r="505">
          <cell r="A505" t="str">
            <v>65550-10</v>
          </cell>
          <cell r="B505" t="str">
            <v>   Training &amp; Seminar</v>
          </cell>
          <cell r="C505" t="str">
            <v>   Debit</v>
          </cell>
          <cell r="D505" t="str">
            <v>   Reg</v>
          </cell>
        </row>
        <row r="506">
          <cell r="A506" t="str">
            <v>65610-10</v>
          </cell>
          <cell r="B506" t="str">
            <v>   Travel - General</v>
          </cell>
          <cell r="C506" t="str">
            <v>   Debit</v>
          </cell>
          <cell r="D506" t="str">
            <v>   Reg</v>
          </cell>
        </row>
        <row r="507">
          <cell r="A507" t="str">
            <v>65620-10</v>
          </cell>
          <cell r="B507" t="str">
            <v>   Car Allowance</v>
          </cell>
          <cell r="C507" t="str">
            <v>   Debit</v>
          </cell>
          <cell r="D507" t="str">
            <v>   Reg</v>
          </cell>
        </row>
        <row r="508">
          <cell r="A508" t="str">
            <v>65630-10</v>
          </cell>
          <cell r="B508" t="str">
            <v>   Auto Expense, Parking &amp; Mileage</v>
          </cell>
          <cell r="C508" t="str">
            <v>   Debit</v>
          </cell>
          <cell r="D508" t="str">
            <v>   Reg</v>
          </cell>
        </row>
        <row r="509">
          <cell r="A509" t="str">
            <v>65640-10</v>
          </cell>
          <cell r="B509" t="str">
            <v>   Corporate/Temp Housing Expense</v>
          </cell>
          <cell r="C509" t="str">
            <v>   Debit</v>
          </cell>
          <cell r="D509" t="str">
            <v>   Reg</v>
          </cell>
        </row>
        <row r="510">
          <cell r="A510" t="str">
            <v>65640-20</v>
          </cell>
          <cell r="B510" t="str">
            <v>   Corporate Housing Expense</v>
          </cell>
          <cell r="C510" t="str">
            <v>   Debit</v>
          </cell>
          <cell r="D510" t="str">
            <v>   Reg</v>
          </cell>
        </row>
        <row r="511">
          <cell r="A511" t="str">
            <v>65650-10</v>
          </cell>
          <cell r="B511" t="str">
            <v>   Employee Recognition</v>
          </cell>
          <cell r="C511" t="str">
            <v>   Debit</v>
          </cell>
          <cell r="D511" t="str">
            <v>   Reg</v>
          </cell>
        </row>
        <row r="512">
          <cell r="A512" t="str">
            <v>65710-10</v>
          </cell>
          <cell r="B512" t="str">
            <v>   Association Dues</v>
          </cell>
          <cell r="C512" t="str">
            <v>   Debit</v>
          </cell>
          <cell r="D512" t="str">
            <v>   Reg</v>
          </cell>
        </row>
        <row r="513">
          <cell r="A513" t="str">
            <v>65720-10</v>
          </cell>
          <cell r="B513" t="str">
            <v>   Concierge Service</v>
          </cell>
          <cell r="C513" t="str">
            <v>   Debit</v>
          </cell>
          <cell r="D513" t="str">
            <v>   Reg</v>
          </cell>
        </row>
        <row r="514">
          <cell r="A514" t="str">
            <v>65990-10</v>
          </cell>
          <cell r="B514" t="str">
            <v>   Administrative Expense-(Contra)</v>
          </cell>
          <cell r="C514" t="str">
            <v>   Debit</v>
          </cell>
          <cell r="D514" t="str">
            <v>   Reg</v>
          </cell>
        </row>
        <row r="515">
          <cell r="A515" t="str">
            <v>66110-10</v>
          </cell>
          <cell r="B515" t="str">
            <v>   Parking Lot Maintenance Expense</v>
          </cell>
          <cell r="C515" t="str">
            <v>   Debit</v>
          </cell>
          <cell r="D515" t="str">
            <v>   Reg</v>
          </cell>
        </row>
        <row r="516">
          <cell r="A516" t="str">
            <v>66120-10</v>
          </cell>
          <cell r="B516" t="str">
            <v>   Parking Contract Service</v>
          </cell>
          <cell r="C516" t="str">
            <v>   Debit</v>
          </cell>
          <cell r="D516" t="str">
            <v>   Reg</v>
          </cell>
        </row>
        <row r="517">
          <cell r="A517" t="str">
            <v>66130-10</v>
          </cell>
          <cell r="B517" t="str">
            <v>   Parking Occupancy Tax</v>
          </cell>
          <cell r="C517" t="str">
            <v>   Debit</v>
          </cell>
          <cell r="D517" t="str">
            <v>   Reg</v>
          </cell>
        </row>
        <row r="518">
          <cell r="A518" t="str">
            <v>66140-10</v>
          </cell>
          <cell r="B518" t="str">
            <v>   Parking Depreciation</v>
          </cell>
          <cell r="C518" t="str">
            <v>   Debit</v>
          </cell>
          <cell r="D518" t="str">
            <v>   Reg</v>
          </cell>
        </row>
        <row r="519">
          <cell r="A519" t="str">
            <v>66150-10</v>
          </cell>
          <cell r="B519" t="str">
            <v>   Parking Management Fee</v>
          </cell>
          <cell r="C519" t="str">
            <v>   Debit</v>
          </cell>
          <cell r="D519" t="str">
            <v>   Reg</v>
          </cell>
        </row>
        <row r="520">
          <cell r="A520" t="str">
            <v>66190-10</v>
          </cell>
          <cell r="B520" t="str">
            <v>   Parking Expense - Contra</v>
          </cell>
          <cell r="C520" t="str">
            <v>   Debit</v>
          </cell>
          <cell r="D520" t="str">
            <v>   Reg</v>
          </cell>
        </row>
        <row r="521">
          <cell r="A521" t="str">
            <v>67110-10</v>
          </cell>
          <cell r="B521" t="str">
            <v>   Real Estate Tax</v>
          </cell>
          <cell r="C521" t="str">
            <v>   Debit</v>
          </cell>
          <cell r="D521" t="str">
            <v>   Reg</v>
          </cell>
        </row>
        <row r="522">
          <cell r="A522" t="str">
            <v>67110-20</v>
          </cell>
          <cell r="B522" t="str">
            <v>   Personal property tax</v>
          </cell>
          <cell r="C522" t="str">
            <v>   Debit</v>
          </cell>
          <cell r="D522" t="str">
            <v>   Reg</v>
          </cell>
        </row>
        <row r="523">
          <cell r="A523" t="str">
            <v>67120-10</v>
          </cell>
          <cell r="B523" t="str">
            <v>   Property tax consultant</v>
          </cell>
          <cell r="C523" t="str">
            <v>   Debit</v>
          </cell>
          <cell r="D523" t="str">
            <v>   Reg</v>
          </cell>
        </row>
        <row r="524">
          <cell r="A524" t="str">
            <v>67210-10</v>
          </cell>
          <cell r="B524" t="str">
            <v>   Earthquake Insurance</v>
          </cell>
          <cell r="C524" t="str">
            <v>   Debit</v>
          </cell>
          <cell r="D524" t="str">
            <v>   Reg</v>
          </cell>
        </row>
        <row r="525">
          <cell r="A525" t="str">
            <v>67220-10</v>
          </cell>
          <cell r="B525" t="str">
            <v>   Liability Insurance</v>
          </cell>
          <cell r="C525" t="str">
            <v>   Debit</v>
          </cell>
          <cell r="D525" t="str">
            <v>   Reg</v>
          </cell>
        </row>
        <row r="526">
          <cell r="A526" t="str">
            <v>67230-10</v>
          </cell>
          <cell r="B526" t="str">
            <v>   Property Insurance</v>
          </cell>
          <cell r="C526" t="str">
            <v>   Debit</v>
          </cell>
          <cell r="D526" t="str">
            <v>   Reg</v>
          </cell>
        </row>
        <row r="527">
          <cell r="A527" t="str">
            <v>67230-90</v>
          </cell>
          <cell r="B527" t="str">
            <v>   Insurance-Allocated (Contra)</v>
          </cell>
          <cell r="C527" t="str">
            <v>   Debit</v>
          </cell>
          <cell r="D527" t="str">
            <v>   Reg</v>
          </cell>
        </row>
        <row r="528">
          <cell r="A528" t="str">
            <v>68110-10</v>
          </cell>
          <cell r="B528" t="str">
            <v>   Leasing Payroll-Salaries</v>
          </cell>
          <cell r="C528" t="str">
            <v>   Debit</v>
          </cell>
          <cell r="D528" t="str">
            <v>   Reg</v>
          </cell>
        </row>
        <row r="529">
          <cell r="A529" t="str">
            <v>68120-10</v>
          </cell>
          <cell r="B529" t="str">
            <v>   Leasing Payroll-Reimbursed Labor</v>
          </cell>
          <cell r="C529" t="str">
            <v>   Debit</v>
          </cell>
          <cell r="D529" t="str">
            <v>   Reg</v>
          </cell>
        </row>
        <row r="530">
          <cell r="A530" t="str">
            <v>68130-10</v>
          </cell>
          <cell r="B530" t="str">
            <v>   Leasing Payroll-Allocation Payroll</v>
          </cell>
          <cell r="C530" t="str">
            <v>   Debit</v>
          </cell>
          <cell r="D530" t="str">
            <v>   Reg</v>
          </cell>
        </row>
        <row r="531">
          <cell r="A531" t="str">
            <v>68140-10</v>
          </cell>
          <cell r="B531" t="str">
            <v>   Leasing Payroll-Outside Contract</v>
          </cell>
          <cell r="C531" t="str">
            <v>   Debit</v>
          </cell>
          <cell r="D531" t="str">
            <v>   Reg</v>
          </cell>
        </row>
        <row r="532">
          <cell r="A532" t="str">
            <v>68210-10</v>
          </cell>
          <cell r="B532" t="str">
            <v>   Commission &amp; Fees</v>
          </cell>
          <cell r="C532" t="str">
            <v>   Debit</v>
          </cell>
          <cell r="D532" t="str">
            <v>   Reg</v>
          </cell>
        </row>
        <row r="533">
          <cell r="A533" t="str">
            <v>68220-10</v>
          </cell>
          <cell r="B533" t="str">
            <v>   Advertising &amp; Promo</v>
          </cell>
          <cell r="C533" t="str">
            <v>   Debit</v>
          </cell>
          <cell r="D533" t="str">
            <v>   Reg</v>
          </cell>
        </row>
        <row r="534">
          <cell r="A534" t="str">
            <v>68230-10</v>
          </cell>
          <cell r="B534" t="str">
            <v>   Travel - General</v>
          </cell>
          <cell r="C534" t="str">
            <v>   Debit</v>
          </cell>
          <cell r="D534" t="str">
            <v>   Reg</v>
          </cell>
        </row>
        <row r="535">
          <cell r="A535" t="str">
            <v>68230-11</v>
          </cell>
          <cell r="B535" t="str">
            <v>   Meals &amp; Entertainment</v>
          </cell>
          <cell r="C535" t="str">
            <v>   Debit</v>
          </cell>
          <cell r="D535" t="str">
            <v>   Reg</v>
          </cell>
        </row>
        <row r="536">
          <cell r="A536" t="str">
            <v>68240-10</v>
          </cell>
          <cell r="B536" t="str">
            <v>   Professional Fees</v>
          </cell>
          <cell r="C536" t="str">
            <v>   Debit</v>
          </cell>
          <cell r="D536" t="str">
            <v>   Reg</v>
          </cell>
        </row>
        <row r="537">
          <cell r="A537" t="str">
            <v>68250-10</v>
          </cell>
          <cell r="B537" t="str">
            <v>   Buy Out Expense</v>
          </cell>
          <cell r="C537" t="str">
            <v>   Debit</v>
          </cell>
          <cell r="D537" t="str">
            <v>   Reg</v>
          </cell>
        </row>
        <row r="538">
          <cell r="A538" t="str">
            <v>68260-10</v>
          </cell>
          <cell r="B538" t="str">
            <v>   Tenant Activity/Relations</v>
          </cell>
          <cell r="C538" t="str">
            <v>   Debit</v>
          </cell>
          <cell r="D538" t="str">
            <v>   Reg</v>
          </cell>
        </row>
        <row r="539">
          <cell r="A539" t="str">
            <v>68270-10</v>
          </cell>
          <cell r="B539" t="str">
            <v>   Leasing Allocated Expense</v>
          </cell>
          <cell r="C539" t="str">
            <v>   Debit</v>
          </cell>
          <cell r="D539" t="str">
            <v>   Reg</v>
          </cell>
        </row>
        <row r="540">
          <cell r="A540" t="str">
            <v>68280-10</v>
          </cell>
          <cell r="B540" t="str">
            <v>   Other Leasing Cost</v>
          </cell>
          <cell r="C540" t="str">
            <v>   Debit</v>
          </cell>
          <cell r="D540" t="str">
            <v>   Reg</v>
          </cell>
        </row>
        <row r="541">
          <cell r="A541" t="str">
            <v>68290-10</v>
          </cell>
          <cell r="B541" t="str">
            <v>   Tenant Subsidy</v>
          </cell>
          <cell r="C541" t="str">
            <v>   Debit</v>
          </cell>
          <cell r="D541" t="str">
            <v>   Reg</v>
          </cell>
        </row>
        <row r="542">
          <cell r="A542" t="str">
            <v>68299-99</v>
          </cell>
          <cell r="B542" t="str">
            <v>   TOTAL GENERAL LEASING EXPENSE</v>
          </cell>
          <cell r="C542" t="str">
            <v>   Debit</v>
          </cell>
          <cell r="D542" t="str">
            <v>   Tot</v>
          </cell>
        </row>
        <row r="543">
          <cell r="A543" t="str">
            <v>68300-00</v>
          </cell>
          <cell r="B543" t="str">
            <v>   NON-RCVRBLE MARKETING EXPENSE</v>
          </cell>
          <cell r="C543" t="str">
            <v>   Debit</v>
          </cell>
          <cell r="D543" t="str">
            <v>   Head</v>
          </cell>
        </row>
        <row r="544">
          <cell r="A544" t="str">
            <v>68310-10</v>
          </cell>
          <cell r="B544" t="str">
            <v>   Advertising</v>
          </cell>
          <cell r="C544" t="str">
            <v>   Debit</v>
          </cell>
          <cell r="D544" t="str">
            <v>   Reg</v>
          </cell>
        </row>
        <row r="545">
          <cell r="A545" t="str">
            <v>68310-11</v>
          </cell>
          <cell r="B545" t="str">
            <v>   Production Costs</v>
          </cell>
          <cell r="C545" t="str">
            <v>   Debit</v>
          </cell>
          <cell r="D545" t="str">
            <v>   Reg</v>
          </cell>
        </row>
        <row r="546">
          <cell r="A546" t="str">
            <v>68310-12</v>
          </cell>
          <cell r="B546" t="str">
            <v>   Wardrobe Maintenance</v>
          </cell>
          <cell r="C546" t="str">
            <v>   Debit</v>
          </cell>
          <cell r="D546" t="str">
            <v>   Reg</v>
          </cell>
        </row>
        <row r="547">
          <cell r="A547" t="str">
            <v>68310-13</v>
          </cell>
          <cell r="B547" t="str">
            <v>   Printing Materials</v>
          </cell>
          <cell r="C547" t="str">
            <v>   Debit</v>
          </cell>
          <cell r="D547" t="str">
            <v>   Reg</v>
          </cell>
        </row>
        <row r="548">
          <cell r="A548" t="str">
            <v>68310-14</v>
          </cell>
          <cell r="B548" t="str">
            <v>   Business Development Fees</v>
          </cell>
          <cell r="C548" t="str">
            <v>   Debit</v>
          </cell>
          <cell r="D548" t="str">
            <v>   Reg</v>
          </cell>
        </row>
        <row r="549">
          <cell r="A549" t="str">
            <v>68320-10</v>
          </cell>
          <cell r="B549" t="str">
            <v>   Contribution &amp; Donation</v>
          </cell>
          <cell r="C549" t="str">
            <v>   Debit</v>
          </cell>
          <cell r="D549" t="str">
            <v>   Reg</v>
          </cell>
        </row>
        <row r="550">
          <cell r="A550" t="str">
            <v>68330-10</v>
          </cell>
          <cell r="B550" t="str">
            <v>   Marketing</v>
          </cell>
          <cell r="C550" t="str">
            <v>   Debit</v>
          </cell>
          <cell r="D550" t="str">
            <v>   Reg</v>
          </cell>
        </row>
        <row r="551">
          <cell r="A551" t="str">
            <v>68340-10</v>
          </cell>
          <cell r="B551" t="str">
            <v>   Travel &amp; Entertainment(Do not use)</v>
          </cell>
          <cell r="C551" t="str">
            <v>   Debit</v>
          </cell>
          <cell r="D551" t="str">
            <v>   Reg</v>
          </cell>
        </row>
        <row r="552">
          <cell r="A552" t="str">
            <v>68399-99</v>
          </cell>
          <cell r="B552" t="str">
            <v>   TOTAL NON-RCVRBLE MARKETING EXP</v>
          </cell>
          <cell r="C552" t="str">
            <v>   Debit</v>
          </cell>
          <cell r="D552" t="str">
            <v>   Tot</v>
          </cell>
        </row>
        <row r="553">
          <cell r="A553" t="str">
            <v>68400-00</v>
          </cell>
          <cell r="B553" t="str">
            <v>   NON-RCVRBLE SPECIALTY LEASING COSTS</v>
          </cell>
          <cell r="C553" t="str">
            <v>   Debit</v>
          </cell>
          <cell r="D553" t="str">
            <v>   Head</v>
          </cell>
        </row>
        <row r="554">
          <cell r="A554" t="str">
            <v>68410-10</v>
          </cell>
          <cell r="B554" t="str">
            <v>   Carts salary</v>
          </cell>
          <cell r="C554" t="str">
            <v>   Debit</v>
          </cell>
          <cell r="D554" t="str">
            <v>   Reg</v>
          </cell>
        </row>
        <row r="555">
          <cell r="A555" t="str">
            <v>68420-10</v>
          </cell>
          <cell r="B555" t="str">
            <v>   Carts expense</v>
          </cell>
          <cell r="C555" t="str">
            <v>   Debit</v>
          </cell>
          <cell r="D555" t="str">
            <v>   Reg</v>
          </cell>
        </row>
        <row r="556">
          <cell r="A556" t="str">
            <v>68430-10</v>
          </cell>
          <cell r="B556" t="str">
            <v>   Temporary tenants</v>
          </cell>
          <cell r="C556" t="str">
            <v>   Debit</v>
          </cell>
          <cell r="D556" t="str">
            <v>   Reg</v>
          </cell>
        </row>
        <row r="557">
          <cell r="A557" t="str">
            <v>68440-10</v>
          </cell>
          <cell r="B557" t="str">
            <v>   Program compliance fee</v>
          </cell>
          <cell r="C557" t="str">
            <v>   Debit</v>
          </cell>
          <cell r="D557" t="str">
            <v>   Reg</v>
          </cell>
        </row>
        <row r="558">
          <cell r="A558" t="str">
            <v>68450-10</v>
          </cell>
          <cell r="B558" t="str">
            <v>   Common area special rental</v>
          </cell>
          <cell r="C558" t="str">
            <v>   Debit</v>
          </cell>
          <cell r="D558" t="str">
            <v>   Reg</v>
          </cell>
        </row>
        <row r="559">
          <cell r="A559" t="str">
            <v>68459-99</v>
          </cell>
          <cell r="B559" t="str">
            <v>   TOTAL NON-RCVRBLE SPECIALTY LEASING COSTS</v>
          </cell>
          <cell r="C559" t="str">
            <v>   Debit</v>
          </cell>
          <cell r="D559" t="str">
            <v>   Tot</v>
          </cell>
        </row>
        <row r="560">
          <cell r="A560" t="str">
            <v>68999-99</v>
          </cell>
          <cell r="B560" t="str">
            <v>   TOTAL NON-RCVRBLE LEASING EXPENSE</v>
          </cell>
          <cell r="C560" t="str">
            <v>   Debit</v>
          </cell>
          <cell r="D560" t="str">
            <v>   Tot</v>
          </cell>
        </row>
        <row r="561">
          <cell r="A561" t="str">
            <v>69010-00</v>
          </cell>
          <cell r="B561" t="str">
            <v>   ALLOCATED EXPENSE (FMAE)</v>
          </cell>
          <cell r="C561" t="str">
            <v>   Debit</v>
          </cell>
          <cell r="D561" t="str">
            <v>   Head</v>
          </cell>
        </row>
        <row r="562">
          <cell r="A562" t="str">
            <v>69020-10</v>
          </cell>
          <cell r="B562" t="str">
            <v>   Allocated Operating Expense</v>
          </cell>
          <cell r="C562" t="str">
            <v>   Debit</v>
          </cell>
          <cell r="D562" t="str">
            <v>   Reg</v>
          </cell>
        </row>
        <row r="563">
          <cell r="A563" t="str">
            <v>69099-99</v>
          </cell>
          <cell r="B563" t="str">
            <v>   TOTAL ALLOCATED EXPENSE (FMAE)</v>
          </cell>
          <cell r="C563" t="str">
            <v>   Debit</v>
          </cell>
          <cell r="D563" t="str">
            <v>   Tot</v>
          </cell>
        </row>
        <row r="564">
          <cell r="A564" t="str">
            <v>69100-00</v>
          </cell>
          <cell r="B564" t="str">
            <v>   CAPITALIZED NON-RECOVERABLE EXPENSE</v>
          </cell>
          <cell r="C564" t="str">
            <v>   Debit</v>
          </cell>
          <cell r="D564" t="str">
            <v>   Head</v>
          </cell>
        </row>
        <row r="565">
          <cell r="A565" t="str">
            <v>69110-10</v>
          </cell>
          <cell r="B565" t="str">
            <v>   Capitalized Non-Recoverable Expenses</v>
          </cell>
          <cell r="C565" t="str">
            <v>   Debit</v>
          </cell>
          <cell r="D565" t="str">
            <v>   Reg</v>
          </cell>
        </row>
        <row r="566">
          <cell r="A566" t="str">
            <v>69200-00</v>
          </cell>
          <cell r="B566" t="str">
            <v>   Infrastructure Expenses</v>
          </cell>
          <cell r="C566" t="str">
            <v>   Debit</v>
          </cell>
          <cell r="D566" t="str">
            <v>   Head</v>
          </cell>
        </row>
        <row r="567">
          <cell r="A567" t="str">
            <v>69210-10</v>
          </cell>
          <cell r="B567" t="str">
            <v>   Management Fees</v>
          </cell>
          <cell r="C567" t="str">
            <v>   Debit</v>
          </cell>
          <cell r="D567" t="str">
            <v>   Reg</v>
          </cell>
        </row>
        <row r="568">
          <cell r="A568" t="str">
            <v>69220-10</v>
          </cell>
          <cell r="B568" t="str">
            <v>   Labor - Foreman</v>
          </cell>
          <cell r="C568" t="str">
            <v>   Debit</v>
          </cell>
          <cell r="D568" t="str">
            <v>   Reg</v>
          </cell>
        </row>
        <row r="569">
          <cell r="A569" t="str">
            <v>69220-20</v>
          </cell>
          <cell r="B569" t="str">
            <v>   Labor - Foreman Payroll Taxes &amp; Workman's Comp</v>
          </cell>
          <cell r="C569" t="str">
            <v>   Debit</v>
          </cell>
          <cell r="D569" t="str">
            <v>   Reg</v>
          </cell>
        </row>
        <row r="570">
          <cell r="A570" t="str">
            <v>69220-30</v>
          </cell>
          <cell r="B570" t="str">
            <v>   Labor - Irrigators/Laborers</v>
          </cell>
          <cell r="C570" t="str">
            <v>   Debit</v>
          </cell>
          <cell r="D570" t="str">
            <v>   Reg</v>
          </cell>
        </row>
        <row r="571">
          <cell r="A571" t="str">
            <v>69220-40</v>
          </cell>
          <cell r="B571" t="str">
            <v>   Labor - Irrigators Payroll Taxes &amp; Workman's Comp</v>
          </cell>
          <cell r="C571" t="str">
            <v>   Debit</v>
          </cell>
          <cell r="D571" t="str">
            <v>   Reg</v>
          </cell>
        </row>
        <row r="572">
          <cell r="A572" t="str">
            <v>69220-50</v>
          </cell>
          <cell r="B572" t="str">
            <v>   Labor - Cowboy</v>
          </cell>
          <cell r="C572" t="str">
            <v>   Debit</v>
          </cell>
          <cell r="D572" t="str">
            <v>   Reg</v>
          </cell>
        </row>
        <row r="573">
          <cell r="A573" t="str">
            <v>69220-60</v>
          </cell>
          <cell r="B573" t="str">
            <v>   Labor - Meter Reader/Scales Operator</v>
          </cell>
          <cell r="C573" t="str">
            <v>   Debit</v>
          </cell>
          <cell r="D573" t="str">
            <v>   Reg</v>
          </cell>
        </row>
        <row r="574">
          <cell r="A574" t="str">
            <v>69220-70</v>
          </cell>
          <cell r="B574" t="str">
            <v>   Labor - Groundskeeper</v>
          </cell>
          <cell r="C574" t="str">
            <v>   Debit</v>
          </cell>
          <cell r="D574" t="str">
            <v>   Reg</v>
          </cell>
        </row>
        <row r="575">
          <cell r="A575" t="str">
            <v>69230-10</v>
          </cell>
          <cell r="B575" t="str">
            <v>   License - Grazing</v>
          </cell>
          <cell r="C575" t="str">
            <v>   Debit</v>
          </cell>
          <cell r="D575" t="str">
            <v>   Reg</v>
          </cell>
        </row>
        <row r="576">
          <cell r="A576" t="str">
            <v>69240-10</v>
          </cell>
          <cell r="B576" t="str">
            <v>   Clean Up - Contaminated Dirt Removal</v>
          </cell>
          <cell r="C576" t="str">
            <v>   Debit</v>
          </cell>
          <cell r="D576" t="str">
            <v>   Reg</v>
          </cell>
        </row>
        <row r="577">
          <cell r="A577" t="str">
            <v>69240-20</v>
          </cell>
          <cell r="B577" t="str">
            <v>   Clean Up - Secure Shafts &amp; Pits</v>
          </cell>
          <cell r="C577" t="str">
            <v>   Debit</v>
          </cell>
          <cell r="D577" t="str">
            <v>   Reg</v>
          </cell>
        </row>
        <row r="578">
          <cell r="A578" t="str">
            <v>69240-30</v>
          </cell>
          <cell r="B578" t="str">
            <v>   Clean Up - Demolish &amp; Clean Building/Property</v>
          </cell>
          <cell r="C578" t="str">
            <v>   Debit</v>
          </cell>
          <cell r="D578" t="str">
            <v>   Reg</v>
          </cell>
        </row>
        <row r="579">
          <cell r="A579" t="str">
            <v>69240-40</v>
          </cell>
          <cell r="B579" t="str">
            <v>   Clean Up - Building Repair</v>
          </cell>
          <cell r="C579" t="str">
            <v>   Debit</v>
          </cell>
          <cell r="D579" t="str">
            <v>   Reg</v>
          </cell>
        </row>
        <row r="580">
          <cell r="A580" t="str">
            <v>69250-10</v>
          </cell>
          <cell r="B580" t="str">
            <v>   OPEX - Fence &amp; Farm Repair</v>
          </cell>
          <cell r="C580" t="str">
            <v>   Debit</v>
          </cell>
          <cell r="D580" t="str">
            <v>   Reg</v>
          </cell>
        </row>
        <row r="581">
          <cell r="A581" t="str">
            <v>69250-11</v>
          </cell>
          <cell r="B581" t="str">
            <v>   OPEX - Building &amp; Grounds Maintenance</v>
          </cell>
          <cell r="C581" t="str">
            <v>   Debit</v>
          </cell>
          <cell r="D581" t="str">
            <v>   Reg</v>
          </cell>
        </row>
        <row r="582">
          <cell r="A582" t="str">
            <v>69250-12</v>
          </cell>
          <cell r="B582" t="str">
            <v>   OPEX - Fuel</v>
          </cell>
          <cell r="C582" t="str">
            <v>   Debit</v>
          </cell>
          <cell r="D582" t="str">
            <v>   Reg</v>
          </cell>
        </row>
        <row r="583">
          <cell r="A583" t="str">
            <v>69250-13</v>
          </cell>
          <cell r="B583" t="str">
            <v>   OPEX - Equipment Maintenance</v>
          </cell>
          <cell r="C583" t="str">
            <v>   Debit</v>
          </cell>
          <cell r="D583" t="str">
            <v>   Reg</v>
          </cell>
        </row>
        <row r="584">
          <cell r="A584" t="str">
            <v>69250-14</v>
          </cell>
          <cell r="B584" t="str">
            <v>   OPEX - Supplies</v>
          </cell>
          <cell r="C584" t="str">
            <v>   Debit</v>
          </cell>
          <cell r="D584" t="str">
            <v>   Reg</v>
          </cell>
        </row>
        <row r="585">
          <cell r="A585" t="str">
            <v>69250-15</v>
          </cell>
          <cell r="B585" t="str">
            <v>   OPEX - Misc. Expenses</v>
          </cell>
          <cell r="C585" t="str">
            <v>   Debit</v>
          </cell>
          <cell r="D585" t="str">
            <v>   Reg</v>
          </cell>
        </row>
        <row r="586">
          <cell r="A586" t="str">
            <v>69250-16</v>
          </cell>
          <cell r="B586" t="str">
            <v>   OPEX - Electricity</v>
          </cell>
          <cell r="C586" t="str">
            <v>   Debit</v>
          </cell>
          <cell r="D586" t="str">
            <v>   Reg</v>
          </cell>
        </row>
        <row r="587">
          <cell r="A587" t="str">
            <v>69250-17</v>
          </cell>
          <cell r="B587" t="str">
            <v>   OPEX - Propane</v>
          </cell>
          <cell r="C587" t="str">
            <v>   Debit</v>
          </cell>
          <cell r="D587" t="str">
            <v>   Reg</v>
          </cell>
        </row>
        <row r="588">
          <cell r="A588" t="str">
            <v>69250-18</v>
          </cell>
          <cell r="B588" t="str">
            <v>   OPEX - Telephone</v>
          </cell>
          <cell r="C588" t="str">
            <v>   Debit</v>
          </cell>
          <cell r="D588" t="str">
            <v>   Reg</v>
          </cell>
        </row>
        <row r="589">
          <cell r="A589" t="str">
            <v>69250-19</v>
          </cell>
          <cell r="B589" t="str">
            <v>   OPEX - Trash Removal</v>
          </cell>
          <cell r="C589" t="str">
            <v>   Debit</v>
          </cell>
          <cell r="D589" t="str">
            <v>   Reg</v>
          </cell>
        </row>
        <row r="590">
          <cell r="A590" t="str">
            <v>69250-20</v>
          </cell>
          <cell r="B590" t="str">
            <v>   OPEX - Sceptic Tank Cleaning</v>
          </cell>
          <cell r="C590" t="str">
            <v>   Debit</v>
          </cell>
          <cell r="D590" t="str">
            <v>   Reg</v>
          </cell>
        </row>
        <row r="591">
          <cell r="A591" t="str">
            <v>69250-21</v>
          </cell>
          <cell r="B591" t="str">
            <v>   OPEX - Insurance</v>
          </cell>
          <cell r="C591" t="str">
            <v>   Debit</v>
          </cell>
          <cell r="D591" t="str">
            <v>   Reg</v>
          </cell>
        </row>
        <row r="592">
          <cell r="A592" t="str">
            <v>69250-22</v>
          </cell>
          <cell r="B592" t="str">
            <v>   OPEX - Property Taxes</v>
          </cell>
          <cell r="C592" t="str">
            <v>   Debit</v>
          </cell>
          <cell r="D592" t="str">
            <v>   Reg</v>
          </cell>
        </row>
        <row r="593">
          <cell r="A593" t="str">
            <v>69987-99</v>
          </cell>
          <cell r="B593" t="str">
            <v>   TOTAL CAPITALIZED NON-RECOVERABLE EXPENSE</v>
          </cell>
          <cell r="C593" t="str">
            <v>   Debit</v>
          </cell>
          <cell r="D593" t="str">
            <v>   Tot</v>
          </cell>
        </row>
        <row r="594">
          <cell r="A594" t="str">
            <v>69999-99</v>
          </cell>
          <cell r="B594" t="str">
            <v>   TOTAL NON-RECOVERABLE EXPENSE</v>
          </cell>
          <cell r="C594" t="str">
            <v>   Debit</v>
          </cell>
          <cell r="D594" t="str">
            <v>   Tot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t"/>
      <sheetName val="IS Consol"/>
      <sheetName val="9-Census Sum"/>
      <sheetName val="IS Detail"/>
      <sheetName val="IS Trend"/>
      <sheetName val="Sum"/>
      <sheetName val="PortfolioIncome(Input)"/>
      <sheetName val="Sheet1"/>
      <sheetName val="Assumptions"/>
      <sheetName val="PopCache"/>
      <sheetName val="GL"/>
      <sheetName val="Svcs0804"/>
      <sheetName val="Vlookup AR Aging"/>
      <sheetName val="FSC Detail"/>
      <sheetName val="Lookups"/>
      <sheetName val="INPUT"/>
      <sheetName val="SUMMARY"/>
      <sheetName val="GOS SBF"/>
      <sheetName val="Bal_Sht"/>
      <sheetName val="IS_Consol"/>
      <sheetName val="9-Census_Sum"/>
      <sheetName val="IS_Detail"/>
      <sheetName val="IS_Trend"/>
      <sheetName val="TOC"/>
      <sheetName val="Tenant Gross Rental Revenue"/>
      <sheetName val="About"/>
      <sheetName val="Input Sheet"/>
      <sheetName val="PropertyDetails"/>
      <sheetName val="Sheet2"/>
      <sheetName val="General Info"/>
      <sheetName val="Structure Chart"/>
      <sheetName val="Notes"/>
      <sheetName val="Balance Sheet"/>
      <sheetName val="Income Statement"/>
      <sheetName val="Cumulative M-Adj"/>
      <sheetName val="Tax Assembly"/>
      <sheetName val="Tax Capital Accounts"/>
      <sheetName val="State A&amp;A"/>
      <sheetName val="SAFANAD Inc. - A&amp;A"/>
      <sheetName val="PBC--&gt;"/>
      <sheetName val="Liability Allocation"/>
      <sheetName val="PBC -&gt;"/>
      <sheetName val="SSC II US Feeder"/>
      <sheetName val="2017 TB"/>
      <sheetName val="Contributions &amp; Distributions"/>
      <sheetName val="Contributions- KPMG"/>
      <sheetName val="SALT -&gt;"/>
      <sheetName val="SSC II US Feeder Apportionment"/>
      <sheetName val="State Apportionment"/>
      <sheetName val="State Sourced Income"/>
      <sheetName val="Prior Years -&gt;"/>
      <sheetName val="2016 TB"/>
      <sheetName val="2015 TB"/>
      <sheetName val="2014 TB"/>
      <sheetName val="2013 TB"/>
      <sheetName val="BIG"/>
      <sheetName val="(KPMG) Gain on Sale"/>
      <sheetName val="(PBC) 2014 Decathlon"/>
      <sheetName val="2012 TB"/>
      <sheetName val="Contributed Capital"/>
      <sheetName val="PY--&gt;"/>
      <sheetName val="PBC_NSSC II Tax Ba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>
            <v>4</v>
          </cell>
        </row>
        <row r="88">
          <cell r="D88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 t="str">
            <v>SAFANAD Senior Care II US Feeder LLC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Analysis"/>
      <sheetName val="Sheet1"/>
      <sheetName val="Cash Flow"/>
      <sheetName val="Loan Analysis"/>
      <sheetName val="Pro-Forma"/>
      <sheetName val="Cash Flow No Bumps"/>
      <sheetName val="Cash Flow with sale in Year 2"/>
      <sheetName val="Cash Flow Same Expenses"/>
      <sheetName val="IRR Calculations"/>
      <sheetName val="Operating Statements"/>
      <sheetName val="Profile"/>
      <sheetName val="Unit Mix (Market Rents)"/>
      <sheetName val="Unit Mix"/>
      <sheetName val="Alternative Unit by Unit Inputs"/>
      <sheetName val="Microsoft Word"/>
      <sheetName val="INPUTS"/>
      <sheetName val="Sum"/>
      <sheetName val="IS"/>
      <sheetName val="Parameters"/>
      <sheetName val="Summary_Pg1"/>
      <sheetName val="Stabilized_Ops"/>
      <sheetName val="FINANCIAL_STRUCTURE_DATA_ENTRY"/>
      <sheetName val="Nassau"/>
    </sheetNames>
    <sheetDataSet>
      <sheetData sheetId="0">
        <row r="1">
          <cell r="A1" t="str">
            <v>Foothill Ridge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Foothill Ridge</v>
          </cell>
        </row>
      </sheetData>
      <sheetData sheetId="10" refreshError="1">
        <row r="1">
          <cell r="A1" t="str">
            <v>Foothill Ridge</v>
          </cell>
        </row>
        <row r="2">
          <cell r="A2" t="str">
            <v>1334 W. Foothill Blvd., Upland, CA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Tab 1"/>
      <sheetName val="1990 Goals"/>
      <sheetName val="Tab 2"/>
      <sheetName val="2. 1999 Accrual Summary"/>
      <sheetName val="2.b 1999 Accrual 12 Month "/>
      <sheetName val="Tab 3"/>
      <sheetName val="3.a Cash Var"/>
      <sheetName val="3.b Cash Var "/>
      <sheetName val="3.b.1 1999 12 Month"/>
      <sheetName val="3.b.1 1998 12 Month "/>
      <sheetName val="Tab 4"/>
      <sheetName val="1990 Lease Plan"/>
      <sheetName val="Tab 5"/>
      <sheetName val="5.b Cash TL"/>
      <sheetName val="Tab 6"/>
      <sheetName val="6.b Cash Cap"/>
      <sheetName val="Tab 7"/>
      <sheetName val="7.a Mo Rent"/>
      <sheetName val="Tab 8"/>
      <sheetName val="8.a Oper Reimb"/>
      <sheetName val="Tab 9"/>
      <sheetName val="9a. Op Exp Summary"/>
      <sheetName val="9a. 1999 Op Exp Detail"/>
      <sheetName val="Tab 10"/>
      <sheetName val="Depreciation Summary"/>
      <sheetName val="Depreciation per Fidelity Acct"/>
      <sheetName val="DNP - Rent Roll, Loss to Leas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2.  Accrual Financial Reports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tna-Review Checklist"/>
      <sheetName val="Aetna-Submitted to Client"/>
      <sheetName val="Aetna-Review Items"/>
      <sheetName val="journal(both)"/>
      <sheetName val="journal(accrual)"/>
      <sheetName val="journal(land) "/>
      <sheetName val="journal(cash)"/>
      <sheetName val="Accruals"/>
      <sheetName val="Annot Inc Stmt "/>
      <sheetName val="CRJ"/>
      <sheetName val="Delinq"/>
      <sheetName val="Mgt Fee"/>
      <sheetName val="MSTL Recon."/>
      <sheetName val="RENEWAL "/>
      <sheetName val="PROSP. TENANT"/>
      <sheetName val="tenreimb-CASH"/>
      <sheetName val="tenreimb-ACCRUAL"/>
      <sheetName val="LC Schedule"/>
      <sheetName val="Allow Notes"/>
      <sheetName val="dep bankrec"/>
      <sheetName val="Tab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ourcUse"/>
      <sheetName val="Memo S and U"/>
      <sheetName val="Memo Fins"/>
      <sheetName val="Proj-Month"/>
      <sheetName val="Proj-Qtr"/>
      <sheetName val="Proj-Ann"/>
      <sheetName val="Rev"/>
      <sheetName val="EXPSHT"/>
      <sheetName val="UnitMix"/>
      <sheetName val="CLOCOSTS"/>
      <sheetName val="RET"/>
      <sheetName val="Seller Rate Anal"/>
      <sheetName val="Profile"/>
      <sheetName val="CashFlow"/>
      <sheetName val="Deal Summary"/>
      <sheetName val="Input"/>
      <sheetName val="IPO Mod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-Rollforward"/>
      <sheetName val="AR_Rollforward"/>
      <sheetName val="January"/>
      <sheetName val="IS Trend"/>
      <sheetName val="Sum"/>
      <sheetName val="Print(Output)"/>
      <sheetName val="UEA"/>
      <sheetName val="Input"/>
      <sheetName val="INV"/>
      <sheetName val="RevExpSummary"/>
      <sheetName val="Southern CT"/>
      <sheetName val="Sheet1"/>
      <sheetName val="PopCache"/>
      <sheetName val="Controlsheet"/>
      <sheetName val="Rates - 00"/>
      <sheetName val="#10q IS-Gallatin"/>
      <sheetName val="Input-Function"/>
      <sheetName val="ofa dump"/>
      <sheetName val="Salary Details"/>
      <sheetName val="DATA - INCOME STATEMENTSII"/>
      <sheetName val="INS"/>
      <sheetName val="ip_data"/>
      <sheetName val="op_data"/>
      <sheetName val="PGN - Jul"/>
      <sheetName val="2Assumption"/>
      <sheetName val="HE Origination"/>
      <sheetName val="Cash Rent Final"/>
      <sheetName val="On-Off"/>
      <sheetName val="RCN-Building"/>
      <sheetName val="behavior healthcare-scot"/>
      <sheetName val="LTM"/>
      <sheetName val="DropZone"/>
      <sheetName val="PV Chart"/>
      <sheetName val="Payroll Accrual"/>
      <sheetName val="Input Sheet"/>
      <sheetName val="Accretion Analysis"/>
      <sheetName val="Selection Sheet"/>
      <sheetName val="Selection_Sheet"/>
      <sheetName val="Selection_Sheet1"/>
      <sheetName val="MBS Assump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-Rollforward"/>
      <sheetName val="AR_Rollforward"/>
      <sheetName val="UEA"/>
      <sheetName val="Input"/>
      <sheetName val="January"/>
      <sheetName val="INV"/>
      <sheetName val="RevExpSummary"/>
      <sheetName val="IS Trend"/>
      <sheetName val="Sum"/>
      <sheetName val="Southern CT"/>
      <sheetName val="Sheet1"/>
      <sheetName val="PopCache"/>
      <sheetName val="Controlsheet"/>
      <sheetName val="Rates - 00"/>
      <sheetName val="#10q IS-Gallatin"/>
      <sheetName val="Input-Function"/>
      <sheetName val="ofa dump"/>
      <sheetName val="Salary Details"/>
      <sheetName val="DATA - INCOME STATEMENTSII"/>
      <sheetName val="INS"/>
      <sheetName val="ip_data"/>
      <sheetName val="op_data"/>
      <sheetName val="PGN - Jul"/>
      <sheetName val="Print(Output)"/>
      <sheetName val="2Assumption"/>
      <sheetName val="HE Origination"/>
      <sheetName val="Cash Rent Final"/>
      <sheetName val="On-Off"/>
      <sheetName val="RCN-Building"/>
      <sheetName val="behavior healthcare-scot"/>
      <sheetName val="LTM"/>
      <sheetName val="DropZone"/>
      <sheetName val="PV Chart"/>
      <sheetName val="Payroll Accrual"/>
      <sheetName val="Input Sheet"/>
      <sheetName val="Accretion Analysis"/>
      <sheetName val="Selection Sheet"/>
      <sheetName val="Selection_Sheet"/>
      <sheetName val="Selection_Sheet1"/>
      <sheetName val="MBS Assump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Input"/>
      <sheetName val="Report BS"/>
      <sheetName val="Rent Roll Summary"/>
      <sheetName val="tenremb"/>
      <sheetName val="Template"/>
      <sheetName val="Variables"/>
      <sheetName val="stacking plan"/>
      <sheetName val="marketing "/>
      <sheetName val="Leasing Status "/>
      <sheetName val="Capital Exp"/>
      <sheetName val="Vacant Space "/>
      <sheetName val="Index"/>
      <sheetName val="Checklist"/>
      <sheetName val="Assembly List "/>
      <sheetName val="Dec variance"/>
      <sheetName val="dec crj"/>
      <sheetName val="Delinquency"/>
      <sheetName val="Mgmt Fee-Prabhu"/>
      <sheetName val="Accruals"/>
      <sheetName val="1101 "/>
      <sheetName val="Amortization"/>
      <sheetName val="Depreciation"/>
      <sheetName val="JE-payroll,mgmt,park"/>
      <sheetName val="JE-Recurring"/>
      <sheetName val="JE-Misc"/>
      <sheetName val="JE-Austin (TI)"/>
      <sheetName val="JE-Austin (LC)"/>
      <sheetName val="JE-Austin  (Bldg)"/>
      <sheetName val="JE-Austin Reserve"/>
      <sheetName val="JE-Austin Misc"/>
      <sheetName val="ins accru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Mix Inputs"/>
      <sheetName val="Profile"/>
      <sheetName val="INPUTS"/>
      <sheetName val="Deal Summary"/>
      <sheetName val="Assum"/>
      <sheetName val="Debt Summary  11"/>
      <sheetName val="CBRE Cashflow"/>
    </sheetNames>
    <sheetDataSet>
      <sheetData sheetId="0">
        <row r="26">
          <cell r="D26" t="str">
            <v>Jr. One Bedroom</v>
          </cell>
          <cell r="E26">
            <v>600</v>
          </cell>
          <cell r="F26">
            <v>799</v>
          </cell>
        </row>
        <row r="27">
          <cell r="D27" t="str">
            <v>One Bedroom</v>
          </cell>
          <cell r="E27">
            <v>650</v>
          </cell>
          <cell r="F27">
            <v>800</v>
          </cell>
        </row>
        <row r="28">
          <cell r="D28" t="str">
            <v>Two Bedroom</v>
          </cell>
          <cell r="E28">
            <v>780</v>
          </cell>
          <cell r="F28">
            <v>875</v>
          </cell>
        </row>
        <row r="29">
          <cell r="D29" t="str">
            <v>Three Bedroom</v>
          </cell>
          <cell r="E29">
            <v>845</v>
          </cell>
          <cell r="F29">
            <v>910</v>
          </cell>
        </row>
        <row r="30">
          <cell r="D30" t="str">
            <v>Townhouse</v>
          </cell>
          <cell r="E30">
            <v>980</v>
          </cell>
          <cell r="F30">
            <v>1050</v>
          </cell>
        </row>
        <row r="36">
          <cell r="I36">
            <v>1</v>
          </cell>
          <cell r="K36" t="str">
            <v>Three Bedroom</v>
          </cell>
          <cell r="L36">
            <v>845</v>
          </cell>
          <cell r="M36">
            <v>1049</v>
          </cell>
          <cell r="O36"/>
          <cell r="Q36"/>
          <cell r="R36"/>
          <cell r="S36"/>
        </row>
        <row r="37">
          <cell r="I37"/>
          <cell r="K37"/>
          <cell r="L37"/>
          <cell r="M37"/>
          <cell r="O37">
            <v>1</v>
          </cell>
          <cell r="Q37" t="str">
            <v>One Bedroom</v>
          </cell>
          <cell r="R37">
            <v>650</v>
          </cell>
          <cell r="S37">
            <v>845</v>
          </cell>
        </row>
        <row r="38">
          <cell r="I38"/>
          <cell r="K38"/>
          <cell r="L38"/>
          <cell r="M38"/>
          <cell r="O38">
            <v>1</v>
          </cell>
          <cell r="Q38" t="str">
            <v>Two Bedroom</v>
          </cell>
          <cell r="R38">
            <v>780</v>
          </cell>
          <cell r="S38">
            <v>875</v>
          </cell>
        </row>
        <row r="39">
          <cell r="I39">
            <v>1</v>
          </cell>
          <cell r="K39" t="str">
            <v>Three Bedroom</v>
          </cell>
          <cell r="L39">
            <v>845</v>
          </cell>
          <cell r="M39">
            <v>945</v>
          </cell>
          <cell r="O39"/>
          <cell r="Q39"/>
          <cell r="R39"/>
          <cell r="S39"/>
        </row>
        <row r="40">
          <cell r="I40"/>
          <cell r="K40"/>
          <cell r="L40"/>
          <cell r="M40"/>
          <cell r="O40">
            <v>1</v>
          </cell>
          <cell r="Q40" t="str">
            <v>Townhouse</v>
          </cell>
          <cell r="R40">
            <v>980</v>
          </cell>
          <cell r="S40">
            <v>1200</v>
          </cell>
        </row>
        <row r="41">
          <cell r="I41">
            <v>1</v>
          </cell>
          <cell r="K41" t="str">
            <v>Townhouse</v>
          </cell>
          <cell r="L41">
            <v>980</v>
          </cell>
          <cell r="M41">
            <v>1200</v>
          </cell>
          <cell r="O41"/>
          <cell r="Q41"/>
          <cell r="R41"/>
          <cell r="S41"/>
        </row>
        <row r="42">
          <cell r="I42">
            <v>1</v>
          </cell>
          <cell r="K42" t="str">
            <v>One Bedroom</v>
          </cell>
          <cell r="L42">
            <v>650</v>
          </cell>
          <cell r="M42">
            <v>845</v>
          </cell>
          <cell r="O42"/>
          <cell r="Q42"/>
          <cell r="R42"/>
          <cell r="S42"/>
        </row>
        <row r="43">
          <cell r="I43">
            <v>1</v>
          </cell>
          <cell r="K43" t="str">
            <v>One Bedroom</v>
          </cell>
          <cell r="L43">
            <v>650</v>
          </cell>
          <cell r="M43">
            <v>845</v>
          </cell>
          <cell r="O43"/>
          <cell r="Q43"/>
          <cell r="R43"/>
          <cell r="S43"/>
        </row>
        <row r="44">
          <cell r="I44">
            <v>1</v>
          </cell>
          <cell r="K44" t="str">
            <v>One Bedroom</v>
          </cell>
          <cell r="L44">
            <v>650</v>
          </cell>
          <cell r="M44">
            <v>845</v>
          </cell>
          <cell r="O44"/>
          <cell r="Q44"/>
          <cell r="R44"/>
          <cell r="S44"/>
        </row>
        <row r="45">
          <cell r="I45">
            <v>1</v>
          </cell>
          <cell r="K45" t="str">
            <v>One Bedroom</v>
          </cell>
          <cell r="L45">
            <v>650</v>
          </cell>
          <cell r="M45">
            <v>845</v>
          </cell>
          <cell r="O45"/>
          <cell r="Q45"/>
          <cell r="R45"/>
          <cell r="S45"/>
        </row>
        <row r="46">
          <cell r="I46">
            <v>1</v>
          </cell>
          <cell r="K46" t="str">
            <v>One Bedroom</v>
          </cell>
          <cell r="L46">
            <v>650</v>
          </cell>
          <cell r="M46">
            <v>845</v>
          </cell>
          <cell r="O46"/>
          <cell r="Q46"/>
          <cell r="R46"/>
          <cell r="S46"/>
        </row>
        <row r="47">
          <cell r="I47">
            <v>1</v>
          </cell>
          <cell r="K47" t="str">
            <v>One Bedroom</v>
          </cell>
          <cell r="L47">
            <v>650</v>
          </cell>
          <cell r="M47">
            <v>845</v>
          </cell>
          <cell r="O47"/>
          <cell r="Q47"/>
          <cell r="R47"/>
          <cell r="S47"/>
        </row>
        <row r="48">
          <cell r="I48">
            <v>1</v>
          </cell>
          <cell r="K48" t="str">
            <v>One Bedroom</v>
          </cell>
          <cell r="L48">
            <v>650</v>
          </cell>
          <cell r="M48">
            <v>845</v>
          </cell>
          <cell r="O48"/>
          <cell r="Q48"/>
          <cell r="R48"/>
          <cell r="S48"/>
        </row>
        <row r="49">
          <cell r="I49">
            <v>1</v>
          </cell>
          <cell r="K49" t="str">
            <v>One Bedroom</v>
          </cell>
          <cell r="L49">
            <v>650</v>
          </cell>
          <cell r="M49">
            <v>845</v>
          </cell>
          <cell r="O49"/>
          <cell r="Q49"/>
          <cell r="R49"/>
          <cell r="S49"/>
        </row>
        <row r="50">
          <cell r="I50">
            <v>1</v>
          </cell>
          <cell r="K50" t="str">
            <v>One Bedroom</v>
          </cell>
          <cell r="L50">
            <v>650</v>
          </cell>
          <cell r="M50">
            <v>845</v>
          </cell>
          <cell r="O50"/>
          <cell r="Q50"/>
          <cell r="R50"/>
          <cell r="S50"/>
        </row>
        <row r="51">
          <cell r="I51">
            <v>1</v>
          </cell>
          <cell r="K51" t="str">
            <v>Two Bedroom</v>
          </cell>
          <cell r="L51">
            <v>780</v>
          </cell>
          <cell r="M51">
            <v>895</v>
          </cell>
          <cell r="O51"/>
          <cell r="Q51"/>
          <cell r="R51"/>
          <cell r="S51"/>
        </row>
        <row r="52">
          <cell r="I52">
            <v>1</v>
          </cell>
          <cell r="K52" t="str">
            <v>One Bedroom</v>
          </cell>
          <cell r="L52">
            <v>650</v>
          </cell>
          <cell r="M52">
            <v>845</v>
          </cell>
          <cell r="O52"/>
          <cell r="Q52"/>
          <cell r="R52"/>
          <cell r="S52"/>
        </row>
        <row r="53">
          <cell r="I53">
            <v>1</v>
          </cell>
          <cell r="K53" t="str">
            <v>Two Bedroom</v>
          </cell>
          <cell r="L53">
            <v>780</v>
          </cell>
          <cell r="M53">
            <v>895</v>
          </cell>
          <cell r="O53"/>
          <cell r="Q53"/>
          <cell r="R53"/>
          <cell r="S53"/>
        </row>
        <row r="54">
          <cell r="I54">
            <v>1</v>
          </cell>
          <cell r="K54" t="str">
            <v>One Bedroom</v>
          </cell>
          <cell r="L54">
            <v>650</v>
          </cell>
          <cell r="M54">
            <v>845</v>
          </cell>
          <cell r="O54"/>
          <cell r="Q54"/>
          <cell r="R54"/>
          <cell r="S54"/>
        </row>
        <row r="55">
          <cell r="I55">
            <v>1</v>
          </cell>
          <cell r="K55" t="str">
            <v>One Bedroom</v>
          </cell>
          <cell r="L55">
            <v>650</v>
          </cell>
          <cell r="M55">
            <v>845</v>
          </cell>
          <cell r="O55"/>
          <cell r="Q55"/>
          <cell r="R55"/>
          <cell r="S55"/>
        </row>
        <row r="56">
          <cell r="I56">
            <v>1</v>
          </cell>
          <cell r="K56" t="str">
            <v>One Bedroom</v>
          </cell>
          <cell r="L56">
            <v>650</v>
          </cell>
          <cell r="M56">
            <v>845</v>
          </cell>
          <cell r="O56"/>
          <cell r="Q56"/>
          <cell r="R56"/>
          <cell r="S56"/>
        </row>
        <row r="57">
          <cell r="I57">
            <v>1</v>
          </cell>
          <cell r="K57" t="str">
            <v>One Bedroom</v>
          </cell>
          <cell r="L57">
            <v>650</v>
          </cell>
          <cell r="M57">
            <v>845</v>
          </cell>
          <cell r="O57"/>
          <cell r="Q57"/>
          <cell r="R57"/>
          <cell r="S57"/>
        </row>
        <row r="58">
          <cell r="I58">
            <v>1</v>
          </cell>
          <cell r="K58" t="str">
            <v>One Bedroom</v>
          </cell>
          <cell r="L58">
            <v>650</v>
          </cell>
          <cell r="M58">
            <v>845</v>
          </cell>
          <cell r="O58"/>
          <cell r="Q58"/>
          <cell r="R58"/>
          <cell r="S58"/>
        </row>
        <row r="59">
          <cell r="I59">
            <v>1</v>
          </cell>
          <cell r="K59" t="str">
            <v>One Bedroom</v>
          </cell>
          <cell r="L59">
            <v>650</v>
          </cell>
          <cell r="M59">
            <v>845</v>
          </cell>
          <cell r="O59"/>
          <cell r="Q59"/>
          <cell r="R59"/>
          <cell r="S59"/>
        </row>
        <row r="60">
          <cell r="I60">
            <v>1</v>
          </cell>
          <cell r="K60" t="str">
            <v>One Bedroom</v>
          </cell>
          <cell r="L60">
            <v>650</v>
          </cell>
          <cell r="M60">
            <v>845</v>
          </cell>
          <cell r="O60"/>
          <cell r="Q60"/>
          <cell r="R60"/>
          <cell r="S60"/>
        </row>
        <row r="61">
          <cell r="I61">
            <v>1</v>
          </cell>
          <cell r="K61" t="str">
            <v>One Bedroom</v>
          </cell>
          <cell r="L61">
            <v>650</v>
          </cell>
          <cell r="M61">
            <v>845</v>
          </cell>
          <cell r="O61"/>
          <cell r="Q61"/>
          <cell r="R61"/>
          <cell r="S61"/>
        </row>
        <row r="62">
          <cell r="I62">
            <v>1</v>
          </cell>
          <cell r="K62" t="str">
            <v>One Bedroom</v>
          </cell>
          <cell r="L62">
            <v>650</v>
          </cell>
          <cell r="M62">
            <v>845</v>
          </cell>
          <cell r="O62"/>
          <cell r="Q62"/>
          <cell r="R62"/>
          <cell r="S62"/>
        </row>
        <row r="63">
          <cell r="I63">
            <v>1</v>
          </cell>
          <cell r="K63" t="str">
            <v>One Bedroom</v>
          </cell>
          <cell r="L63">
            <v>650</v>
          </cell>
          <cell r="M63">
            <v>845</v>
          </cell>
          <cell r="O63"/>
          <cell r="Q63"/>
          <cell r="R63"/>
          <cell r="S63"/>
        </row>
        <row r="64">
          <cell r="I64">
            <v>1</v>
          </cell>
          <cell r="K64" t="str">
            <v>One Bedroom</v>
          </cell>
          <cell r="L64">
            <v>650</v>
          </cell>
          <cell r="M64">
            <v>845</v>
          </cell>
          <cell r="O64"/>
          <cell r="Q64"/>
          <cell r="R64"/>
          <cell r="S64"/>
        </row>
        <row r="65">
          <cell r="I65"/>
          <cell r="K65"/>
          <cell r="L65"/>
          <cell r="M65"/>
          <cell r="O65">
            <v>1</v>
          </cell>
          <cell r="Q65" t="str">
            <v>Two Bedroom</v>
          </cell>
          <cell r="R65">
            <v>780</v>
          </cell>
          <cell r="S65">
            <v>875</v>
          </cell>
        </row>
        <row r="66">
          <cell r="I66">
            <v>1</v>
          </cell>
          <cell r="K66" t="str">
            <v>One Bedroom</v>
          </cell>
          <cell r="L66">
            <v>650</v>
          </cell>
          <cell r="M66">
            <v>845</v>
          </cell>
          <cell r="O66"/>
          <cell r="Q66"/>
          <cell r="R66"/>
          <cell r="S66"/>
        </row>
        <row r="67">
          <cell r="I67">
            <v>1</v>
          </cell>
          <cell r="K67" t="str">
            <v>One Bedroom</v>
          </cell>
          <cell r="L67">
            <v>650</v>
          </cell>
          <cell r="M67">
            <v>845</v>
          </cell>
          <cell r="O67"/>
          <cell r="Q67"/>
          <cell r="R67"/>
          <cell r="S67"/>
        </row>
        <row r="68">
          <cell r="I68">
            <v>1</v>
          </cell>
          <cell r="K68" t="str">
            <v>One Bedroom</v>
          </cell>
          <cell r="L68">
            <v>650</v>
          </cell>
          <cell r="M68">
            <v>845</v>
          </cell>
          <cell r="O68"/>
          <cell r="Q68"/>
          <cell r="R68"/>
          <cell r="S68"/>
        </row>
        <row r="69">
          <cell r="I69">
            <v>1</v>
          </cell>
          <cell r="K69" t="str">
            <v>One Bedroom</v>
          </cell>
          <cell r="L69">
            <v>650</v>
          </cell>
          <cell r="M69">
            <v>845</v>
          </cell>
          <cell r="O69"/>
          <cell r="Q69"/>
          <cell r="R69"/>
          <cell r="S69"/>
        </row>
        <row r="70">
          <cell r="I70">
            <v>1</v>
          </cell>
          <cell r="K70" t="str">
            <v>One Bedroom</v>
          </cell>
          <cell r="L70">
            <v>650</v>
          </cell>
          <cell r="M70">
            <v>845</v>
          </cell>
          <cell r="O70"/>
          <cell r="Q70"/>
          <cell r="R70"/>
          <cell r="S70"/>
        </row>
        <row r="71">
          <cell r="I71">
            <v>1</v>
          </cell>
          <cell r="K71" t="str">
            <v>One Bedroom</v>
          </cell>
          <cell r="L71">
            <v>650</v>
          </cell>
          <cell r="M71">
            <v>845</v>
          </cell>
          <cell r="O71"/>
          <cell r="Q71"/>
          <cell r="R71"/>
          <cell r="S71"/>
        </row>
        <row r="72">
          <cell r="I72">
            <v>1</v>
          </cell>
          <cell r="K72" t="str">
            <v>One Bedroom</v>
          </cell>
          <cell r="L72">
            <v>650</v>
          </cell>
          <cell r="M72">
            <v>845</v>
          </cell>
          <cell r="O72"/>
          <cell r="Q72"/>
          <cell r="R72"/>
          <cell r="S72"/>
        </row>
        <row r="73">
          <cell r="I73">
            <v>1</v>
          </cell>
          <cell r="K73" t="str">
            <v>One Bedroom</v>
          </cell>
          <cell r="L73">
            <v>650</v>
          </cell>
          <cell r="M73">
            <v>845</v>
          </cell>
          <cell r="O73"/>
          <cell r="Q73"/>
          <cell r="R73"/>
          <cell r="S73"/>
        </row>
        <row r="74">
          <cell r="I74">
            <v>1</v>
          </cell>
          <cell r="K74" t="str">
            <v>One Bedroom</v>
          </cell>
          <cell r="L74">
            <v>650</v>
          </cell>
          <cell r="M74">
            <v>845</v>
          </cell>
          <cell r="O74"/>
          <cell r="Q74"/>
          <cell r="R74"/>
          <cell r="S74"/>
        </row>
        <row r="75">
          <cell r="I75">
            <v>1</v>
          </cell>
          <cell r="K75" t="str">
            <v>One Bedroom</v>
          </cell>
          <cell r="L75">
            <v>650</v>
          </cell>
          <cell r="M75">
            <v>845</v>
          </cell>
          <cell r="O75"/>
          <cell r="Q75"/>
          <cell r="R75"/>
          <cell r="S75"/>
        </row>
        <row r="76">
          <cell r="I76">
            <v>1</v>
          </cell>
          <cell r="K76" t="str">
            <v>Two Bedroom</v>
          </cell>
          <cell r="L76">
            <v>780</v>
          </cell>
          <cell r="M76">
            <v>875</v>
          </cell>
          <cell r="O76"/>
          <cell r="Q76"/>
          <cell r="R76"/>
          <cell r="S76"/>
        </row>
        <row r="77">
          <cell r="I77">
            <v>1</v>
          </cell>
          <cell r="K77" t="str">
            <v>One Bedroom</v>
          </cell>
          <cell r="L77">
            <v>650</v>
          </cell>
          <cell r="M77">
            <v>845</v>
          </cell>
          <cell r="O77"/>
          <cell r="Q77"/>
          <cell r="R77"/>
          <cell r="S77"/>
        </row>
        <row r="78">
          <cell r="I78"/>
          <cell r="K78"/>
          <cell r="L78"/>
          <cell r="M78"/>
          <cell r="O78">
            <v>1</v>
          </cell>
          <cell r="Q78" t="str">
            <v>Three Bedroom</v>
          </cell>
          <cell r="R78">
            <v>845</v>
          </cell>
          <cell r="S78">
            <v>950</v>
          </cell>
        </row>
        <row r="79">
          <cell r="I79">
            <v>1</v>
          </cell>
          <cell r="K79" t="str">
            <v>One Bedroom</v>
          </cell>
          <cell r="L79">
            <v>650</v>
          </cell>
          <cell r="M79">
            <v>815</v>
          </cell>
          <cell r="O79"/>
          <cell r="Q79"/>
          <cell r="R79"/>
          <cell r="S79"/>
        </row>
        <row r="80">
          <cell r="I80">
            <v>1</v>
          </cell>
          <cell r="K80" t="str">
            <v>Jr. One Bedroom</v>
          </cell>
          <cell r="L80">
            <v>600</v>
          </cell>
          <cell r="M80">
            <v>715</v>
          </cell>
          <cell r="O80"/>
          <cell r="Q80"/>
          <cell r="R80"/>
          <cell r="S80"/>
        </row>
        <row r="81">
          <cell r="I81">
            <v>1</v>
          </cell>
          <cell r="K81" t="str">
            <v>Jr. One Bedroom</v>
          </cell>
          <cell r="L81">
            <v>600</v>
          </cell>
          <cell r="M81">
            <v>595</v>
          </cell>
          <cell r="O81"/>
          <cell r="Q81"/>
          <cell r="R81"/>
          <cell r="S81"/>
        </row>
        <row r="82">
          <cell r="I82">
            <v>1</v>
          </cell>
          <cell r="K82" t="str">
            <v>Jr. One Bedroom</v>
          </cell>
          <cell r="L82">
            <v>600</v>
          </cell>
          <cell r="M82">
            <v>715</v>
          </cell>
          <cell r="O82"/>
          <cell r="Q82"/>
          <cell r="R82"/>
          <cell r="S82"/>
        </row>
        <row r="83">
          <cell r="I83">
            <v>1</v>
          </cell>
          <cell r="K83" t="str">
            <v>Jr. One Bedroom</v>
          </cell>
          <cell r="L83">
            <v>600</v>
          </cell>
          <cell r="M83">
            <v>735</v>
          </cell>
          <cell r="O83"/>
          <cell r="Q83"/>
          <cell r="R83"/>
          <cell r="S83"/>
        </row>
        <row r="84">
          <cell r="I84">
            <v>1</v>
          </cell>
          <cell r="K84" t="str">
            <v>Jr. One Bedroom</v>
          </cell>
          <cell r="L84">
            <v>600</v>
          </cell>
          <cell r="M84">
            <v>615</v>
          </cell>
          <cell r="O84"/>
          <cell r="Q84"/>
          <cell r="R84"/>
          <cell r="S84"/>
        </row>
        <row r="85">
          <cell r="I85">
            <v>1</v>
          </cell>
          <cell r="K85" t="str">
            <v>Jr. One Bedroom</v>
          </cell>
          <cell r="L85">
            <v>600</v>
          </cell>
          <cell r="M85">
            <v>715</v>
          </cell>
          <cell r="O85"/>
          <cell r="Q85"/>
          <cell r="R85"/>
          <cell r="S85"/>
        </row>
        <row r="86">
          <cell r="I86">
            <v>1</v>
          </cell>
          <cell r="K86" t="str">
            <v>Jr. One Bedroom</v>
          </cell>
          <cell r="L86">
            <v>600</v>
          </cell>
          <cell r="M86">
            <v>735</v>
          </cell>
          <cell r="O86"/>
          <cell r="Q86"/>
          <cell r="R86"/>
          <cell r="S86"/>
        </row>
        <row r="87">
          <cell r="I87">
            <v>1</v>
          </cell>
          <cell r="K87" t="str">
            <v>Jr. One Bedroom</v>
          </cell>
          <cell r="L87">
            <v>600</v>
          </cell>
          <cell r="M87">
            <v>595</v>
          </cell>
          <cell r="O87"/>
          <cell r="Q87"/>
          <cell r="R87"/>
          <cell r="S87"/>
        </row>
        <row r="88">
          <cell r="I88">
            <v>1</v>
          </cell>
          <cell r="K88" t="str">
            <v>Jr. One Bedroom</v>
          </cell>
          <cell r="L88">
            <v>600</v>
          </cell>
          <cell r="M88">
            <v>715</v>
          </cell>
          <cell r="O88"/>
          <cell r="Q88"/>
          <cell r="R88"/>
          <cell r="S88"/>
        </row>
        <row r="89">
          <cell r="I89">
            <v>1</v>
          </cell>
          <cell r="K89" t="str">
            <v>One Bedroom</v>
          </cell>
          <cell r="L89">
            <v>650</v>
          </cell>
          <cell r="M89">
            <v>825</v>
          </cell>
          <cell r="O89"/>
          <cell r="Q89"/>
          <cell r="R89"/>
          <cell r="S89"/>
        </row>
        <row r="90">
          <cell r="I90">
            <v>1</v>
          </cell>
          <cell r="K90" t="str">
            <v>Jr. One Bedroom</v>
          </cell>
          <cell r="L90">
            <v>600</v>
          </cell>
          <cell r="M90">
            <v>595</v>
          </cell>
          <cell r="O90"/>
          <cell r="Q90"/>
          <cell r="R90"/>
          <cell r="S90"/>
        </row>
        <row r="91">
          <cell r="I91">
            <v>1</v>
          </cell>
          <cell r="K91" t="str">
            <v>Jr. One Bedroom</v>
          </cell>
          <cell r="L91">
            <v>600</v>
          </cell>
          <cell r="M91">
            <v>715</v>
          </cell>
          <cell r="O91"/>
          <cell r="Q91"/>
          <cell r="R91"/>
          <cell r="S91"/>
        </row>
        <row r="92">
          <cell r="I92">
            <v>1</v>
          </cell>
          <cell r="K92" t="str">
            <v>One Bedroom</v>
          </cell>
          <cell r="L92">
            <v>650</v>
          </cell>
          <cell r="M92">
            <v>845</v>
          </cell>
          <cell r="O92"/>
          <cell r="Q92"/>
          <cell r="R92"/>
          <cell r="S92"/>
        </row>
        <row r="93">
          <cell r="I93">
            <v>1</v>
          </cell>
          <cell r="K93" t="str">
            <v>One Bedroom</v>
          </cell>
          <cell r="L93">
            <v>650</v>
          </cell>
          <cell r="M93">
            <v>845</v>
          </cell>
          <cell r="O93"/>
          <cell r="Q93"/>
          <cell r="R93"/>
          <cell r="S93"/>
        </row>
        <row r="94">
          <cell r="I94">
            <v>1</v>
          </cell>
          <cell r="K94" t="str">
            <v>One Bedroom</v>
          </cell>
          <cell r="L94">
            <v>650</v>
          </cell>
          <cell r="M94">
            <v>845</v>
          </cell>
          <cell r="O94"/>
          <cell r="Q94"/>
          <cell r="R94"/>
          <cell r="S94"/>
        </row>
        <row r="95">
          <cell r="I95">
            <v>1</v>
          </cell>
          <cell r="K95" t="str">
            <v>One Bedroom</v>
          </cell>
          <cell r="L95">
            <v>650</v>
          </cell>
          <cell r="M95">
            <v>845</v>
          </cell>
          <cell r="O95"/>
          <cell r="Q95"/>
          <cell r="R95"/>
          <cell r="S95"/>
        </row>
        <row r="96">
          <cell r="I96">
            <v>1</v>
          </cell>
          <cell r="K96" t="str">
            <v>One Bedroom</v>
          </cell>
          <cell r="L96">
            <v>650</v>
          </cell>
          <cell r="M96">
            <v>845</v>
          </cell>
          <cell r="O96"/>
          <cell r="Q96"/>
          <cell r="R96"/>
          <cell r="S96"/>
        </row>
        <row r="97">
          <cell r="I97">
            <v>1</v>
          </cell>
          <cell r="K97" t="str">
            <v>One Bedroom</v>
          </cell>
          <cell r="L97">
            <v>650</v>
          </cell>
          <cell r="M97">
            <v>845</v>
          </cell>
          <cell r="O97"/>
          <cell r="Q97"/>
          <cell r="R97"/>
          <cell r="S97"/>
        </row>
        <row r="98">
          <cell r="I98">
            <v>1</v>
          </cell>
          <cell r="K98" t="str">
            <v>One Bedroom</v>
          </cell>
          <cell r="L98">
            <v>650</v>
          </cell>
          <cell r="M98">
            <v>845</v>
          </cell>
          <cell r="O98"/>
          <cell r="Q98"/>
          <cell r="R98"/>
          <cell r="S98"/>
        </row>
        <row r="99">
          <cell r="I99">
            <v>1</v>
          </cell>
          <cell r="K99" t="str">
            <v>One Bedroom</v>
          </cell>
          <cell r="L99">
            <v>650</v>
          </cell>
          <cell r="M99">
            <v>840</v>
          </cell>
          <cell r="O99"/>
          <cell r="Q99"/>
          <cell r="R99"/>
          <cell r="S99"/>
        </row>
        <row r="100">
          <cell r="I100">
            <v>1</v>
          </cell>
          <cell r="K100" t="str">
            <v>One Bedroom</v>
          </cell>
          <cell r="L100">
            <v>650</v>
          </cell>
          <cell r="M100">
            <v>845</v>
          </cell>
          <cell r="O100"/>
          <cell r="Q100"/>
          <cell r="R100"/>
          <cell r="S100"/>
        </row>
        <row r="101">
          <cell r="I101">
            <v>1</v>
          </cell>
          <cell r="K101" t="str">
            <v>One Bedroom</v>
          </cell>
          <cell r="L101">
            <v>650</v>
          </cell>
          <cell r="M101">
            <v>845</v>
          </cell>
          <cell r="O101"/>
          <cell r="Q101"/>
          <cell r="R101"/>
          <cell r="S101"/>
        </row>
        <row r="102">
          <cell r="I102">
            <v>1</v>
          </cell>
          <cell r="K102" t="str">
            <v>Jr. One Bedroom</v>
          </cell>
          <cell r="L102">
            <v>600</v>
          </cell>
          <cell r="M102">
            <v>715</v>
          </cell>
          <cell r="O102"/>
          <cell r="Q102"/>
          <cell r="R102"/>
          <cell r="S102"/>
        </row>
        <row r="103">
          <cell r="I103">
            <v>1</v>
          </cell>
          <cell r="K103" t="str">
            <v>Jr. One Bedroom</v>
          </cell>
          <cell r="L103">
            <v>600</v>
          </cell>
          <cell r="M103">
            <v>590</v>
          </cell>
          <cell r="O103"/>
          <cell r="Q103"/>
          <cell r="R103"/>
          <cell r="S103"/>
        </row>
        <row r="104">
          <cell r="I104">
            <v>1</v>
          </cell>
          <cell r="K104" t="str">
            <v>Jr. One Bedroom</v>
          </cell>
          <cell r="L104">
            <v>600</v>
          </cell>
          <cell r="M104">
            <v>715</v>
          </cell>
          <cell r="O104"/>
          <cell r="Q104"/>
          <cell r="R104"/>
          <cell r="S104"/>
        </row>
        <row r="105">
          <cell r="I105">
            <v>1</v>
          </cell>
          <cell r="K105" t="str">
            <v>Jr. One Bedroom</v>
          </cell>
          <cell r="L105">
            <v>600</v>
          </cell>
          <cell r="M105">
            <v>715</v>
          </cell>
          <cell r="O105"/>
          <cell r="Q105"/>
          <cell r="R105"/>
          <cell r="S105"/>
        </row>
        <row r="106">
          <cell r="I106">
            <v>1</v>
          </cell>
          <cell r="K106" t="str">
            <v>Jr. One Bedroom</v>
          </cell>
          <cell r="L106">
            <v>600</v>
          </cell>
          <cell r="M106">
            <v>595</v>
          </cell>
          <cell r="O106"/>
          <cell r="Q106"/>
          <cell r="R106"/>
          <cell r="S106"/>
        </row>
        <row r="107">
          <cell r="I107">
            <v>1</v>
          </cell>
          <cell r="K107" t="str">
            <v>Jr. One Bedroom</v>
          </cell>
          <cell r="L107">
            <v>600</v>
          </cell>
          <cell r="M107">
            <v>735</v>
          </cell>
          <cell r="O107"/>
          <cell r="Q107"/>
          <cell r="R107"/>
          <cell r="S107"/>
        </row>
        <row r="108">
          <cell r="I108">
            <v>1</v>
          </cell>
          <cell r="K108" t="str">
            <v>Jr. One Bedroom</v>
          </cell>
          <cell r="L108">
            <v>600</v>
          </cell>
          <cell r="M108">
            <v>590</v>
          </cell>
          <cell r="O108"/>
          <cell r="Q108"/>
          <cell r="R108"/>
          <cell r="S108"/>
        </row>
        <row r="109">
          <cell r="I109">
            <v>1</v>
          </cell>
          <cell r="K109" t="str">
            <v>Jr. One Bedroom</v>
          </cell>
          <cell r="L109">
            <v>600</v>
          </cell>
          <cell r="M109">
            <v>715</v>
          </cell>
          <cell r="O109"/>
          <cell r="Q109"/>
          <cell r="R109"/>
          <cell r="S109"/>
        </row>
        <row r="110">
          <cell r="I110">
            <v>1</v>
          </cell>
          <cell r="K110" t="str">
            <v>Jr. One Bedroom</v>
          </cell>
          <cell r="L110">
            <v>600</v>
          </cell>
          <cell r="M110">
            <v>715</v>
          </cell>
          <cell r="O110"/>
          <cell r="Q110"/>
          <cell r="R110"/>
          <cell r="S110"/>
        </row>
        <row r="111">
          <cell r="I111">
            <v>1</v>
          </cell>
          <cell r="K111" t="str">
            <v>Jr. One Bedroom</v>
          </cell>
          <cell r="L111">
            <v>600</v>
          </cell>
          <cell r="M111">
            <v>595</v>
          </cell>
          <cell r="O111"/>
          <cell r="Q111"/>
          <cell r="R111"/>
          <cell r="S111"/>
        </row>
        <row r="112">
          <cell r="I112">
            <v>1</v>
          </cell>
          <cell r="K112" t="str">
            <v>Jr. One Bedroom</v>
          </cell>
          <cell r="L112">
            <v>600</v>
          </cell>
          <cell r="M112">
            <v>715</v>
          </cell>
          <cell r="O112"/>
          <cell r="Q112"/>
          <cell r="R112"/>
          <cell r="S112"/>
        </row>
        <row r="113">
          <cell r="I113">
            <v>1</v>
          </cell>
          <cell r="K113" t="str">
            <v>Jr. One Bedroom</v>
          </cell>
          <cell r="L113">
            <v>600</v>
          </cell>
          <cell r="M113">
            <v>735</v>
          </cell>
          <cell r="O113"/>
          <cell r="Q113"/>
          <cell r="R113"/>
          <cell r="S113"/>
        </row>
        <row r="114">
          <cell r="I114">
            <v>1</v>
          </cell>
          <cell r="K114" t="str">
            <v>Jr. One Bedroom</v>
          </cell>
          <cell r="L114">
            <v>600</v>
          </cell>
          <cell r="M114">
            <v>595</v>
          </cell>
          <cell r="O114"/>
          <cell r="Q114"/>
          <cell r="R114"/>
          <cell r="S114"/>
        </row>
        <row r="115">
          <cell r="I115">
            <v>1</v>
          </cell>
          <cell r="K115" t="str">
            <v>Jr. One Bedroom</v>
          </cell>
          <cell r="L115">
            <v>600</v>
          </cell>
          <cell r="M115">
            <v>715</v>
          </cell>
          <cell r="O115"/>
          <cell r="Q115"/>
          <cell r="R115"/>
          <cell r="S115"/>
        </row>
        <row r="116">
          <cell r="I116">
            <v>1</v>
          </cell>
          <cell r="K116" t="str">
            <v>Jr. One Bedroom</v>
          </cell>
          <cell r="L116">
            <v>600</v>
          </cell>
          <cell r="M116">
            <v>715</v>
          </cell>
          <cell r="O116"/>
          <cell r="Q116"/>
          <cell r="R116"/>
          <cell r="S116"/>
        </row>
        <row r="117">
          <cell r="I117">
            <v>1</v>
          </cell>
          <cell r="K117" t="str">
            <v>Jr. One Bedroom</v>
          </cell>
          <cell r="L117">
            <v>600</v>
          </cell>
          <cell r="M117">
            <v>595</v>
          </cell>
          <cell r="O117"/>
          <cell r="Q117"/>
          <cell r="R117"/>
          <cell r="S117"/>
        </row>
        <row r="118">
          <cell r="I118">
            <v>1</v>
          </cell>
          <cell r="K118" t="str">
            <v>Jr. One Bedroom</v>
          </cell>
          <cell r="L118">
            <v>600</v>
          </cell>
          <cell r="M118">
            <v>715</v>
          </cell>
          <cell r="O118"/>
          <cell r="Q118"/>
          <cell r="R118"/>
          <cell r="S118"/>
        </row>
        <row r="119">
          <cell r="I119">
            <v>1</v>
          </cell>
          <cell r="K119" t="str">
            <v>Jr. One Bedroom</v>
          </cell>
          <cell r="L119">
            <v>600</v>
          </cell>
          <cell r="M119">
            <v>735</v>
          </cell>
          <cell r="O119"/>
          <cell r="Q119"/>
          <cell r="R119"/>
          <cell r="S119"/>
        </row>
        <row r="120">
          <cell r="I120">
            <v>1</v>
          </cell>
          <cell r="K120" t="str">
            <v>Jr. One Bedroom</v>
          </cell>
          <cell r="L120">
            <v>600</v>
          </cell>
          <cell r="M120">
            <v>595</v>
          </cell>
          <cell r="O120"/>
          <cell r="Q120"/>
          <cell r="R120"/>
          <cell r="S120"/>
        </row>
        <row r="121">
          <cell r="I121">
            <v>1</v>
          </cell>
          <cell r="K121" t="str">
            <v>Jr. One Bedroom</v>
          </cell>
          <cell r="L121">
            <v>600</v>
          </cell>
          <cell r="M121">
            <v>735</v>
          </cell>
          <cell r="O121"/>
          <cell r="Q121"/>
          <cell r="R121"/>
          <cell r="S121"/>
        </row>
        <row r="122">
          <cell r="I122">
            <v>1</v>
          </cell>
          <cell r="K122" t="str">
            <v>Jr. One Bedroom</v>
          </cell>
          <cell r="L122">
            <v>600</v>
          </cell>
          <cell r="M122">
            <v>735</v>
          </cell>
          <cell r="O122"/>
          <cell r="Q122"/>
          <cell r="R122"/>
          <cell r="S122"/>
        </row>
        <row r="123">
          <cell r="I123">
            <v>1</v>
          </cell>
          <cell r="K123" t="str">
            <v>Jr. One Bedroom</v>
          </cell>
          <cell r="L123">
            <v>600</v>
          </cell>
          <cell r="M123">
            <v>595</v>
          </cell>
          <cell r="O123"/>
          <cell r="Q123"/>
          <cell r="R123"/>
          <cell r="S123"/>
        </row>
        <row r="124">
          <cell r="I124">
            <v>1</v>
          </cell>
          <cell r="K124" t="str">
            <v>Jr. One Bedroom</v>
          </cell>
          <cell r="L124">
            <v>600</v>
          </cell>
          <cell r="M124">
            <v>715</v>
          </cell>
          <cell r="O124"/>
          <cell r="Q124"/>
          <cell r="R124"/>
          <cell r="S124"/>
        </row>
        <row r="125">
          <cell r="I125">
            <v>1</v>
          </cell>
          <cell r="K125" t="str">
            <v>One Bedroom</v>
          </cell>
          <cell r="L125">
            <v>650</v>
          </cell>
          <cell r="M125">
            <v>845</v>
          </cell>
          <cell r="O125"/>
          <cell r="Q125"/>
          <cell r="R125"/>
          <cell r="S125"/>
        </row>
        <row r="126">
          <cell r="I126">
            <v>1</v>
          </cell>
          <cell r="K126" t="str">
            <v>One Bedroom</v>
          </cell>
          <cell r="L126">
            <v>650</v>
          </cell>
          <cell r="M126">
            <v>845</v>
          </cell>
          <cell r="O126"/>
          <cell r="Q126"/>
          <cell r="R126"/>
          <cell r="S126"/>
        </row>
        <row r="127">
          <cell r="I127">
            <v>1</v>
          </cell>
          <cell r="K127" t="str">
            <v>One Bedroom</v>
          </cell>
          <cell r="L127">
            <v>650</v>
          </cell>
          <cell r="M127">
            <v>845</v>
          </cell>
          <cell r="O127"/>
          <cell r="Q127"/>
          <cell r="R127"/>
          <cell r="S127"/>
        </row>
        <row r="128">
          <cell r="I128">
            <v>1</v>
          </cell>
          <cell r="K128" t="str">
            <v>One Bedroom</v>
          </cell>
          <cell r="L128">
            <v>650</v>
          </cell>
          <cell r="M128">
            <v>845</v>
          </cell>
          <cell r="O128"/>
          <cell r="Q128"/>
          <cell r="R128"/>
          <cell r="S128"/>
        </row>
        <row r="129">
          <cell r="I129">
            <v>1</v>
          </cell>
          <cell r="K129" t="str">
            <v>One Bedroom</v>
          </cell>
          <cell r="L129">
            <v>650</v>
          </cell>
          <cell r="M129">
            <v>845</v>
          </cell>
          <cell r="O129"/>
          <cell r="Q129"/>
          <cell r="R129"/>
          <cell r="S129"/>
        </row>
        <row r="130">
          <cell r="I130">
            <v>1</v>
          </cell>
          <cell r="K130" t="str">
            <v>Two Bedroom</v>
          </cell>
          <cell r="L130">
            <v>780</v>
          </cell>
          <cell r="M130">
            <v>875</v>
          </cell>
          <cell r="O130"/>
          <cell r="Q130"/>
          <cell r="R130"/>
          <cell r="S130"/>
        </row>
        <row r="131">
          <cell r="I131">
            <v>1</v>
          </cell>
          <cell r="K131" t="str">
            <v>Jr. One Bedroom</v>
          </cell>
          <cell r="L131">
            <v>600</v>
          </cell>
          <cell r="M131">
            <v>715</v>
          </cell>
          <cell r="O131"/>
          <cell r="Q131"/>
          <cell r="R131"/>
          <cell r="S131"/>
        </row>
        <row r="132">
          <cell r="I132">
            <v>1</v>
          </cell>
          <cell r="K132" t="str">
            <v>Jr. One Bedroom</v>
          </cell>
          <cell r="L132">
            <v>600</v>
          </cell>
          <cell r="M132">
            <v>595</v>
          </cell>
          <cell r="O132"/>
          <cell r="Q132"/>
          <cell r="R132"/>
          <cell r="S132"/>
        </row>
        <row r="133">
          <cell r="I133">
            <v>1</v>
          </cell>
          <cell r="K133" t="str">
            <v>Jr. One Bedroom</v>
          </cell>
          <cell r="L133">
            <v>600</v>
          </cell>
          <cell r="M133">
            <v>715</v>
          </cell>
          <cell r="O133"/>
          <cell r="Q133"/>
          <cell r="R133"/>
          <cell r="S133"/>
        </row>
        <row r="134">
          <cell r="I134">
            <v>1</v>
          </cell>
          <cell r="K134" t="str">
            <v>Jr. One Bedroom</v>
          </cell>
          <cell r="L134">
            <v>600</v>
          </cell>
          <cell r="M134">
            <v>595</v>
          </cell>
          <cell r="O134"/>
          <cell r="Q134"/>
          <cell r="R134"/>
          <cell r="S134"/>
        </row>
        <row r="135">
          <cell r="I135">
            <v>1</v>
          </cell>
          <cell r="K135" t="str">
            <v>Jr. One Bedroom</v>
          </cell>
          <cell r="L135">
            <v>600</v>
          </cell>
          <cell r="M135">
            <v>715</v>
          </cell>
          <cell r="O135"/>
          <cell r="Q135"/>
          <cell r="R135"/>
          <cell r="S135"/>
        </row>
        <row r="136">
          <cell r="I136">
            <v>1</v>
          </cell>
          <cell r="K136" t="str">
            <v>Jr. One Bedroom</v>
          </cell>
          <cell r="L136">
            <v>600</v>
          </cell>
          <cell r="M136">
            <v>715</v>
          </cell>
          <cell r="O136"/>
          <cell r="Q136"/>
          <cell r="R136"/>
          <cell r="S136"/>
        </row>
        <row r="137">
          <cell r="I137">
            <v>1</v>
          </cell>
          <cell r="K137" t="str">
            <v>Jr. One Bedroom</v>
          </cell>
          <cell r="L137">
            <v>600</v>
          </cell>
          <cell r="M137">
            <v>595</v>
          </cell>
          <cell r="O137"/>
          <cell r="Q137"/>
          <cell r="R137"/>
          <cell r="S137"/>
        </row>
        <row r="138">
          <cell r="I138">
            <v>1</v>
          </cell>
          <cell r="K138" t="str">
            <v>Jr. One Bedroom</v>
          </cell>
          <cell r="L138">
            <v>600</v>
          </cell>
          <cell r="M138">
            <v>715</v>
          </cell>
          <cell r="O138"/>
          <cell r="Q138"/>
          <cell r="R138"/>
          <cell r="S138"/>
        </row>
        <row r="139">
          <cell r="I139">
            <v>1</v>
          </cell>
          <cell r="K139" t="str">
            <v>Jr. One Bedroom</v>
          </cell>
          <cell r="L139">
            <v>600</v>
          </cell>
          <cell r="M139">
            <v>735</v>
          </cell>
          <cell r="O139"/>
          <cell r="Q139"/>
          <cell r="R139"/>
          <cell r="S139"/>
        </row>
        <row r="140">
          <cell r="I140">
            <v>1</v>
          </cell>
          <cell r="K140" t="str">
            <v>Jr. One Bedroom</v>
          </cell>
          <cell r="L140">
            <v>600</v>
          </cell>
          <cell r="M140">
            <v>595</v>
          </cell>
          <cell r="O140"/>
          <cell r="Q140"/>
          <cell r="R140"/>
          <cell r="S140"/>
        </row>
        <row r="141">
          <cell r="I141">
            <v>1</v>
          </cell>
          <cell r="K141" t="str">
            <v>Jr. One Bedroom</v>
          </cell>
          <cell r="L141">
            <v>600</v>
          </cell>
          <cell r="M141">
            <v>715</v>
          </cell>
          <cell r="O141"/>
          <cell r="Q141"/>
          <cell r="R141"/>
          <cell r="S141"/>
        </row>
        <row r="142">
          <cell r="I142">
            <v>1</v>
          </cell>
          <cell r="K142" t="str">
            <v>One Bedroom</v>
          </cell>
          <cell r="L142">
            <v>650</v>
          </cell>
          <cell r="M142">
            <v>845</v>
          </cell>
          <cell r="O142"/>
          <cell r="Q142"/>
          <cell r="R142"/>
          <cell r="S142"/>
        </row>
        <row r="143">
          <cell r="I143">
            <v>1</v>
          </cell>
          <cell r="K143" t="str">
            <v>One Bedroom</v>
          </cell>
          <cell r="L143">
            <v>650</v>
          </cell>
          <cell r="M143">
            <v>845</v>
          </cell>
          <cell r="O143"/>
          <cell r="Q143"/>
          <cell r="R143"/>
          <cell r="S143"/>
        </row>
        <row r="144">
          <cell r="I144">
            <v>1</v>
          </cell>
          <cell r="K144" t="str">
            <v>One Bedroom</v>
          </cell>
          <cell r="L144">
            <v>650</v>
          </cell>
          <cell r="M144">
            <v>800</v>
          </cell>
          <cell r="O144"/>
          <cell r="Q144"/>
          <cell r="R144"/>
          <cell r="S144"/>
        </row>
        <row r="145">
          <cell r="I145">
            <v>1</v>
          </cell>
          <cell r="K145" t="str">
            <v>One Bedroom</v>
          </cell>
          <cell r="L145">
            <v>650</v>
          </cell>
          <cell r="M145">
            <v>845</v>
          </cell>
          <cell r="O145"/>
          <cell r="Q145"/>
          <cell r="R145"/>
          <cell r="S145"/>
        </row>
        <row r="146">
          <cell r="I146">
            <v>1</v>
          </cell>
          <cell r="K146" t="str">
            <v>One Bedroom</v>
          </cell>
          <cell r="L146">
            <v>650</v>
          </cell>
          <cell r="M146">
            <v>840</v>
          </cell>
          <cell r="O146"/>
          <cell r="Q146"/>
          <cell r="R146"/>
          <cell r="S146"/>
        </row>
        <row r="147">
          <cell r="I147">
            <v>1</v>
          </cell>
          <cell r="K147" t="str">
            <v>One Bedroom</v>
          </cell>
          <cell r="L147">
            <v>650</v>
          </cell>
          <cell r="M147">
            <v>845</v>
          </cell>
          <cell r="O147"/>
          <cell r="Q147"/>
          <cell r="R147"/>
          <cell r="S147"/>
        </row>
        <row r="148">
          <cell r="I148">
            <v>1</v>
          </cell>
          <cell r="K148" t="str">
            <v>Two Bedroom</v>
          </cell>
          <cell r="L148">
            <v>780</v>
          </cell>
          <cell r="M148">
            <v>875</v>
          </cell>
          <cell r="O148"/>
          <cell r="Q148"/>
          <cell r="R148"/>
          <cell r="S148"/>
        </row>
        <row r="149">
          <cell r="I149">
            <v>1</v>
          </cell>
          <cell r="K149" t="str">
            <v>Jr. One Bedroom</v>
          </cell>
          <cell r="L149">
            <v>600</v>
          </cell>
          <cell r="M149">
            <v>715</v>
          </cell>
          <cell r="O149"/>
          <cell r="Q149"/>
          <cell r="R149"/>
          <cell r="S149"/>
        </row>
        <row r="150">
          <cell r="I150">
            <v>1</v>
          </cell>
          <cell r="K150" t="str">
            <v>Jr. One Bedroom</v>
          </cell>
          <cell r="L150">
            <v>600</v>
          </cell>
          <cell r="M150">
            <v>595</v>
          </cell>
          <cell r="O150"/>
          <cell r="Q150"/>
          <cell r="R150"/>
          <cell r="S150"/>
        </row>
        <row r="151">
          <cell r="I151">
            <v>1</v>
          </cell>
          <cell r="K151" t="str">
            <v>Jr. One Bedroom</v>
          </cell>
          <cell r="L151">
            <v>600</v>
          </cell>
          <cell r="M151">
            <v>715</v>
          </cell>
          <cell r="O151"/>
          <cell r="Q151"/>
          <cell r="R151"/>
          <cell r="S151"/>
        </row>
        <row r="152">
          <cell r="I152">
            <v>1</v>
          </cell>
          <cell r="K152" t="str">
            <v>Jr. One Bedroom</v>
          </cell>
          <cell r="L152">
            <v>600</v>
          </cell>
          <cell r="M152">
            <v>595</v>
          </cell>
          <cell r="O152"/>
          <cell r="Q152"/>
          <cell r="R152"/>
          <cell r="S152"/>
        </row>
        <row r="153">
          <cell r="I153">
            <v>1</v>
          </cell>
          <cell r="K153" t="str">
            <v>Jr. One Bedroom</v>
          </cell>
          <cell r="L153">
            <v>600</v>
          </cell>
          <cell r="M153">
            <v>715</v>
          </cell>
          <cell r="O153"/>
          <cell r="Q153"/>
          <cell r="R153"/>
          <cell r="S153"/>
        </row>
        <row r="154">
          <cell r="I154">
            <v>1</v>
          </cell>
          <cell r="K154" t="str">
            <v>Jr. One Bedroom</v>
          </cell>
          <cell r="L154">
            <v>600</v>
          </cell>
          <cell r="M154">
            <v>735</v>
          </cell>
          <cell r="O154"/>
          <cell r="Q154"/>
          <cell r="R154"/>
          <cell r="S154"/>
        </row>
        <row r="155">
          <cell r="I155">
            <v>1</v>
          </cell>
          <cell r="K155" t="str">
            <v>Jr. One Bedroom</v>
          </cell>
          <cell r="L155">
            <v>600</v>
          </cell>
          <cell r="M155">
            <v>595</v>
          </cell>
          <cell r="O155"/>
          <cell r="Q155"/>
          <cell r="R155"/>
          <cell r="S155"/>
        </row>
        <row r="156">
          <cell r="I156">
            <v>1</v>
          </cell>
          <cell r="K156" t="str">
            <v>Jr. One Bedroom</v>
          </cell>
          <cell r="L156">
            <v>600</v>
          </cell>
          <cell r="M156">
            <v>715</v>
          </cell>
          <cell r="O156"/>
          <cell r="Q156"/>
          <cell r="R156"/>
          <cell r="S156"/>
        </row>
        <row r="157">
          <cell r="I157">
            <v>1</v>
          </cell>
          <cell r="K157" t="str">
            <v>Jr. One Bedroom</v>
          </cell>
          <cell r="L157">
            <v>600</v>
          </cell>
          <cell r="M157">
            <v>735</v>
          </cell>
          <cell r="O157"/>
          <cell r="Q157"/>
          <cell r="R157"/>
          <cell r="S157"/>
        </row>
        <row r="158">
          <cell r="I158">
            <v>1</v>
          </cell>
          <cell r="K158" t="str">
            <v>Jr. One Bedroom</v>
          </cell>
          <cell r="L158">
            <v>600</v>
          </cell>
          <cell r="M158">
            <v>595</v>
          </cell>
          <cell r="O158"/>
          <cell r="Q158"/>
          <cell r="R158"/>
          <cell r="S158"/>
        </row>
        <row r="159">
          <cell r="I159">
            <v>1</v>
          </cell>
          <cell r="K159" t="str">
            <v>Jr. One Bedroom</v>
          </cell>
          <cell r="L159">
            <v>600</v>
          </cell>
          <cell r="M159">
            <v>715</v>
          </cell>
          <cell r="O159"/>
          <cell r="Q159"/>
          <cell r="R159"/>
          <cell r="S159"/>
        </row>
        <row r="160">
          <cell r="I160">
            <v>1</v>
          </cell>
          <cell r="K160" t="str">
            <v>One Bedroom</v>
          </cell>
          <cell r="L160">
            <v>650</v>
          </cell>
          <cell r="M160">
            <v>845</v>
          </cell>
          <cell r="O160"/>
          <cell r="Q160"/>
          <cell r="R160"/>
          <cell r="S160"/>
        </row>
        <row r="161">
          <cell r="I161">
            <v>1</v>
          </cell>
          <cell r="K161" t="str">
            <v>One Bedroom</v>
          </cell>
          <cell r="L161">
            <v>650</v>
          </cell>
          <cell r="M161">
            <v>845</v>
          </cell>
          <cell r="O161"/>
          <cell r="Q161"/>
          <cell r="R161"/>
          <cell r="S161"/>
        </row>
        <row r="162">
          <cell r="I162">
            <v>1</v>
          </cell>
          <cell r="K162" t="str">
            <v>One Bedroom</v>
          </cell>
          <cell r="L162">
            <v>650</v>
          </cell>
          <cell r="M162">
            <v>845</v>
          </cell>
          <cell r="O162"/>
          <cell r="Q162"/>
          <cell r="R162"/>
          <cell r="S162"/>
        </row>
        <row r="163">
          <cell r="I163">
            <v>1</v>
          </cell>
          <cell r="K163" t="str">
            <v>One Bedroom</v>
          </cell>
          <cell r="L163">
            <v>650</v>
          </cell>
          <cell r="M163">
            <v>845</v>
          </cell>
          <cell r="O163"/>
          <cell r="Q163"/>
          <cell r="R163"/>
          <cell r="S163"/>
        </row>
        <row r="164">
          <cell r="I164">
            <v>1</v>
          </cell>
          <cell r="K164" t="str">
            <v>Jr. One Bedroom</v>
          </cell>
          <cell r="L164">
            <v>600</v>
          </cell>
          <cell r="M164">
            <v>715</v>
          </cell>
          <cell r="O164"/>
          <cell r="Q164"/>
          <cell r="R164"/>
          <cell r="S164"/>
        </row>
        <row r="165">
          <cell r="I165">
            <v>1</v>
          </cell>
          <cell r="K165" t="str">
            <v>Jr. One Bedroom</v>
          </cell>
          <cell r="L165">
            <v>600</v>
          </cell>
          <cell r="M165">
            <v>595</v>
          </cell>
          <cell r="O165"/>
          <cell r="Q165"/>
          <cell r="R165"/>
          <cell r="S165"/>
        </row>
        <row r="166">
          <cell r="I166">
            <v>1</v>
          </cell>
          <cell r="K166" t="str">
            <v>Jr. One Bedroom</v>
          </cell>
          <cell r="L166">
            <v>600</v>
          </cell>
          <cell r="M166">
            <v>715</v>
          </cell>
          <cell r="O166"/>
          <cell r="Q166"/>
          <cell r="R166"/>
          <cell r="S166"/>
        </row>
        <row r="167">
          <cell r="I167">
            <v>1</v>
          </cell>
          <cell r="K167" t="str">
            <v>Jr. One Bedroom</v>
          </cell>
          <cell r="L167">
            <v>600</v>
          </cell>
          <cell r="M167">
            <v>690</v>
          </cell>
          <cell r="O167"/>
          <cell r="Q167"/>
          <cell r="R167"/>
          <cell r="S167"/>
        </row>
        <row r="168">
          <cell r="I168">
            <v>1</v>
          </cell>
          <cell r="K168" t="str">
            <v>Jr. One Bedroom</v>
          </cell>
          <cell r="L168">
            <v>600</v>
          </cell>
          <cell r="M168">
            <v>595</v>
          </cell>
          <cell r="O168"/>
          <cell r="Q168"/>
          <cell r="R168"/>
          <cell r="S168"/>
        </row>
        <row r="169">
          <cell r="I169">
            <v>1</v>
          </cell>
          <cell r="K169" t="str">
            <v>Jr. One Bedroom</v>
          </cell>
          <cell r="L169">
            <v>600</v>
          </cell>
          <cell r="M169">
            <v>715</v>
          </cell>
          <cell r="O169"/>
          <cell r="Q169"/>
          <cell r="R169"/>
          <cell r="S169"/>
        </row>
        <row r="170">
          <cell r="I170">
            <v>1</v>
          </cell>
          <cell r="K170" t="str">
            <v>Jr. One Bedroom</v>
          </cell>
          <cell r="L170">
            <v>600</v>
          </cell>
          <cell r="M170">
            <v>690</v>
          </cell>
          <cell r="O170"/>
          <cell r="Q170"/>
          <cell r="R170"/>
          <cell r="S170"/>
        </row>
        <row r="171">
          <cell r="I171">
            <v>1</v>
          </cell>
          <cell r="K171" t="str">
            <v>Jr. One Bedroom</v>
          </cell>
          <cell r="L171">
            <v>600</v>
          </cell>
          <cell r="M171">
            <v>595</v>
          </cell>
          <cell r="O171"/>
          <cell r="Q171"/>
          <cell r="R171"/>
          <cell r="S171"/>
        </row>
        <row r="172">
          <cell r="I172">
            <v>1</v>
          </cell>
          <cell r="K172" t="str">
            <v>Jr. One Bedroom</v>
          </cell>
          <cell r="L172">
            <v>600</v>
          </cell>
          <cell r="M172">
            <v>715</v>
          </cell>
          <cell r="O172"/>
          <cell r="Q172"/>
          <cell r="R172"/>
          <cell r="S172"/>
        </row>
        <row r="173">
          <cell r="I173">
            <v>1</v>
          </cell>
          <cell r="K173" t="str">
            <v>Jr. One Bedroom</v>
          </cell>
          <cell r="L173">
            <v>600</v>
          </cell>
          <cell r="M173">
            <v>715</v>
          </cell>
          <cell r="O173"/>
          <cell r="Q173"/>
          <cell r="R173"/>
          <cell r="S173"/>
        </row>
        <row r="174">
          <cell r="I174">
            <v>1</v>
          </cell>
          <cell r="K174" t="str">
            <v>Jr. One Bedroom</v>
          </cell>
          <cell r="L174">
            <v>600</v>
          </cell>
          <cell r="M174">
            <v>595</v>
          </cell>
          <cell r="O174"/>
          <cell r="Q174"/>
          <cell r="R174"/>
          <cell r="S174"/>
        </row>
        <row r="175">
          <cell r="I175">
            <v>1</v>
          </cell>
          <cell r="K175" t="str">
            <v>Jr. One Bedroom</v>
          </cell>
          <cell r="L175">
            <v>600</v>
          </cell>
          <cell r="M175">
            <v>715</v>
          </cell>
          <cell r="O175"/>
          <cell r="Q175"/>
          <cell r="R175"/>
          <cell r="S175"/>
        </row>
        <row r="176">
          <cell r="I176">
            <v>1</v>
          </cell>
          <cell r="K176" t="str">
            <v>Jr. One Bedroom</v>
          </cell>
          <cell r="L176">
            <v>600</v>
          </cell>
          <cell r="M176">
            <v>715</v>
          </cell>
          <cell r="O176"/>
          <cell r="Q176"/>
          <cell r="R176"/>
          <cell r="S176"/>
        </row>
        <row r="177">
          <cell r="I177">
            <v>1</v>
          </cell>
          <cell r="K177" t="str">
            <v>Jr. One Bedroom</v>
          </cell>
          <cell r="L177">
            <v>600</v>
          </cell>
          <cell r="M177">
            <v>615</v>
          </cell>
          <cell r="O177"/>
          <cell r="Q177"/>
          <cell r="R177"/>
          <cell r="S177"/>
        </row>
        <row r="178">
          <cell r="I178">
            <v>1</v>
          </cell>
          <cell r="K178" t="str">
            <v>Jr. One Bedroom</v>
          </cell>
          <cell r="L178">
            <v>600</v>
          </cell>
          <cell r="M178">
            <v>715</v>
          </cell>
          <cell r="O178"/>
          <cell r="Q178"/>
          <cell r="R178"/>
          <cell r="S178"/>
        </row>
        <row r="179">
          <cell r="I179">
            <v>1</v>
          </cell>
          <cell r="K179" t="str">
            <v>Jr. One Bedroom</v>
          </cell>
          <cell r="L179">
            <v>600</v>
          </cell>
          <cell r="M179">
            <v>690</v>
          </cell>
          <cell r="O179"/>
          <cell r="Q179"/>
          <cell r="R179"/>
          <cell r="S179"/>
        </row>
        <row r="180">
          <cell r="I180">
            <v>1</v>
          </cell>
          <cell r="K180" t="str">
            <v>Jr. One Bedroom</v>
          </cell>
          <cell r="L180">
            <v>600</v>
          </cell>
          <cell r="M180">
            <v>595</v>
          </cell>
          <cell r="O180"/>
          <cell r="Q180"/>
          <cell r="R180"/>
          <cell r="S180"/>
        </row>
        <row r="181">
          <cell r="I181">
            <v>1</v>
          </cell>
          <cell r="K181" t="str">
            <v>Jr. One Bedroom</v>
          </cell>
          <cell r="L181">
            <v>600</v>
          </cell>
          <cell r="M181">
            <v>715</v>
          </cell>
          <cell r="O181"/>
          <cell r="Q181"/>
          <cell r="R181"/>
          <cell r="S181"/>
        </row>
        <row r="182">
          <cell r="I182">
            <v>1</v>
          </cell>
          <cell r="K182" t="str">
            <v>Jr. One Bedroom</v>
          </cell>
          <cell r="L182">
            <v>600</v>
          </cell>
          <cell r="M182">
            <v>715</v>
          </cell>
          <cell r="O182"/>
          <cell r="Q182"/>
          <cell r="R182"/>
          <cell r="S182"/>
        </row>
        <row r="183">
          <cell r="I183">
            <v>1</v>
          </cell>
          <cell r="K183" t="str">
            <v>Jr. One Bedroom</v>
          </cell>
          <cell r="L183">
            <v>600</v>
          </cell>
          <cell r="M183">
            <v>595</v>
          </cell>
          <cell r="O183"/>
          <cell r="Q183"/>
          <cell r="R183"/>
          <cell r="S183"/>
        </row>
        <row r="184">
          <cell r="I184">
            <v>1</v>
          </cell>
          <cell r="K184" t="str">
            <v>Jr. One Bedroom</v>
          </cell>
          <cell r="L184">
            <v>600</v>
          </cell>
          <cell r="M184">
            <v>735</v>
          </cell>
          <cell r="O184"/>
          <cell r="Q184"/>
          <cell r="R184"/>
          <cell r="S184"/>
        </row>
        <row r="185">
          <cell r="I185">
            <v>1</v>
          </cell>
          <cell r="K185" t="str">
            <v>Jr. One Bedroom</v>
          </cell>
          <cell r="L185">
            <v>600</v>
          </cell>
          <cell r="M185">
            <v>715</v>
          </cell>
          <cell r="O185"/>
          <cell r="Q185"/>
          <cell r="R185"/>
          <cell r="S185"/>
        </row>
        <row r="186">
          <cell r="I186">
            <v>1</v>
          </cell>
          <cell r="K186" t="str">
            <v>Jr. One Bedroom</v>
          </cell>
          <cell r="L186">
            <v>600</v>
          </cell>
          <cell r="M186">
            <v>595</v>
          </cell>
          <cell r="O186"/>
          <cell r="Q186"/>
          <cell r="R186"/>
          <cell r="S186"/>
        </row>
        <row r="187">
          <cell r="I187">
            <v>1</v>
          </cell>
          <cell r="K187" t="str">
            <v>Jr. One Bedroom</v>
          </cell>
          <cell r="L187">
            <v>600</v>
          </cell>
          <cell r="M187">
            <v>735</v>
          </cell>
          <cell r="O187"/>
          <cell r="Q187"/>
          <cell r="R187"/>
          <cell r="S187"/>
        </row>
        <row r="188">
          <cell r="I188">
            <v>1</v>
          </cell>
          <cell r="K188" t="str">
            <v>Two Bedroom</v>
          </cell>
          <cell r="L188">
            <v>780</v>
          </cell>
          <cell r="M188">
            <v>895</v>
          </cell>
          <cell r="O188"/>
          <cell r="Q188"/>
          <cell r="R188"/>
          <cell r="S188"/>
        </row>
        <row r="189">
          <cell r="I189">
            <v>1</v>
          </cell>
          <cell r="K189" t="str">
            <v>Two Bedroom</v>
          </cell>
          <cell r="L189">
            <v>780</v>
          </cell>
          <cell r="M189">
            <v>900</v>
          </cell>
          <cell r="O189"/>
          <cell r="Q189"/>
          <cell r="R189"/>
          <cell r="S189"/>
        </row>
        <row r="190">
          <cell r="I190">
            <v>1</v>
          </cell>
          <cell r="K190" t="str">
            <v>Two Bedroom</v>
          </cell>
          <cell r="L190">
            <v>780</v>
          </cell>
          <cell r="M190">
            <v>875</v>
          </cell>
          <cell r="O190"/>
          <cell r="Q190"/>
          <cell r="R190"/>
          <cell r="S190"/>
        </row>
        <row r="191">
          <cell r="I191">
            <v>1</v>
          </cell>
          <cell r="K191" t="str">
            <v>One Bedroom</v>
          </cell>
          <cell r="L191">
            <v>650</v>
          </cell>
          <cell r="M191">
            <v>845</v>
          </cell>
          <cell r="O191"/>
          <cell r="Q191"/>
          <cell r="R191"/>
          <cell r="S191"/>
        </row>
        <row r="192">
          <cell r="I192">
            <v>1</v>
          </cell>
          <cell r="K192" t="str">
            <v>Two Bedroom</v>
          </cell>
          <cell r="L192">
            <v>780</v>
          </cell>
          <cell r="M192">
            <v>900</v>
          </cell>
          <cell r="O192"/>
          <cell r="Q192"/>
          <cell r="R192"/>
          <cell r="S192"/>
        </row>
        <row r="193">
          <cell r="I193">
            <v>1</v>
          </cell>
          <cell r="K193" t="str">
            <v>Two Bedroom</v>
          </cell>
          <cell r="L193">
            <v>780</v>
          </cell>
          <cell r="M193">
            <v>875</v>
          </cell>
          <cell r="O193"/>
          <cell r="Q193"/>
          <cell r="R193"/>
          <cell r="S193"/>
        </row>
        <row r="194">
          <cell r="I194">
            <v>1</v>
          </cell>
          <cell r="K194" t="str">
            <v>One Bedroom</v>
          </cell>
          <cell r="L194">
            <v>650</v>
          </cell>
          <cell r="M194">
            <v>845</v>
          </cell>
          <cell r="O194"/>
          <cell r="Q194"/>
          <cell r="R194"/>
          <cell r="S194"/>
        </row>
        <row r="195">
          <cell r="I195">
            <v>1</v>
          </cell>
          <cell r="K195" t="str">
            <v>One Bedroom</v>
          </cell>
          <cell r="L195">
            <v>650</v>
          </cell>
          <cell r="M195">
            <v>840</v>
          </cell>
          <cell r="O195"/>
          <cell r="Q195"/>
          <cell r="R195"/>
          <cell r="S195"/>
        </row>
        <row r="196">
          <cell r="I196">
            <v>1</v>
          </cell>
          <cell r="K196" t="str">
            <v>One Bedroom</v>
          </cell>
          <cell r="L196">
            <v>650</v>
          </cell>
          <cell r="M196">
            <v>845</v>
          </cell>
          <cell r="O196"/>
          <cell r="Q196"/>
          <cell r="R196"/>
          <cell r="S196"/>
        </row>
        <row r="197">
          <cell r="I197">
            <v>1</v>
          </cell>
          <cell r="K197" t="str">
            <v>Two Bedroom</v>
          </cell>
          <cell r="L197">
            <v>780</v>
          </cell>
          <cell r="M197">
            <v>875</v>
          </cell>
          <cell r="O197"/>
          <cell r="Q197"/>
          <cell r="R197"/>
          <cell r="S197"/>
        </row>
        <row r="198">
          <cell r="I198">
            <v>1</v>
          </cell>
          <cell r="K198" t="str">
            <v>Two Bedroom</v>
          </cell>
          <cell r="L198">
            <v>780</v>
          </cell>
          <cell r="M198">
            <v>900</v>
          </cell>
          <cell r="O198"/>
          <cell r="Q198"/>
          <cell r="R198"/>
          <cell r="S198"/>
        </row>
        <row r="199">
          <cell r="I199">
            <v>1</v>
          </cell>
          <cell r="K199" t="str">
            <v>One Bedroom</v>
          </cell>
          <cell r="L199">
            <v>650</v>
          </cell>
          <cell r="M199">
            <v>845</v>
          </cell>
          <cell r="O199"/>
          <cell r="Q199"/>
          <cell r="R199"/>
          <cell r="S199"/>
        </row>
        <row r="200">
          <cell r="I200">
            <v>1</v>
          </cell>
          <cell r="K200" t="str">
            <v>Two Bedroom</v>
          </cell>
          <cell r="L200">
            <v>780</v>
          </cell>
          <cell r="M200">
            <v>875</v>
          </cell>
          <cell r="O200"/>
          <cell r="Q200"/>
          <cell r="R200"/>
          <cell r="S200"/>
        </row>
        <row r="201">
          <cell r="I201">
            <v>1</v>
          </cell>
          <cell r="K201" t="str">
            <v>Two Bedroom</v>
          </cell>
          <cell r="L201">
            <v>780</v>
          </cell>
          <cell r="M201">
            <v>875</v>
          </cell>
          <cell r="O201"/>
          <cell r="Q201"/>
          <cell r="R201"/>
          <cell r="S201"/>
        </row>
        <row r="202">
          <cell r="I202">
            <v>1</v>
          </cell>
          <cell r="K202" t="str">
            <v>One Bedroom</v>
          </cell>
          <cell r="L202">
            <v>650</v>
          </cell>
          <cell r="M202">
            <v>845</v>
          </cell>
          <cell r="O202"/>
          <cell r="Q202"/>
          <cell r="R202"/>
          <cell r="S202"/>
        </row>
        <row r="203">
          <cell r="I203">
            <v>1</v>
          </cell>
          <cell r="K203" t="str">
            <v>One Bedroom</v>
          </cell>
          <cell r="L203">
            <v>650</v>
          </cell>
          <cell r="M203">
            <v>845</v>
          </cell>
          <cell r="O203"/>
          <cell r="Q203"/>
          <cell r="R203"/>
          <cell r="S203"/>
        </row>
        <row r="204">
          <cell r="I204">
            <v>1</v>
          </cell>
          <cell r="K204" t="str">
            <v>One Bedroom</v>
          </cell>
          <cell r="L204">
            <v>650</v>
          </cell>
          <cell r="M204">
            <v>845</v>
          </cell>
          <cell r="O204"/>
          <cell r="Q204"/>
          <cell r="R204"/>
          <cell r="S204"/>
        </row>
        <row r="205">
          <cell r="I205">
            <v>1</v>
          </cell>
          <cell r="K205" t="str">
            <v>Two Bedroom</v>
          </cell>
          <cell r="L205">
            <v>780</v>
          </cell>
          <cell r="M205">
            <v>875</v>
          </cell>
          <cell r="O205"/>
          <cell r="Q205"/>
          <cell r="R205"/>
          <cell r="S205"/>
        </row>
        <row r="206">
          <cell r="I206">
            <v>1</v>
          </cell>
          <cell r="K206" t="str">
            <v>Two Bedroom</v>
          </cell>
          <cell r="L206">
            <v>780</v>
          </cell>
          <cell r="M206">
            <v>875</v>
          </cell>
          <cell r="O206"/>
          <cell r="Q206"/>
          <cell r="R206"/>
          <cell r="S206"/>
        </row>
        <row r="207">
          <cell r="I207">
            <v>1</v>
          </cell>
          <cell r="K207" t="str">
            <v>One Bedroom</v>
          </cell>
          <cell r="L207">
            <v>650</v>
          </cell>
          <cell r="M207">
            <v>845</v>
          </cell>
          <cell r="O207"/>
          <cell r="Q207"/>
          <cell r="R207"/>
          <cell r="S207"/>
        </row>
        <row r="208">
          <cell r="I208">
            <v>1</v>
          </cell>
          <cell r="K208" t="str">
            <v>One Bedroom</v>
          </cell>
          <cell r="L208">
            <v>650</v>
          </cell>
          <cell r="M208">
            <v>845</v>
          </cell>
          <cell r="O208"/>
          <cell r="Q208"/>
          <cell r="R208"/>
          <cell r="S208"/>
        </row>
        <row r="209">
          <cell r="I209">
            <v>1</v>
          </cell>
          <cell r="K209" t="str">
            <v>Two Bedroom</v>
          </cell>
          <cell r="L209">
            <v>780</v>
          </cell>
          <cell r="M209">
            <v>875</v>
          </cell>
          <cell r="O209"/>
          <cell r="Q209"/>
          <cell r="R209"/>
          <cell r="S209"/>
        </row>
        <row r="210">
          <cell r="I210">
            <v>1</v>
          </cell>
          <cell r="K210" t="str">
            <v>Two Bedroom</v>
          </cell>
          <cell r="L210">
            <v>780</v>
          </cell>
          <cell r="M210">
            <v>875</v>
          </cell>
          <cell r="O210"/>
          <cell r="Q210"/>
          <cell r="R210"/>
          <cell r="S210"/>
        </row>
        <row r="211">
          <cell r="I211">
            <v>1</v>
          </cell>
          <cell r="K211" t="str">
            <v>Two Bedroom</v>
          </cell>
          <cell r="L211">
            <v>780</v>
          </cell>
          <cell r="M211">
            <v>875</v>
          </cell>
          <cell r="O211"/>
          <cell r="Q211"/>
          <cell r="R211"/>
          <cell r="S211"/>
        </row>
        <row r="212">
          <cell r="I212">
            <v>1</v>
          </cell>
          <cell r="K212" t="str">
            <v>One Bedroom</v>
          </cell>
          <cell r="L212">
            <v>650</v>
          </cell>
          <cell r="M212">
            <v>845</v>
          </cell>
          <cell r="O212"/>
          <cell r="Q212"/>
          <cell r="R212"/>
          <cell r="S212"/>
        </row>
        <row r="213">
          <cell r="I213">
            <v>1</v>
          </cell>
          <cell r="K213" t="str">
            <v>Two Bedroom</v>
          </cell>
          <cell r="L213">
            <v>780</v>
          </cell>
          <cell r="M213">
            <v>875</v>
          </cell>
          <cell r="O213"/>
          <cell r="Q213"/>
          <cell r="R213"/>
          <cell r="S213"/>
        </row>
        <row r="214">
          <cell r="I214">
            <v>1</v>
          </cell>
          <cell r="K214" t="str">
            <v>One Bedroom</v>
          </cell>
          <cell r="L214">
            <v>650</v>
          </cell>
          <cell r="M214">
            <v>845</v>
          </cell>
          <cell r="O214"/>
          <cell r="Q214"/>
          <cell r="R214"/>
          <cell r="S214"/>
        </row>
        <row r="215">
          <cell r="I215">
            <v>1</v>
          </cell>
          <cell r="K215" t="str">
            <v>One Bedroom</v>
          </cell>
          <cell r="L215">
            <v>650</v>
          </cell>
          <cell r="M215">
            <v>845</v>
          </cell>
          <cell r="O215"/>
          <cell r="Q215"/>
          <cell r="R215"/>
          <cell r="S215"/>
        </row>
        <row r="216">
          <cell r="I216">
            <v>1</v>
          </cell>
          <cell r="K216" t="str">
            <v>One Bedroom</v>
          </cell>
          <cell r="L216">
            <v>650</v>
          </cell>
          <cell r="M216">
            <v>845</v>
          </cell>
          <cell r="O216"/>
          <cell r="Q216"/>
          <cell r="R216"/>
          <cell r="S216"/>
        </row>
        <row r="217">
          <cell r="I217">
            <v>1</v>
          </cell>
          <cell r="K217" t="str">
            <v>Two Bedroom</v>
          </cell>
          <cell r="L217">
            <v>780</v>
          </cell>
          <cell r="M217">
            <v>875</v>
          </cell>
          <cell r="O217"/>
          <cell r="Q217"/>
          <cell r="R217"/>
          <cell r="S217"/>
        </row>
        <row r="218">
          <cell r="I218">
            <v>1</v>
          </cell>
          <cell r="K218" t="str">
            <v>Two Bedroom</v>
          </cell>
          <cell r="L218">
            <v>780</v>
          </cell>
          <cell r="M218">
            <v>875</v>
          </cell>
          <cell r="O218"/>
          <cell r="Q218"/>
          <cell r="R218"/>
          <cell r="S218"/>
        </row>
        <row r="219">
          <cell r="I219">
            <v>1</v>
          </cell>
          <cell r="K219" t="str">
            <v>Two Bedroom</v>
          </cell>
          <cell r="L219">
            <v>780</v>
          </cell>
          <cell r="M219">
            <v>886</v>
          </cell>
          <cell r="O219"/>
          <cell r="Q219"/>
          <cell r="R219"/>
          <cell r="S219"/>
        </row>
        <row r="220">
          <cell r="I220">
            <v>1</v>
          </cell>
          <cell r="K220" t="str">
            <v>Two Bedroom</v>
          </cell>
          <cell r="L220">
            <v>780</v>
          </cell>
          <cell r="M220">
            <v>875</v>
          </cell>
          <cell r="O220"/>
          <cell r="Q220"/>
          <cell r="R220"/>
          <cell r="S220"/>
        </row>
        <row r="221">
          <cell r="I221">
            <v>1</v>
          </cell>
          <cell r="K221" t="str">
            <v>Two Bedroom</v>
          </cell>
          <cell r="L221">
            <v>780</v>
          </cell>
          <cell r="M221">
            <v>875</v>
          </cell>
          <cell r="O221"/>
          <cell r="Q221"/>
          <cell r="R221"/>
          <cell r="S221"/>
        </row>
        <row r="222">
          <cell r="I222">
            <v>1</v>
          </cell>
          <cell r="K222" t="str">
            <v>Three Bedroom</v>
          </cell>
          <cell r="L222">
            <v>845</v>
          </cell>
          <cell r="M222">
            <v>950</v>
          </cell>
          <cell r="O222"/>
          <cell r="Q222"/>
          <cell r="R222"/>
          <cell r="S222"/>
        </row>
        <row r="223">
          <cell r="I223">
            <v>1</v>
          </cell>
          <cell r="K223" t="str">
            <v>One Bedroom</v>
          </cell>
          <cell r="L223">
            <v>650</v>
          </cell>
          <cell r="M223">
            <v>845</v>
          </cell>
          <cell r="O223"/>
          <cell r="Q223"/>
          <cell r="R223"/>
          <cell r="S223"/>
        </row>
        <row r="224">
          <cell r="I224">
            <v>1</v>
          </cell>
          <cell r="K224" t="str">
            <v>Two Bedroom</v>
          </cell>
          <cell r="L224">
            <v>780</v>
          </cell>
          <cell r="M224">
            <v>875</v>
          </cell>
          <cell r="O224"/>
          <cell r="Q224"/>
          <cell r="R224"/>
          <cell r="S224"/>
        </row>
        <row r="225">
          <cell r="I225">
            <v>1</v>
          </cell>
          <cell r="K225" t="str">
            <v>One Bedroom</v>
          </cell>
          <cell r="L225">
            <v>650</v>
          </cell>
          <cell r="M225">
            <v>845</v>
          </cell>
          <cell r="O225"/>
          <cell r="Q225"/>
          <cell r="R225"/>
          <cell r="S225"/>
        </row>
        <row r="226">
          <cell r="I226">
            <v>1</v>
          </cell>
          <cell r="K226" t="str">
            <v>One Bedroom</v>
          </cell>
          <cell r="L226">
            <v>650</v>
          </cell>
          <cell r="M226">
            <v>845</v>
          </cell>
          <cell r="O226"/>
          <cell r="Q226"/>
          <cell r="R226"/>
          <cell r="S226"/>
        </row>
        <row r="227">
          <cell r="I227">
            <v>1</v>
          </cell>
          <cell r="K227" t="str">
            <v>One Bedroom</v>
          </cell>
          <cell r="L227">
            <v>650</v>
          </cell>
          <cell r="M227">
            <v>845</v>
          </cell>
          <cell r="O227"/>
          <cell r="Q227"/>
          <cell r="R227"/>
          <cell r="S227"/>
        </row>
        <row r="228">
          <cell r="I228">
            <v>1</v>
          </cell>
          <cell r="K228" t="str">
            <v>One Bedroom</v>
          </cell>
          <cell r="L228">
            <v>650</v>
          </cell>
          <cell r="M228">
            <v>845</v>
          </cell>
          <cell r="O228"/>
          <cell r="Q228"/>
          <cell r="R228"/>
          <cell r="S228"/>
        </row>
        <row r="229">
          <cell r="I229">
            <v>1</v>
          </cell>
          <cell r="K229" t="str">
            <v>One Bedroom</v>
          </cell>
          <cell r="L229">
            <v>650</v>
          </cell>
          <cell r="M229">
            <v>845</v>
          </cell>
          <cell r="O229"/>
          <cell r="Q229"/>
          <cell r="R229"/>
          <cell r="S229"/>
        </row>
        <row r="230">
          <cell r="I230">
            <v>1</v>
          </cell>
          <cell r="K230" t="str">
            <v>Two Bedroom</v>
          </cell>
          <cell r="L230">
            <v>780</v>
          </cell>
          <cell r="M230">
            <v>875</v>
          </cell>
          <cell r="O230"/>
          <cell r="Q230"/>
          <cell r="R230"/>
          <cell r="S230"/>
        </row>
        <row r="231">
          <cell r="I231">
            <v>1</v>
          </cell>
          <cell r="K231" t="str">
            <v>One Bedroom</v>
          </cell>
          <cell r="L231">
            <v>650</v>
          </cell>
          <cell r="M231">
            <v>845</v>
          </cell>
          <cell r="O231"/>
          <cell r="Q231"/>
          <cell r="R231"/>
          <cell r="S231"/>
        </row>
        <row r="232">
          <cell r="I232">
            <v>1</v>
          </cell>
          <cell r="K232" t="str">
            <v>One Bedroom</v>
          </cell>
          <cell r="L232">
            <v>650</v>
          </cell>
          <cell r="M232">
            <v>845</v>
          </cell>
          <cell r="O232"/>
          <cell r="Q232"/>
          <cell r="R232"/>
          <cell r="S232"/>
        </row>
        <row r="233">
          <cell r="I233">
            <v>1</v>
          </cell>
          <cell r="K233" t="str">
            <v>Two Bedroom</v>
          </cell>
          <cell r="L233">
            <v>780</v>
          </cell>
          <cell r="M233">
            <v>900</v>
          </cell>
          <cell r="O233"/>
          <cell r="Q233"/>
          <cell r="R233"/>
          <cell r="S233"/>
        </row>
        <row r="234">
          <cell r="I234">
            <v>1</v>
          </cell>
          <cell r="K234" t="str">
            <v>Two Bedroom</v>
          </cell>
          <cell r="L234">
            <v>780</v>
          </cell>
          <cell r="M234">
            <v>875</v>
          </cell>
          <cell r="O234"/>
          <cell r="Q234"/>
          <cell r="R234"/>
          <cell r="S234"/>
        </row>
        <row r="235">
          <cell r="I235">
            <v>1</v>
          </cell>
          <cell r="K235" t="str">
            <v>One Bedroom</v>
          </cell>
          <cell r="L235">
            <v>650</v>
          </cell>
          <cell r="M235">
            <v>845</v>
          </cell>
          <cell r="O235"/>
          <cell r="Q235"/>
          <cell r="R235"/>
          <cell r="S235"/>
        </row>
        <row r="236">
          <cell r="I236">
            <v>1</v>
          </cell>
          <cell r="K236" t="str">
            <v>One Bedroom</v>
          </cell>
          <cell r="L236">
            <v>650</v>
          </cell>
          <cell r="M236">
            <v>845</v>
          </cell>
          <cell r="O236"/>
          <cell r="Q236"/>
          <cell r="R236"/>
          <cell r="S236"/>
        </row>
        <row r="237">
          <cell r="I237">
            <v>1</v>
          </cell>
          <cell r="K237" t="str">
            <v>Three Bedroom</v>
          </cell>
          <cell r="L237">
            <v>845</v>
          </cell>
          <cell r="M237">
            <v>925</v>
          </cell>
          <cell r="O237"/>
          <cell r="Q237"/>
          <cell r="R237"/>
          <cell r="S237"/>
        </row>
        <row r="238">
          <cell r="I238">
            <v>1</v>
          </cell>
          <cell r="K238" t="str">
            <v>Two Bedroom</v>
          </cell>
          <cell r="L238">
            <v>780</v>
          </cell>
          <cell r="M238">
            <v>875</v>
          </cell>
          <cell r="O238"/>
          <cell r="Q238"/>
          <cell r="R238"/>
          <cell r="S238"/>
        </row>
        <row r="239">
          <cell r="I239">
            <v>1</v>
          </cell>
          <cell r="K239" t="str">
            <v>One Bedroom</v>
          </cell>
          <cell r="L239">
            <v>650</v>
          </cell>
          <cell r="M239">
            <v>845</v>
          </cell>
          <cell r="O239"/>
          <cell r="Q239"/>
          <cell r="R239"/>
          <cell r="S239"/>
        </row>
        <row r="240">
          <cell r="I240">
            <v>1</v>
          </cell>
          <cell r="K240" t="str">
            <v>One Bedroom</v>
          </cell>
          <cell r="L240">
            <v>650</v>
          </cell>
          <cell r="M240">
            <v>845</v>
          </cell>
          <cell r="O240"/>
          <cell r="Q240"/>
          <cell r="R240"/>
          <cell r="S240"/>
        </row>
        <row r="241">
          <cell r="I241">
            <v>1</v>
          </cell>
          <cell r="K241" t="str">
            <v>Three Bedroom</v>
          </cell>
          <cell r="L241">
            <v>845</v>
          </cell>
          <cell r="M241">
            <v>925</v>
          </cell>
          <cell r="O241"/>
          <cell r="Q241"/>
          <cell r="R241"/>
          <cell r="S241"/>
        </row>
        <row r="242">
          <cell r="I242"/>
          <cell r="K242"/>
          <cell r="L242"/>
          <cell r="M242"/>
          <cell r="O242">
            <v>1</v>
          </cell>
          <cell r="Q242" t="str">
            <v>One Bedroom</v>
          </cell>
          <cell r="R242">
            <v>650</v>
          </cell>
          <cell r="S242">
            <v>845</v>
          </cell>
        </row>
        <row r="243">
          <cell r="I243"/>
          <cell r="K243"/>
          <cell r="L243"/>
          <cell r="M243"/>
          <cell r="O243">
            <v>1</v>
          </cell>
          <cell r="Q243" t="str">
            <v>One Bedroom</v>
          </cell>
          <cell r="R243">
            <v>650</v>
          </cell>
          <cell r="S243">
            <v>845</v>
          </cell>
        </row>
        <row r="244">
          <cell r="I244"/>
          <cell r="K244"/>
          <cell r="L244"/>
          <cell r="M244"/>
          <cell r="O244">
            <v>1</v>
          </cell>
          <cell r="Q244" t="str">
            <v>One Bedroom</v>
          </cell>
          <cell r="R244">
            <v>650</v>
          </cell>
          <cell r="S244">
            <v>845</v>
          </cell>
        </row>
        <row r="245">
          <cell r="I245"/>
          <cell r="K245"/>
          <cell r="L245"/>
          <cell r="M245"/>
          <cell r="O245">
            <v>1</v>
          </cell>
          <cell r="Q245" t="str">
            <v>One Bedroom</v>
          </cell>
          <cell r="R245">
            <v>650</v>
          </cell>
          <cell r="S245">
            <v>845</v>
          </cell>
        </row>
        <row r="246">
          <cell r="I246"/>
          <cell r="K246"/>
          <cell r="L246"/>
          <cell r="M246"/>
          <cell r="O246">
            <v>1</v>
          </cell>
          <cell r="Q246" t="str">
            <v>One Bedroom</v>
          </cell>
          <cell r="R246">
            <v>650</v>
          </cell>
          <cell r="S246">
            <v>845</v>
          </cell>
        </row>
        <row r="247">
          <cell r="I247"/>
          <cell r="K247"/>
          <cell r="L247"/>
          <cell r="M247"/>
          <cell r="O247">
            <v>1</v>
          </cell>
          <cell r="Q247" t="str">
            <v>One Bedroom</v>
          </cell>
          <cell r="R247">
            <v>650</v>
          </cell>
          <cell r="S247">
            <v>845</v>
          </cell>
        </row>
        <row r="248">
          <cell r="I248"/>
          <cell r="K248"/>
          <cell r="L248"/>
          <cell r="M248"/>
          <cell r="O248">
            <v>1</v>
          </cell>
          <cell r="Q248" t="str">
            <v>Jr. One Bedroom</v>
          </cell>
          <cell r="R248">
            <v>600</v>
          </cell>
          <cell r="S248">
            <v>715</v>
          </cell>
        </row>
        <row r="249">
          <cell r="I249"/>
          <cell r="K249"/>
          <cell r="L249"/>
          <cell r="M249"/>
          <cell r="O249">
            <v>1</v>
          </cell>
          <cell r="Q249" t="str">
            <v>One Bedroom</v>
          </cell>
          <cell r="R249">
            <v>650</v>
          </cell>
          <cell r="S249">
            <v>845</v>
          </cell>
        </row>
        <row r="250">
          <cell r="I250"/>
          <cell r="K250"/>
          <cell r="L250"/>
          <cell r="M250"/>
          <cell r="O250">
            <v>1</v>
          </cell>
          <cell r="Q250" t="str">
            <v>One Bedroom</v>
          </cell>
          <cell r="R250">
            <v>650</v>
          </cell>
          <cell r="S250">
            <v>845</v>
          </cell>
        </row>
        <row r="251">
          <cell r="I251"/>
          <cell r="K251"/>
          <cell r="L251"/>
          <cell r="M251"/>
          <cell r="O251">
            <v>1</v>
          </cell>
          <cell r="Q251" t="str">
            <v>Jr. One Bedroom</v>
          </cell>
          <cell r="R251">
            <v>600</v>
          </cell>
          <cell r="S251">
            <v>715</v>
          </cell>
        </row>
        <row r="252">
          <cell r="I252"/>
          <cell r="K252"/>
          <cell r="L252"/>
          <cell r="M252"/>
          <cell r="O252">
            <v>1</v>
          </cell>
          <cell r="Q252" t="str">
            <v>One Bedroom</v>
          </cell>
          <cell r="R252">
            <v>650</v>
          </cell>
          <cell r="S252">
            <v>845</v>
          </cell>
        </row>
        <row r="253">
          <cell r="I253"/>
          <cell r="K253"/>
          <cell r="L253"/>
          <cell r="M253"/>
          <cell r="O253">
            <v>1</v>
          </cell>
          <cell r="Q253" t="str">
            <v>One Bedroom</v>
          </cell>
          <cell r="R253">
            <v>650</v>
          </cell>
          <cell r="S253">
            <v>845</v>
          </cell>
        </row>
        <row r="254">
          <cell r="I254"/>
          <cell r="K254"/>
          <cell r="L254"/>
          <cell r="M254"/>
          <cell r="O254">
            <v>1</v>
          </cell>
          <cell r="Q254" t="str">
            <v>One Bedroom</v>
          </cell>
          <cell r="R254">
            <v>650</v>
          </cell>
          <cell r="S254">
            <v>845</v>
          </cell>
        </row>
        <row r="255">
          <cell r="I255"/>
          <cell r="K255"/>
          <cell r="L255"/>
          <cell r="M255"/>
          <cell r="O255">
            <v>1</v>
          </cell>
          <cell r="Q255" t="str">
            <v>One Bedroom</v>
          </cell>
          <cell r="R255">
            <v>650</v>
          </cell>
          <cell r="S255">
            <v>845</v>
          </cell>
        </row>
        <row r="256">
          <cell r="I256"/>
          <cell r="K256"/>
          <cell r="L256"/>
          <cell r="M256"/>
          <cell r="O256"/>
          <cell r="Q256"/>
          <cell r="R256"/>
          <cell r="S256"/>
        </row>
        <row r="257">
          <cell r="I257"/>
          <cell r="K257"/>
          <cell r="L257"/>
          <cell r="M257"/>
          <cell r="O257"/>
          <cell r="Q257"/>
          <cell r="R257"/>
          <cell r="S257"/>
        </row>
        <row r="258">
          <cell r="I258"/>
          <cell r="K258"/>
          <cell r="L258"/>
          <cell r="M258"/>
          <cell r="O258"/>
          <cell r="Q258"/>
          <cell r="R258"/>
          <cell r="S258"/>
        </row>
        <row r="259">
          <cell r="I259"/>
          <cell r="K259"/>
          <cell r="L259"/>
          <cell r="M259"/>
          <cell r="O259"/>
          <cell r="Q259"/>
          <cell r="R259"/>
          <cell r="S259"/>
        </row>
        <row r="260">
          <cell r="I260"/>
          <cell r="K260"/>
          <cell r="L260"/>
          <cell r="M260"/>
          <cell r="O260"/>
          <cell r="Q260"/>
          <cell r="R260"/>
          <cell r="S260"/>
        </row>
        <row r="261">
          <cell r="I261"/>
          <cell r="K261"/>
          <cell r="L261"/>
          <cell r="M261"/>
          <cell r="O261"/>
          <cell r="Q261"/>
          <cell r="R261"/>
          <cell r="S261"/>
        </row>
        <row r="262">
          <cell r="I262"/>
          <cell r="K262"/>
          <cell r="L262"/>
          <cell r="M262"/>
          <cell r="O262"/>
          <cell r="Q262"/>
          <cell r="R262"/>
          <cell r="S262"/>
        </row>
        <row r="263">
          <cell r="I263"/>
          <cell r="K263"/>
          <cell r="L263"/>
          <cell r="M263"/>
          <cell r="O263"/>
          <cell r="Q263"/>
          <cell r="R263"/>
          <cell r="S263"/>
        </row>
        <row r="264">
          <cell r="I264"/>
          <cell r="K264"/>
          <cell r="L264"/>
          <cell r="M264"/>
          <cell r="O264"/>
          <cell r="Q264"/>
          <cell r="R264"/>
          <cell r="S264"/>
        </row>
        <row r="265">
          <cell r="I265"/>
          <cell r="K265"/>
          <cell r="L265"/>
          <cell r="M265"/>
          <cell r="O265"/>
          <cell r="Q265"/>
          <cell r="R265"/>
          <cell r="S265"/>
        </row>
        <row r="266">
          <cell r="I266"/>
          <cell r="K266"/>
          <cell r="L266"/>
          <cell r="M266"/>
          <cell r="O266"/>
          <cell r="Q266"/>
          <cell r="R266"/>
          <cell r="S266"/>
        </row>
        <row r="267">
          <cell r="I267"/>
          <cell r="K267"/>
          <cell r="L267"/>
          <cell r="M267"/>
          <cell r="O267"/>
          <cell r="Q267"/>
          <cell r="R267"/>
          <cell r="S267"/>
        </row>
        <row r="268">
          <cell r="I268"/>
          <cell r="K268"/>
          <cell r="L268"/>
          <cell r="M268"/>
          <cell r="O268"/>
          <cell r="Q268"/>
          <cell r="R268"/>
          <cell r="S268"/>
        </row>
        <row r="269">
          <cell r="I269"/>
          <cell r="K269"/>
          <cell r="L269"/>
          <cell r="M269"/>
          <cell r="O269"/>
          <cell r="Q269"/>
          <cell r="R269"/>
          <cell r="S269"/>
        </row>
        <row r="270">
          <cell r="I270"/>
          <cell r="K270"/>
          <cell r="L270"/>
          <cell r="M270"/>
          <cell r="O270"/>
          <cell r="Q270"/>
          <cell r="R270"/>
          <cell r="S270"/>
        </row>
        <row r="271">
          <cell r="I271"/>
          <cell r="K271"/>
          <cell r="L271"/>
          <cell r="M271"/>
          <cell r="O271"/>
          <cell r="Q271"/>
          <cell r="R271"/>
          <cell r="S271"/>
        </row>
        <row r="272">
          <cell r="I272"/>
          <cell r="K272"/>
          <cell r="L272"/>
          <cell r="M272"/>
          <cell r="O272"/>
          <cell r="Q272"/>
          <cell r="R272"/>
          <cell r="S272"/>
        </row>
        <row r="273">
          <cell r="I273"/>
          <cell r="K273"/>
          <cell r="L273"/>
          <cell r="M273"/>
          <cell r="O273"/>
          <cell r="Q273"/>
          <cell r="R273"/>
          <cell r="S273"/>
        </row>
        <row r="274">
          <cell r="I274"/>
          <cell r="K274"/>
          <cell r="L274"/>
          <cell r="M274"/>
          <cell r="O274"/>
          <cell r="Q274"/>
          <cell r="R274"/>
          <cell r="S274"/>
        </row>
        <row r="275">
          <cell r="I275"/>
          <cell r="K275"/>
          <cell r="L275"/>
          <cell r="M275"/>
          <cell r="O275"/>
          <cell r="Q275"/>
          <cell r="R275"/>
          <cell r="S275"/>
        </row>
        <row r="276">
          <cell r="I276"/>
          <cell r="K276"/>
          <cell r="L276"/>
          <cell r="M276"/>
          <cell r="O276"/>
          <cell r="Q276"/>
          <cell r="R276"/>
          <cell r="S276"/>
        </row>
        <row r="277">
          <cell r="I277"/>
          <cell r="K277"/>
          <cell r="L277"/>
          <cell r="M277"/>
          <cell r="O277"/>
          <cell r="Q277"/>
          <cell r="R277"/>
          <cell r="S277"/>
        </row>
        <row r="278">
          <cell r="I278"/>
          <cell r="K278"/>
          <cell r="L278"/>
          <cell r="M278"/>
          <cell r="O278"/>
          <cell r="Q278"/>
          <cell r="R278"/>
          <cell r="S278"/>
        </row>
        <row r="279">
          <cell r="I279"/>
          <cell r="K279"/>
          <cell r="L279"/>
          <cell r="M279"/>
          <cell r="O279"/>
          <cell r="Q279"/>
          <cell r="R279"/>
          <cell r="S279"/>
        </row>
        <row r="280">
          <cell r="I280"/>
          <cell r="K280"/>
          <cell r="L280"/>
          <cell r="M280"/>
          <cell r="O280"/>
          <cell r="Q280"/>
          <cell r="R280"/>
          <cell r="S280"/>
        </row>
        <row r="281">
          <cell r="I281"/>
          <cell r="K281"/>
          <cell r="L281"/>
          <cell r="M281"/>
          <cell r="O281"/>
          <cell r="Q281"/>
          <cell r="R281"/>
          <cell r="S281"/>
        </row>
        <row r="282">
          <cell r="I282"/>
          <cell r="K282"/>
          <cell r="L282"/>
          <cell r="M282"/>
          <cell r="O282"/>
          <cell r="Q282"/>
          <cell r="R282"/>
          <cell r="S282"/>
        </row>
        <row r="283">
          <cell r="I283"/>
          <cell r="K283"/>
          <cell r="L283"/>
          <cell r="M283"/>
          <cell r="O283"/>
          <cell r="Q283"/>
          <cell r="R283"/>
          <cell r="S283"/>
        </row>
        <row r="284">
          <cell r="I284"/>
          <cell r="K284"/>
          <cell r="L284"/>
          <cell r="M284"/>
          <cell r="O284"/>
          <cell r="Q284"/>
          <cell r="R284"/>
          <cell r="S284"/>
        </row>
        <row r="285">
          <cell r="I285"/>
          <cell r="K285"/>
          <cell r="L285"/>
          <cell r="M285"/>
          <cell r="O285"/>
          <cell r="Q285"/>
          <cell r="R285"/>
          <cell r="S285"/>
        </row>
        <row r="286">
          <cell r="I286"/>
          <cell r="K286"/>
          <cell r="L286"/>
          <cell r="M286"/>
          <cell r="O286"/>
          <cell r="Q286"/>
          <cell r="R286"/>
          <cell r="S286"/>
        </row>
        <row r="287">
          <cell r="I287"/>
          <cell r="K287"/>
          <cell r="L287"/>
          <cell r="M287"/>
          <cell r="O287"/>
          <cell r="Q287"/>
          <cell r="R287"/>
          <cell r="S287"/>
        </row>
        <row r="288">
          <cell r="I288"/>
          <cell r="K288"/>
          <cell r="L288"/>
          <cell r="M288"/>
          <cell r="O288"/>
          <cell r="Q288"/>
          <cell r="R288"/>
          <cell r="S288"/>
        </row>
        <row r="289">
          <cell r="I289"/>
          <cell r="K289"/>
          <cell r="L289"/>
          <cell r="M289"/>
          <cell r="O289"/>
          <cell r="Q289"/>
          <cell r="R289"/>
          <cell r="S289"/>
        </row>
        <row r="290">
          <cell r="I290"/>
          <cell r="K290"/>
          <cell r="L290"/>
          <cell r="M290"/>
          <cell r="O290"/>
          <cell r="Q290"/>
          <cell r="R290"/>
          <cell r="S290"/>
        </row>
        <row r="291">
          <cell r="I291"/>
          <cell r="K291"/>
          <cell r="L291"/>
          <cell r="M291"/>
          <cell r="O291"/>
          <cell r="Q291"/>
          <cell r="R291"/>
          <cell r="S291"/>
        </row>
        <row r="292">
          <cell r="I292"/>
          <cell r="K292"/>
          <cell r="L292"/>
          <cell r="M292"/>
          <cell r="O292"/>
          <cell r="Q292"/>
          <cell r="R292"/>
          <cell r="S292"/>
        </row>
        <row r="293">
          <cell r="I293"/>
          <cell r="K293"/>
          <cell r="L293"/>
          <cell r="M293"/>
          <cell r="O293"/>
          <cell r="Q293"/>
          <cell r="R293"/>
          <cell r="S293"/>
        </row>
        <row r="294">
          <cell r="I294"/>
          <cell r="K294"/>
          <cell r="L294"/>
          <cell r="M294"/>
          <cell r="O294"/>
          <cell r="Q294"/>
          <cell r="R294"/>
          <cell r="S294"/>
        </row>
        <row r="295">
          <cell r="I295"/>
          <cell r="K295"/>
          <cell r="L295"/>
          <cell r="M295"/>
          <cell r="O295"/>
          <cell r="Q295"/>
          <cell r="R295"/>
          <cell r="S295"/>
        </row>
        <row r="296">
          <cell r="I296"/>
          <cell r="K296"/>
          <cell r="L296"/>
          <cell r="M296"/>
          <cell r="O296"/>
          <cell r="Q296"/>
          <cell r="R296"/>
          <cell r="S296"/>
        </row>
        <row r="297">
          <cell r="I297"/>
          <cell r="K297"/>
          <cell r="L297"/>
          <cell r="M297"/>
          <cell r="O297"/>
          <cell r="Q297"/>
          <cell r="R297"/>
          <cell r="S297"/>
        </row>
        <row r="298">
          <cell r="I298"/>
          <cell r="K298"/>
          <cell r="L298"/>
          <cell r="M298"/>
          <cell r="O298"/>
          <cell r="Q298"/>
          <cell r="R298"/>
          <cell r="S298"/>
        </row>
        <row r="299">
          <cell r="I299"/>
          <cell r="K299"/>
          <cell r="L299"/>
          <cell r="M299"/>
          <cell r="O299"/>
          <cell r="Q299"/>
          <cell r="R299"/>
          <cell r="S299"/>
        </row>
        <row r="300">
          <cell r="I300"/>
          <cell r="K300"/>
          <cell r="L300"/>
          <cell r="M300"/>
          <cell r="O300"/>
          <cell r="Q300"/>
          <cell r="R300"/>
          <cell r="S300"/>
        </row>
        <row r="301">
          <cell r="I301"/>
          <cell r="K301"/>
          <cell r="L301"/>
          <cell r="M301"/>
          <cell r="O301"/>
          <cell r="Q301"/>
          <cell r="R301"/>
          <cell r="S301"/>
        </row>
        <row r="302">
          <cell r="I302"/>
          <cell r="K302"/>
          <cell r="L302"/>
          <cell r="M302"/>
          <cell r="O302"/>
          <cell r="Q302"/>
          <cell r="R302"/>
          <cell r="S302"/>
        </row>
        <row r="303">
          <cell r="I303"/>
          <cell r="K303"/>
          <cell r="L303"/>
          <cell r="M303"/>
          <cell r="O303"/>
          <cell r="Q303"/>
          <cell r="R303"/>
          <cell r="S303"/>
        </row>
        <row r="304">
          <cell r="I304"/>
          <cell r="K304"/>
          <cell r="L304"/>
          <cell r="M304"/>
          <cell r="O304"/>
          <cell r="Q304"/>
          <cell r="R304"/>
          <cell r="S304"/>
        </row>
        <row r="305">
          <cell r="I305"/>
          <cell r="K305"/>
          <cell r="L305"/>
          <cell r="M305"/>
          <cell r="O305"/>
          <cell r="Q305"/>
          <cell r="R305"/>
          <cell r="S305"/>
        </row>
        <row r="306">
          <cell r="I306"/>
          <cell r="K306"/>
          <cell r="L306"/>
          <cell r="M306"/>
          <cell r="O306"/>
          <cell r="Q306"/>
          <cell r="R306"/>
          <cell r="S306"/>
        </row>
        <row r="307">
          <cell r="I307"/>
          <cell r="K307"/>
          <cell r="L307"/>
          <cell r="M307"/>
          <cell r="O307"/>
          <cell r="Q307"/>
          <cell r="R307"/>
          <cell r="S307"/>
        </row>
        <row r="308">
          <cell r="I308"/>
          <cell r="K308"/>
          <cell r="L308"/>
          <cell r="M308"/>
          <cell r="O308"/>
          <cell r="Q308"/>
          <cell r="R308"/>
          <cell r="S308"/>
        </row>
        <row r="309">
          <cell r="I309"/>
          <cell r="K309"/>
          <cell r="L309"/>
          <cell r="M309"/>
          <cell r="O309"/>
          <cell r="Q309"/>
          <cell r="R309"/>
          <cell r="S309"/>
        </row>
        <row r="310">
          <cell r="I310"/>
          <cell r="K310"/>
          <cell r="L310"/>
          <cell r="M310"/>
          <cell r="O310"/>
          <cell r="Q310"/>
          <cell r="R310"/>
          <cell r="S310"/>
        </row>
        <row r="311">
          <cell r="I311"/>
          <cell r="K311"/>
          <cell r="L311"/>
          <cell r="M311"/>
          <cell r="O311"/>
          <cell r="Q311"/>
          <cell r="R311"/>
          <cell r="S311"/>
        </row>
        <row r="312">
          <cell r="I312"/>
          <cell r="K312"/>
          <cell r="L312"/>
          <cell r="M312"/>
          <cell r="O312"/>
          <cell r="Q312"/>
          <cell r="R312"/>
          <cell r="S312"/>
        </row>
        <row r="313">
          <cell r="I313"/>
          <cell r="K313"/>
          <cell r="L313"/>
          <cell r="M313"/>
          <cell r="O313"/>
          <cell r="Q313"/>
          <cell r="R313"/>
          <cell r="S313"/>
        </row>
        <row r="314">
          <cell r="I314"/>
          <cell r="K314"/>
          <cell r="L314"/>
          <cell r="M314"/>
          <cell r="O314"/>
          <cell r="Q314"/>
          <cell r="R314"/>
          <cell r="S314"/>
        </row>
        <row r="315">
          <cell r="I315"/>
          <cell r="K315"/>
          <cell r="L315"/>
          <cell r="M315"/>
          <cell r="O315"/>
          <cell r="Q315"/>
          <cell r="R315"/>
          <cell r="S315"/>
        </row>
        <row r="316">
          <cell r="I316"/>
          <cell r="K316"/>
          <cell r="L316"/>
          <cell r="M316"/>
          <cell r="O316"/>
          <cell r="Q316"/>
          <cell r="R316"/>
          <cell r="S316"/>
        </row>
        <row r="317">
          <cell r="I317"/>
          <cell r="K317"/>
          <cell r="L317"/>
          <cell r="M317"/>
          <cell r="O317"/>
          <cell r="Q317"/>
          <cell r="R317"/>
          <cell r="S317"/>
        </row>
        <row r="318">
          <cell r="I318"/>
          <cell r="K318"/>
          <cell r="L318"/>
          <cell r="M318"/>
          <cell r="O318"/>
          <cell r="Q318"/>
          <cell r="R318"/>
          <cell r="S318"/>
        </row>
        <row r="319">
          <cell r="I319"/>
          <cell r="K319"/>
          <cell r="L319"/>
          <cell r="M319"/>
          <cell r="O319"/>
          <cell r="Q319"/>
          <cell r="R319"/>
          <cell r="S319"/>
        </row>
        <row r="320">
          <cell r="I320"/>
          <cell r="K320"/>
          <cell r="L320"/>
          <cell r="M320"/>
          <cell r="O320"/>
          <cell r="Q320"/>
          <cell r="R320"/>
          <cell r="S320"/>
        </row>
        <row r="321">
          <cell r="I321"/>
          <cell r="K321"/>
          <cell r="L321"/>
          <cell r="M321"/>
          <cell r="O321"/>
          <cell r="Q321"/>
          <cell r="R321"/>
          <cell r="S321"/>
        </row>
        <row r="322">
          <cell r="I322"/>
          <cell r="K322"/>
          <cell r="L322"/>
          <cell r="M322"/>
          <cell r="O322"/>
          <cell r="Q322"/>
          <cell r="R322"/>
          <cell r="S322"/>
        </row>
        <row r="323">
          <cell r="I323"/>
          <cell r="K323"/>
          <cell r="L323"/>
          <cell r="M323"/>
          <cell r="O323"/>
          <cell r="Q323"/>
          <cell r="R323"/>
          <cell r="S323"/>
        </row>
        <row r="324">
          <cell r="I324"/>
          <cell r="K324"/>
          <cell r="L324"/>
          <cell r="M324"/>
          <cell r="O324"/>
          <cell r="Q324"/>
          <cell r="R324"/>
          <cell r="S324"/>
        </row>
        <row r="325">
          <cell r="I325"/>
          <cell r="K325"/>
          <cell r="L325"/>
          <cell r="M325"/>
          <cell r="O325"/>
          <cell r="Q325"/>
          <cell r="R325"/>
          <cell r="S325"/>
        </row>
        <row r="326">
          <cell r="I326"/>
          <cell r="K326"/>
          <cell r="L326"/>
          <cell r="M326"/>
          <cell r="O326"/>
          <cell r="Q326"/>
          <cell r="R326"/>
          <cell r="S326"/>
        </row>
        <row r="327">
          <cell r="I327"/>
          <cell r="K327"/>
          <cell r="L327"/>
          <cell r="M327"/>
          <cell r="O327"/>
          <cell r="Q327"/>
          <cell r="R327"/>
          <cell r="S327"/>
        </row>
        <row r="328">
          <cell r="I328"/>
          <cell r="K328"/>
          <cell r="L328"/>
          <cell r="M328"/>
          <cell r="O328"/>
          <cell r="Q328"/>
          <cell r="R328"/>
          <cell r="S328"/>
        </row>
        <row r="329">
          <cell r="I329"/>
          <cell r="K329"/>
          <cell r="L329"/>
          <cell r="M329"/>
          <cell r="O329"/>
          <cell r="Q329"/>
          <cell r="R329"/>
          <cell r="S329"/>
        </row>
        <row r="330">
          <cell r="I330"/>
          <cell r="K330"/>
          <cell r="L330"/>
          <cell r="M330"/>
          <cell r="O330"/>
          <cell r="Q330"/>
          <cell r="R330"/>
          <cell r="S330"/>
        </row>
        <row r="331">
          <cell r="I331"/>
          <cell r="K331"/>
          <cell r="L331"/>
          <cell r="M331"/>
          <cell r="O331"/>
          <cell r="Q331"/>
          <cell r="R331"/>
          <cell r="S331"/>
        </row>
        <row r="332">
          <cell r="I332"/>
          <cell r="K332"/>
          <cell r="L332"/>
          <cell r="M332"/>
          <cell r="O332"/>
          <cell r="Q332"/>
          <cell r="R332"/>
          <cell r="S332"/>
        </row>
        <row r="333">
          <cell r="I333"/>
          <cell r="K333"/>
          <cell r="L333"/>
          <cell r="M333"/>
          <cell r="O333"/>
          <cell r="Q333"/>
          <cell r="R333"/>
          <cell r="S333"/>
        </row>
        <row r="334">
          <cell r="I334"/>
          <cell r="K334"/>
          <cell r="L334"/>
          <cell r="M334"/>
          <cell r="O334"/>
          <cell r="Q334"/>
          <cell r="R334"/>
          <cell r="S334"/>
        </row>
        <row r="335">
          <cell r="I335"/>
          <cell r="K335"/>
          <cell r="L335"/>
          <cell r="M335"/>
          <cell r="O335"/>
          <cell r="Q335"/>
          <cell r="R335"/>
          <cell r="S335"/>
        </row>
        <row r="336">
          <cell r="I336"/>
          <cell r="K336"/>
          <cell r="L336"/>
          <cell r="M336"/>
          <cell r="O336"/>
          <cell r="Q336"/>
          <cell r="R336"/>
          <cell r="S336"/>
        </row>
        <row r="337">
          <cell r="I337"/>
          <cell r="K337"/>
          <cell r="L337"/>
          <cell r="M337"/>
          <cell r="O337"/>
          <cell r="Q337"/>
          <cell r="R337"/>
          <cell r="S337"/>
        </row>
        <row r="338">
          <cell r="I338"/>
          <cell r="K338"/>
          <cell r="L338"/>
          <cell r="M338"/>
          <cell r="O338"/>
          <cell r="Q338"/>
          <cell r="R338"/>
          <cell r="S338"/>
        </row>
        <row r="339">
          <cell r="I339"/>
          <cell r="K339"/>
          <cell r="L339"/>
          <cell r="M339"/>
          <cell r="O339"/>
          <cell r="Q339"/>
          <cell r="R339"/>
          <cell r="S339"/>
        </row>
        <row r="340">
          <cell r="I340"/>
          <cell r="K340"/>
          <cell r="L340"/>
          <cell r="M340"/>
          <cell r="O340"/>
          <cell r="Q340"/>
          <cell r="R340"/>
          <cell r="S340"/>
        </row>
        <row r="341">
          <cell r="I341"/>
          <cell r="K341"/>
          <cell r="L341"/>
          <cell r="M341"/>
          <cell r="O341"/>
          <cell r="Q341"/>
          <cell r="R341"/>
          <cell r="S341"/>
        </row>
        <row r="342">
          <cell r="I342"/>
          <cell r="K342"/>
          <cell r="L342"/>
          <cell r="M342"/>
          <cell r="O342"/>
          <cell r="Q342"/>
          <cell r="R342"/>
          <cell r="S342"/>
        </row>
        <row r="343">
          <cell r="I343"/>
          <cell r="K343"/>
          <cell r="L343"/>
          <cell r="M343"/>
          <cell r="O343"/>
          <cell r="Q343"/>
          <cell r="R343"/>
          <cell r="S343"/>
        </row>
        <row r="344">
          <cell r="I344"/>
          <cell r="K344"/>
          <cell r="L344"/>
          <cell r="M344"/>
          <cell r="O344"/>
          <cell r="Q344"/>
          <cell r="R344"/>
          <cell r="S344"/>
        </row>
        <row r="345">
          <cell r="I345"/>
          <cell r="K345"/>
          <cell r="L345"/>
          <cell r="M345"/>
          <cell r="O345"/>
          <cell r="Q345"/>
          <cell r="R345"/>
          <cell r="S345"/>
        </row>
        <row r="346">
          <cell r="I346"/>
          <cell r="K346"/>
          <cell r="L346"/>
          <cell r="M346"/>
          <cell r="O346"/>
          <cell r="Q346"/>
          <cell r="R346"/>
          <cell r="S346"/>
        </row>
        <row r="347">
          <cell r="I347"/>
          <cell r="K347"/>
          <cell r="L347"/>
          <cell r="M347"/>
          <cell r="O347"/>
          <cell r="Q347"/>
          <cell r="R347"/>
          <cell r="S347"/>
        </row>
        <row r="348">
          <cell r="I348"/>
          <cell r="K348"/>
          <cell r="L348"/>
          <cell r="M348"/>
          <cell r="O348"/>
          <cell r="Q348"/>
          <cell r="R348"/>
          <cell r="S348"/>
        </row>
        <row r="349">
          <cell r="I349"/>
          <cell r="K349"/>
          <cell r="L349"/>
          <cell r="M349"/>
          <cell r="O349"/>
          <cell r="Q349"/>
          <cell r="R349"/>
          <cell r="S349"/>
        </row>
        <row r="350">
          <cell r="I350"/>
          <cell r="K350"/>
          <cell r="L350"/>
          <cell r="M350"/>
          <cell r="O350"/>
          <cell r="Q350"/>
          <cell r="R350"/>
          <cell r="S350"/>
        </row>
        <row r="351">
          <cell r="I351"/>
          <cell r="K351"/>
          <cell r="L351"/>
          <cell r="M351"/>
          <cell r="O351"/>
          <cell r="Q351"/>
          <cell r="R351"/>
          <cell r="S351"/>
        </row>
        <row r="352">
          <cell r="I352"/>
          <cell r="K352"/>
          <cell r="L352"/>
          <cell r="M352"/>
          <cell r="O352"/>
          <cell r="Q352"/>
          <cell r="R352"/>
          <cell r="S352"/>
        </row>
        <row r="353">
          <cell r="I353"/>
          <cell r="K353"/>
          <cell r="L353"/>
          <cell r="M353"/>
          <cell r="O353"/>
          <cell r="Q353"/>
          <cell r="R353"/>
          <cell r="S353"/>
        </row>
        <row r="354">
          <cell r="I354"/>
          <cell r="K354"/>
          <cell r="L354"/>
          <cell r="M354"/>
          <cell r="O354"/>
          <cell r="Q354"/>
          <cell r="R354"/>
          <cell r="S354"/>
        </row>
        <row r="355">
          <cell r="I355"/>
          <cell r="K355"/>
          <cell r="L355"/>
          <cell r="M355"/>
          <cell r="O355"/>
          <cell r="Q355"/>
          <cell r="R355"/>
          <cell r="S355"/>
        </row>
        <row r="356">
          <cell r="I356"/>
          <cell r="K356"/>
          <cell r="L356"/>
          <cell r="M356"/>
          <cell r="O356"/>
          <cell r="Q356"/>
          <cell r="R356"/>
          <cell r="S356"/>
        </row>
        <row r="357">
          <cell r="I357"/>
          <cell r="K357"/>
          <cell r="L357"/>
          <cell r="M357"/>
          <cell r="O357"/>
          <cell r="Q357"/>
          <cell r="R357"/>
          <cell r="S357"/>
        </row>
        <row r="358">
          <cell r="I358"/>
          <cell r="K358"/>
          <cell r="L358"/>
          <cell r="M358"/>
          <cell r="O358"/>
          <cell r="Q358"/>
          <cell r="R358"/>
          <cell r="S358"/>
        </row>
        <row r="359">
          <cell r="I359"/>
          <cell r="K359"/>
          <cell r="L359"/>
          <cell r="M359"/>
          <cell r="O359"/>
          <cell r="Q359"/>
          <cell r="R359"/>
          <cell r="S359"/>
        </row>
        <row r="360">
          <cell r="I360"/>
          <cell r="K360"/>
          <cell r="L360"/>
          <cell r="M360"/>
          <cell r="O360"/>
          <cell r="Q360"/>
          <cell r="R360"/>
          <cell r="S360"/>
        </row>
        <row r="361">
          <cell r="I361"/>
          <cell r="K361"/>
          <cell r="L361"/>
          <cell r="M361"/>
          <cell r="O361"/>
          <cell r="Q361"/>
          <cell r="R361"/>
          <cell r="S361"/>
        </row>
        <row r="362">
          <cell r="I362"/>
          <cell r="K362"/>
          <cell r="L362"/>
          <cell r="M362"/>
          <cell r="O362"/>
          <cell r="Q362"/>
          <cell r="R362"/>
          <cell r="S362"/>
        </row>
        <row r="363">
          <cell r="I363"/>
          <cell r="K363"/>
          <cell r="L363"/>
          <cell r="M363"/>
          <cell r="O363"/>
          <cell r="Q363"/>
          <cell r="R363"/>
          <cell r="S363"/>
        </row>
        <row r="364">
          <cell r="I364"/>
          <cell r="K364"/>
          <cell r="L364"/>
          <cell r="M364"/>
          <cell r="O364"/>
          <cell r="Q364"/>
          <cell r="R364"/>
          <cell r="S364"/>
        </row>
        <row r="365">
          <cell r="I365"/>
          <cell r="K365"/>
          <cell r="L365"/>
          <cell r="M365"/>
          <cell r="O365"/>
          <cell r="Q365"/>
          <cell r="R365"/>
          <cell r="S365"/>
        </row>
        <row r="366">
          <cell r="I366"/>
          <cell r="K366"/>
          <cell r="L366"/>
          <cell r="M366"/>
          <cell r="O366"/>
          <cell r="Q366"/>
          <cell r="R366"/>
          <cell r="S366"/>
        </row>
        <row r="367">
          <cell r="I367"/>
          <cell r="K367"/>
          <cell r="L367"/>
          <cell r="M367"/>
          <cell r="O367"/>
          <cell r="Q367"/>
          <cell r="R367"/>
          <cell r="S367"/>
        </row>
        <row r="368">
          <cell r="I368"/>
          <cell r="K368"/>
          <cell r="L368"/>
          <cell r="M368"/>
          <cell r="O368"/>
          <cell r="Q368"/>
          <cell r="R368"/>
          <cell r="S368"/>
        </row>
        <row r="369">
          <cell r="I369"/>
          <cell r="K369"/>
          <cell r="L369"/>
          <cell r="M369"/>
          <cell r="O369"/>
          <cell r="Q369"/>
          <cell r="R369"/>
          <cell r="S369"/>
        </row>
        <row r="370">
          <cell r="I370"/>
          <cell r="K370"/>
          <cell r="L370"/>
          <cell r="M370"/>
          <cell r="O370"/>
          <cell r="Q370"/>
          <cell r="R370"/>
          <cell r="S370"/>
        </row>
        <row r="371">
          <cell r="I371"/>
          <cell r="K371"/>
          <cell r="L371"/>
          <cell r="M371"/>
          <cell r="O371"/>
          <cell r="Q371"/>
          <cell r="R371"/>
          <cell r="S371"/>
        </row>
        <row r="372">
          <cell r="I372"/>
          <cell r="K372"/>
          <cell r="L372"/>
          <cell r="M372"/>
          <cell r="O372"/>
          <cell r="Q372"/>
          <cell r="R372"/>
          <cell r="S372"/>
        </row>
        <row r="373">
          <cell r="I373"/>
          <cell r="K373"/>
          <cell r="L373"/>
          <cell r="M373"/>
          <cell r="O373"/>
          <cell r="Q373"/>
          <cell r="R373"/>
          <cell r="S373"/>
        </row>
        <row r="374">
          <cell r="I374"/>
          <cell r="K374"/>
          <cell r="L374"/>
          <cell r="M374"/>
          <cell r="O374"/>
          <cell r="Q374"/>
          <cell r="R374"/>
          <cell r="S374"/>
        </row>
        <row r="375">
          <cell r="I375"/>
          <cell r="K375"/>
          <cell r="L375"/>
          <cell r="M375"/>
          <cell r="O375"/>
          <cell r="Q375"/>
          <cell r="R375"/>
          <cell r="S375"/>
        </row>
        <row r="376">
          <cell r="I376"/>
          <cell r="K376"/>
          <cell r="L376"/>
          <cell r="M376"/>
          <cell r="O376"/>
          <cell r="Q376"/>
          <cell r="R376"/>
          <cell r="S376"/>
        </row>
        <row r="377">
          <cell r="I377"/>
          <cell r="K377"/>
          <cell r="L377"/>
          <cell r="M377"/>
          <cell r="O377"/>
          <cell r="Q377"/>
          <cell r="R377"/>
          <cell r="S377"/>
        </row>
        <row r="378">
          <cell r="I378"/>
          <cell r="K378"/>
          <cell r="L378"/>
          <cell r="M378"/>
          <cell r="O378"/>
          <cell r="Q378"/>
          <cell r="R378"/>
          <cell r="S378"/>
        </row>
        <row r="379">
          <cell r="I379"/>
          <cell r="K379"/>
          <cell r="L379"/>
          <cell r="M379"/>
          <cell r="O379"/>
          <cell r="Q379"/>
          <cell r="R379"/>
          <cell r="S379"/>
        </row>
        <row r="380">
          <cell r="I380"/>
          <cell r="K380"/>
          <cell r="L380"/>
          <cell r="M380"/>
          <cell r="O380"/>
          <cell r="Q380"/>
          <cell r="R380"/>
          <cell r="S380"/>
        </row>
        <row r="381">
          <cell r="I381"/>
          <cell r="K381"/>
          <cell r="L381"/>
          <cell r="M381"/>
          <cell r="O381"/>
          <cell r="Q381"/>
          <cell r="R381"/>
          <cell r="S381"/>
        </row>
        <row r="382">
          <cell r="I382"/>
          <cell r="K382"/>
          <cell r="L382"/>
          <cell r="M382"/>
          <cell r="O382"/>
          <cell r="Q382"/>
          <cell r="R382"/>
          <cell r="S382"/>
        </row>
        <row r="383">
          <cell r="I383"/>
          <cell r="K383"/>
          <cell r="L383"/>
          <cell r="M383"/>
          <cell r="O383"/>
          <cell r="Q383"/>
          <cell r="R383"/>
          <cell r="S383"/>
        </row>
        <row r="384">
          <cell r="I384"/>
          <cell r="K384"/>
          <cell r="L384"/>
          <cell r="M384"/>
          <cell r="O384"/>
          <cell r="Q384"/>
          <cell r="R384"/>
          <cell r="S384"/>
        </row>
        <row r="385">
          <cell r="I385"/>
          <cell r="K385"/>
          <cell r="L385"/>
          <cell r="M385"/>
          <cell r="O385"/>
          <cell r="Q385"/>
          <cell r="R385"/>
          <cell r="S385"/>
        </row>
        <row r="386">
          <cell r="I386"/>
          <cell r="K386"/>
          <cell r="L386"/>
          <cell r="M386"/>
          <cell r="O386"/>
          <cell r="Q386"/>
          <cell r="R386"/>
          <cell r="S386"/>
        </row>
        <row r="387">
          <cell r="I387"/>
          <cell r="K387"/>
          <cell r="L387"/>
          <cell r="M387"/>
          <cell r="O387"/>
          <cell r="Q387"/>
          <cell r="R387"/>
          <cell r="S387"/>
        </row>
        <row r="388">
          <cell r="I388"/>
          <cell r="K388"/>
          <cell r="L388"/>
          <cell r="M388"/>
          <cell r="O388"/>
          <cell r="Q388"/>
          <cell r="R388"/>
          <cell r="S388"/>
        </row>
        <row r="389">
          <cell r="I389"/>
          <cell r="K389"/>
          <cell r="L389"/>
          <cell r="M389"/>
          <cell r="O389"/>
          <cell r="Q389"/>
          <cell r="R389"/>
          <cell r="S389"/>
        </row>
        <row r="390">
          <cell r="I390"/>
          <cell r="K390"/>
          <cell r="L390"/>
          <cell r="M390"/>
          <cell r="O390"/>
          <cell r="Q390"/>
          <cell r="R390"/>
          <cell r="S390"/>
        </row>
        <row r="391">
          <cell r="I391"/>
          <cell r="K391"/>
          <cell r="L391"/>
          <cell r="M391"/>
          <cell r="O391"/>
          <cell r="Q391"/>
          <cell r="R391"/>
          <cell r="S391"/>
        </row>
        <row r="392">
          <cell r="I392"/>
          <cell r="K392"/>
          <cell r="L392"/>
          <cell r="M392"/>
          <cell r="O392"/>
          <cell r="Q392"/>
          <cell r="R392"/>
          <cell r="S392"/>
        </row>
        <row r="393">
          <cell r="I393"/>
          <cell r="K393"/>
          <cell r="L393"/>
          <cell r="M393"/>
          <cell r="O393"/>
          <cell r="Q393"/>
          <cell r="R393"/>
          <cell r="S393"/>
        </row>
        <row r="394">
          <cell r="I394"/>
          <cell r="K394"/>
          <cell r="L394"/>
          <cell r="M394"/>
          <cell r="O394"/>
          <cell r="Q394"/>
          <cell r="R394"/>
          <cell r="S394"/>
        </row>
        <row r="395">
          <cell r="I395"/>
          <cell r="K395"/>
          <cell r="L395"/>
          <cell r="M395"/>
          <cell r="O395"/>
          <cell r="Q395"/>
          <cell r="R395"/>
          <cell r="S395"/>
        </row>
        <row r="396">
          <cell r="I396"/>
          <cell r="K396"/>
          <cell r="L396"/>
          <cell r="M396"/>
          <cell r="O396"/>
          <cell r="Q396"/>
          <cell r="R396"/>
          <cell r="S396"/>
        </row>
        <row r="397">
          <cell r="I397"/>
          <cell r="K397"/>
          <cell r="L397"/>
          <cell r="M397"/>
          <cell r="O397"/>
          <cell r="Q397"/>
          <cell r="R397"/>
          <cell r="S397"/>
        </row>
        <row r="398">
          <cell r="I398"/>
          <cell r="K398"/>
          <cell r="L398"/>
          <cell r="M398"/>
          <cell r="O398"/>
          <cell r="Q398"/>
          <cell r="R398"/>
          <cell r="S398"/>
        </row>
        <row r="399">
          <cell r="I399"/>
          <cell r="K399"/>
          <cell r="L399"/>
          <cell r="M399"/>
          <cell r="O399"/>
          <cell r="Q399"/>
          <cell r="R399"/>
          <cell r="S399"/>
        </row>
        <row r="400">
          <cell r="I400"/>
          <cell r="K400"/>
          <cell r="L400"/>
          <cell r="M400"/>
          <cell r="O400"/>
          <cell r="Q400"/>
          <cell r="R400"/>
          <cell r="S400"/>
        </row>
        <row r="401">
          <cell r="I401"/>
          <cell r="K401"/>
          <cell r="L401"/>
          <cell r="M401"/>
          <cell r="O401"/>
          <cell r="Q401"/>
          <cell r="R401"/>
          <cell r="S401"/>
        </row>
        <row r="402">
          <cell r="I402"/>
          <cell r="K402"/>
          <cell r="L402"/>
          <cell r="M402"/>
          <cell r="O402"/>
          <cell r="Q402"/>
          <cell r="R402"/>
          <cell r="S402"/>
        </row>
        <row r="403">
          <cell r="I403"/>
          <cell r="K403"/>
          <cell r="L403"/>
          <cell r="M403"/>
          <cell r="O403"/>
          <cell r="Q403"/>
          <cell r="R403"/>
          <cell r="S403"/>
        </row>
        <row r="404">
          <cell r="I404"/>
          <cell r="K404"/>
          <cell r="L404"/>
          <cell r="M404"/>
          <cell r="O404"/>
          <cell r="Q404"/>
          <cell r="R404"/>
          <cell r="S404"/>
        </row>
        <row r="405">
          <cell r="I405"/>
          <cell r="K405"/>
          <cell r="L405"/>
          <cell r="M405"/>
          <cell r="O405"/>
          <cell r="Q405"/>
          <cell r="R405"/>
          <cell r="S405"/>
        </row>
        <row r="406">
          <cell r="I406"/>
          <cell r="K406"/>
          <cell r="L406"/>
          <cell r="M406"/>
          <cell r="O406"/>
          <cell r="Q406"/>
          <cell r="R406"/>
          <cell r="S406"/>
        </row>
        <row r="407">
          <cell r="I407"/>
          <cell r="K407"/>
          <cell r="L407"/>
          <cell r="M407"/>
          <cell r="O407"/>
          <cell r="Q407"/>
          <cell r="R407"/>
          <cell r="S407"/>
        </row>
        <row r="408">
          <cell r="I408"/>
          <cell r="K408"/>
          <cell r="L408"/>
          <cell r="M408"/>
          <cell r="O408"/>
          <cell r="Q408"/>
          <cell r="R408"/>
          <cell r="S408"/>
        </row>
        <row r="409">
          <cell r="I409"/>
          <cell r="K409"/>
          <cell r="L409"/>
          <cell r="M409"/>
          <cell r="O409"/>
          <cell r="Q409"/>
          <cell r="R409"/>
          <cell r="S409"/>
        </row>
        <row r="410">
          <cell r="I410"/>
          <cell r="K410"/>
          <cell r="L410"/>
          <cell r="M410"/>
          <cell r="O410"/>
          <cell r="Q410"/>
          <cell r="R410"/>
          <cell r="S410"/>
        </row>
        <row r="411">
          <cell r="I411"/>
          <cell r="K411"/>
          <cell r="L411"/>
          <cell r="M411"/>
          <cell r="O411"/>
          <cell r="Q411"/>
          <cell r="R411"/>
          <cell r="S411"/>
        </row>
        <row r="412">
          <cell r="I412"/>
          <cell r="K412"/>
          <cell r="L412"/>
          <cell r="M412"/>
          <cell r="O412"/>
          <cell r="Q412"/>
          <cell r="R412"/>
          <cell r="S412"/>
        </row>
        <row r="413">
          <cell r="I413"/>
          <cell r="K413"/>
          <cell r="L413"/>
          <cell r="M413"/>
          <cell r="O413"/>
          <cell r="Q413"/>
          <cell r="R413"/>
          <cell r="S413"/>
        </row>
        <row r="414">
          <cell r="I414"/>
          <cell r="K414"/>
          <cell r="L414"/>
          <cell r="M414"/>
          <cell r="O414"/>
          <cell r="Q414"/>
          <cell r="R414"/>
          <cell r="S414"/>
        </row>
        <row r="415">
          <cell r="I415"/>
          <cell r="K415"/>
          <cell r="L415"/>
          <cell r="M415"/>
          <cell r="O415"/>
          <cell r="Q415"/>
          <cell r="R415"/>
          <cell r="S415"/>
        </row>
        <row r="416">
          <cell r="I416"/>
          <cell r="K416"/>
          <cell r="L416"/>
          <cell r="M416"/>
          <cell r="O416"/>
          <cell r="Q416"/>
          <cell r="R416"/>
          <cell r="S416"/>
        </row>
        <row r="417">
          <cell r="I417"/>
          <cell r="K417"/>
          <cell r="L417"/>
          <cell r="M417"/>
          <cell r="O417"/>
          <cell r="Q417"/>
          <cell r="R417"/>
          <cell r="S417"/>
        </row>
        <row r="418">
          <cell r="I418"/>
          <cell r="K418"/>
          <cell r="L418"/>
          <cell r="M418"/>
          <cell r="O418"/>
          <cell r="Q418"/>
          <cell r="R418"/>
          <cell r="S418"/>
        </row>
        <row r="419">
          <cell r="I419"/>
          <cell r="K419"/>
          <cell r="L419"/>
          <cell r="M419"/>
          <cell r="O419"/>
          <cell r="Q419"/>
          <cell r="R419"/>
          <cell r="S419"/>
        </row>
        <row r="420">
          <cell r="I420"/>
          <cell r="K420"/>
          <cell r="L420"/>
          <cell r="M420"/>
          <cell r="O420"/>
          <cell r="Q420"/>
          <cell r="R420"/>
          <cell r="S420"/>
        </row>
        <row r="421">
          <cell r="I421"/>
          <cell r="K421"/>
          <cell r="L421"/>
          <cell r="M421"/>
          <cell r="O421"/>
          <cell r="Q421"/>
          <cell r="R421"/>
          <cell r="S421"/>
        </row>
        <row r="422">
          <cell r="I422"/>
          <cell r="K422"/>
          <cell r="L422"/>
          <cell r="M422"/>
          <cell r="O422"/>
          <cell r="Q422"/>
          <cell r="R422"/>
          <cell r="S422"/>
        </row>
        <row r="423">
          <cell r="I423"/>
          <cell r="K423"/>
          <cell r="L423"/>
          <cell r="M423"/>
          <cell r="O423"/>
          <cell r="Q423"/>
          <cell r="R423"/>
          <cell r="S423"/>
        </row>
        <row r="424">
          <cell r="I424"/>
          <cell r="K424"/>
          <cell r="L424"/>
          <cell r="M424"/>
          <cell r="O424"/>
          <cell r="Q424"/>
          <cell r="R424"/>
          <cell r="S424"/>
        </row>
        <row r="425">
          <cell r="I425"/>
          <cell r="K425"/>
          <cell r="L425"/>
          <cell r="M425"/>
          <cell r="O425"/>
          <cell r="Q425"/>
          <cell r="R425"/>
          <cell r="S425"/>
        </row>
        <row r="426">
          <cell r="I426"/>
          <cell r="K426"/>
          <cell r="L426"/>
          <cell r="M426"/>
          <cell r="O426"/>
          <cell r="Q426"/>
          <cell r="R426"/>
          <cell r="S426"/>
        </row>
        <row r="427">
          <cell r="I427"/>
          <cell r="K427"/>
          <cell r="L427"/>
          <cell r="M427"/>
          <cell r="O427"/>
          <cell r="Q427"/>
          <cell r="R427"/>
          <cell r="S427"/>
        </row>
        <row r="428">
          <cell r="I428"/>
          <cell r="K428"/>
          <cell r="L428"/>
          <cell r="M428"/>
          <cell r="O428"/>
          <cell r="Q428"/>
          <cell r="R428"/>
          <cell r="S428"/>
        </row>
        <row r="429">
          <cell r="I429"/>
          <cell r="K429"/>
          <cell r="L429"/>
          <cell r="M429"/>
          <cell r="O429"/>
          <cell r="Q429"/>
          <cell r="R429"/>
          <cell r="S429"/>
        </row>
        <row r="430">
          <cell r="I430"/>
          <cell r="K430"/>
          <cell r="L430"/>
          <cell r="M430"/>
          <cell r="O430"/>
          <cell r="Q430"/>
          <cell r="R430"/>
          <cell r="S430"/>
        </row>
        <row r="431">
          <cell r="I431"/>
          <cell r="K431"/>
          <cell r="L431"/>
          <cell r="M431"/>
          <cell r="O431"/>
          <cell r="Q431"/>
          <cell r="R431"/>
          <cell r="S431"/>
        </row>
        <row r="432">
          <cell r="I432"/>
          <cell r="K432"/>
          <cell r="L432"/>
          <cell r="M432"/>
          <cell r="O432"/>
          <cell r="Q432"/>
          <cell r="R432"/>
          <cell r="S432"/>
        </row>
        <row r="433">
          <cell r="I433"/>
          <cell r="K433"/>
          <cell r="L433"/>
          <cell r="M433"/>
          <cell r="O433"/>
          <cell r="Q433"/>
          <cell r="R433"/>
          <cell r="S433"/>
        </row>
        <row r="434">
          <cell r="I434"/>
          <cell r="K434"/>
          <cell r="L434"/>
          <cell r="M434"/>
          <cell r="O434"/>
          <cell r="Q434"/>
          <cell r="R434"/>
          <cell r="S434"/>
        </row>
        <row r="435">
          <cell r="I435"/>
          <cell r="K435"/>
          <cell r="L435"/>
          <cell r="M435"/>
          <cell r="O435"/>
          <cell r="Q435"/>
          <cell r="R435"/>
          <cell r="S435"/>
        </row>
        <row r="436">
          <cell r="I436"/>
          <cell r="K436"/>
          <cell r="L436"/>
          <cell r="M436"/>
          <cell r="O436"/>
          <cell r="Q436"/>
          <cell r="R436"/>
          <cell r="S436"/>
        </row>
        <row r="437">
          <cell r="I437"/>
          <cell r="K437"/>
          <cell r="L437"/>
          <cell r="M437"/>
          <cell r="O437"/>
          <cell r="Q437"/>
          <cell r="R437"/>
          <cell r="S437"/>
        </row>
        <row r="438">
          <cell r="I438"/>
          <cell r="K438"/>
          <cell r="L438"/>
          <cell r="M438"/>
          <cell r="O438"/>
          <cell r="Q438"/>
          <cell r="R438"/>
          <cell r="S438"/>
        </row>
        <row r="439">
          <cell r="I439"/>
          <cell r="K439"/>
          <cell r="L439"/>
          <cell r="M439"/>
          <cell r="O439"/>
          <cell r="Q439"/>
          <cell r="R439"/>
          <cell r="S439"/>
        </row>
        <row r="440">
          <cell r="I440"/>
          <cell r="K440"/>
          <cell r="L440"/>
          <cell r="M440"/>
          <cell r="O440"/>
          <cell r="Q440"/>
          <cell r="R440"/>
          <cell r="S440"/>
        </row>
        <row r="441">
          <cell r="I441"/>
          <cell r="K441"/>
          <cell r="L441"/>
          <cell r="M441"/>
          <cell r="O441"/>
          <cell r="Q441"/>
          <cell r="R441"/>
          <cell r="S441"/>
        </row>
        <row r="442">
          <cell r="I442"/>
          <cell r="K442"/>
          <cell r="L442"/>
          <cell r="M442"/>
          <cell r="O442"/>
          <cell r="Q442"/>
          <cell r="R442"/>
          <cell r="S442"/>
        </row>
        <row r="443">
          <cell r="I443"/>
          <cell r="K443"/>
          <cell r="L443"/>
          <cell r="M443"/>
          <cell r="O443"/>
          <cell r="Q443"/>
          <cell r="R443"/>
          <cell r="S443"/>
        </row>
        <row r="444">
          <cell r="I444"/>
          <cell r="K444"/>
          <cell r="L444"/>
          <cell r="M444"/>
          <cell r="O444"/>
          <cell r="Q444"/>
          <cell r="R444"/>
          <cell r="S444"/>
        </row>
        <row r="445">
          <cell r="I445"/>
          <cell r="K445"/>
          <cell r="L445"/>
          <cell r="M445"/>
          <cell r="O445"/>
          <cell r="Q445"/>
          <cell r="R445"/>
          <cell r="S445"/>
        </row>
        <row r="446">
          <cell r="I446"/>
          <cell r="K446"/>
          <cell r="L446"/>
          <cell r="M446"/>
          <cell r="O446"/>
          <cell r="Q446"/>
          <cell r="R446"/>
          <cell r="S446"/>
        </row>
        <row r="447">
          <cell r="I447"/>
          <cell r="K447"/>
          <cell r="L447"/>
          <cell r="M447"/>
          <cell r="O447"/>
          <cell r="Q447"/>
          <cell r="R447"/>
          <cell r="S447"/>
        </row>
        <row r="448">
          <cell r="I448"/>
          <cell r="K448"/>
          <cell r="L448"/>
          <cell r="M448"/>
          <cell r="O448"/>
          <cell r="Q448"/>
          <cell r="R448"/>
          <cell r="S448"/>
        </row>
        <row r="449">
          <cell r="I449"/>
          <cell r="K449"/>
          <cell r="L449"/>
          <cell r="M449"/>
          <cell r="O449"/>
          <cell r="Q449"/>
          <cell r="R449"/>
          <cell r="S449"/>
        </row>
        <row r="450">
          <cell r="I450"/>
          <cell r="K450"/>
          <cell r="L450"/>
          <cell r="M450"/>
          <cell r="O450"/>
          <cell r="Q450"/>
          <cell r="R450"/>
          <cell r="S450"/>
        </row>
        <row r="451">
          <cell r="I451"/>
          <cell r="K451"/>
          <cell r="L451"/>
          <cell r="M451"/>
          <cell r="O451"/>
          <cell r="Q451"/>
          <cell r="R451"/>
          <cell r="S451"/>
        </row>
        <row r="452">
          <cell r="I452"/>
          <cell r="K452"/>
          <cell r="L452"/>
          <cell r="M452"/>
          <cell r="O452"/>
          <cell r="Q452"/>
          <cell r="R452"/>
          <cell r="S452"/>
        </row>
        <row r="453">
          <cell r="I453"/>
          <cell r="K453"/>
          <cell r="L453"/>
          <cell r="M453"/>
          <cell r="O453"/>
          <cell r="Q453"/>
          <cell r="R453"/>
          <cell r="S453"/>
        </row>
        <row r="454">
          <cell r="I454"/>
          <cell r="K454"/>
          <cell r="L454"/>
          <cell r="M454"/>
          <cell r="O454"/>
          <cell r="Q454"/>
          <cell r="R454"/>
          <cell r="S454"/>
        </row>
        <row r="455">
          <cell r="I455"/>
          <cell r="K455"/>
          <cell r="L455"/>
          <cell r="M455"/>
          <cell r="O455"/>
          <cell r="Q455"/>
          <cell r="R455"/>
          <cell r="S455"/>
        </row>
        <row r="456">
          <cell r="I456"/>
          <cell r="K456"/>
          <cell r="L456"/>
          <cell r="M456"/>
          <cell r="O456"/>
          <cell r="Q456"/>
          <cell r="R456"/>
          <cell r="S456"/>
        </row>
        <row r="457">
          <cell r="I457"/>
          <cell r="K457"/>
          <cell r="L457"/>
          <cell r="M457"/>
          <cell r="O457"/>
          <cell r="Q457"/>
          <cell r="R457"/>
          <cell r="S457"/>
        </row>
        <row r="458">
          <cell r="I458"/>
          <cell r="K458"/>
          <cell r="L458"/>
          <cell r="M458"/>
          <cell r="O458"/>
          <cell r="Q458"/>
          <cell r="R458"/>
          <cell r="S458"/>
        </row>
        <row r="459">
          <cell r="I459"/>
          <cell r="K459"/>
          <cell r="L459"/>
          <cell r="M459"/>
          <cell r="O459"/>
          <cell r="Q459"/>
          <cell r="R459"/>
          <cell r="S459"/>
        </row>
        <row r="460">
          <cell r="I460"/>
          <cell r="K460"/>
          <cell r="L460"/>
          <cell r="M460"/>
          <cell r="O460"/>
          <cell r="Q460"/>
          <cell r="R460"/>
          <cell r="S460"/>
        </row>
        <row r="461">
          <cell r="I461"/>
          <cell r="K461"/>
          <cell r="L461"/>
          <cell r="M461"/>
          <cell r="O461"/>
          <cell r="Q461"/>
          <cell r="R461"/>
          <cell r="S461"/>
        </row>
        <row r="462">
          <cell r="I462"/>
          <cell r="K462"/>
          <cell r="L462"/>
          <cell r="M462"/>
          <cell r="O462"/>
          <cell r="Q462"/>
          <cell r="R462"/>
          <cell r="S462"/>
        </row>
        <row r="463">
          <cell r="I463"/>
          <cell r="K463"/>
          <cell r="L463"/>
          <cell r="M463"/>
          <cell r="O463"/>
          <cell r="Q463"/>
          <cell r="R463"/>
          <cell r="S463"/>
        </row>
        <row r="464">
          <cell r="I464"/>
          <cell r="K464"/>
          <cell r="L464"/>
          <cell r="M464"/>
          <cell r="O464"/>
          <cell r="Q464"/>
          <cell r="R464"/>
          <cell r="S464"/>
        </row>
        <row r="465">
          <cell r="I465"/>
          <cell r="K465"/>
          <cell r="L465"/>
          <cell r="M465"/>
          <cell r="O465"/>
          <cell r="Q465"/>
          <cell r="R465"/>
          <cell r="S465"/>
        </row>
        <row r="466">
          <cell r="I466"/>
          <cell r="K466"/>
          <cell r="L466"/>
          <cell r="M466"/>
          <cell r="O466"/>
          <cell r="Q466"/>
          <cell r="R466"/>
          <cell r="S466"/>
        </row>
        <row r="467">
          <cell r="I467"/>
          <cell r="K467"/>
          <cell r="L467"/>
          <cell r="M467"/>
          <cell r="O467"/>
          <cell r="Q467"/>
          <cell r="R467"/>
          <cell r="S467"/>
        </row>
        <row r="468">
          <cell r="I468"/>
          <cell r="K468"/>
          <cell r="L468"/>
          <cell r="M468"/>
          <cell r="O468"/>
          <cell r="Q468"/>
          <cell r="R468"/>
          <cell r="S468"/>
        </row>
        <row r="469">
          <cell r="I469"/>
          <cell r="K469"/>
          <cell r="L469"/>
          <cell r="M469"/>
          <cell r="O469"/>
          <cell r="Q469"/>
          <cell r="R469"/>
          <cell r="S469"/>
        </row>
        <row r="470">
          <cell r="I470"/>
          <cell r="K470"/>
          <cell r="L470"/>
          <cell r="M470"/>
          <cell r="O470"/>
          <cell r="Q470"/>
          <cell r="R470"/>
          <cell r="S470"/>
        </row>
        <row r="471">
          <cell r="I471"/>
          <cell r="K471"/>
          <cell r="L471"/>
          <cell r="M471"/>
          <cell r="O471"/>
          <cell r="Q471"/>
          <cell r="R471"/>
          <cell r="S471"/>
        </row>
        <row r="472">
          <cell r="I472"/>
          <cell r="K472"/>
          <cell r="L472"/>
          <cell r="M472"/>
          <cell r="O472"/>
          <cell r="Q472"/>
          <cell r="R472"/>
          <cell r="S472"/>
        </row>
        <row r="473">
          <cell r="I473"/>
          <cell r="K473"/>
          <cell r="L473"/>
          <cell r="M473"/>
          <cell r="O473"/>
          <cell r="Q473"/>
          <cell r="R473"/>
          <cell r="S473"/>
        </row>
        <row r="474">
          <cell r="I474"/>
          <cell r="K474"/>
          <cell r="L474"/>
          <cell r="M474"/>
          <cell r="O474"/>
          <cell r="Q474"/>
          <cell r="R474"/>
          <cell r="S474"/>
        </row>
        <row r="475">
          <cell r="I475"/>
          <cell r="K475"/>
          <cell r="L475"/>
          <cell r="M475"/>
          <cell r="O475"/>
          <cell r="Q475"/>
          <cell r="R475"/>
          <cell r="S475"/>
        </row>
        <row r="476">
          <cell r="I476"/>
          <cell r="K476"/>
          <cell r="L476"/>
          <cell r="M476"/>
          <cell r="O476"/>
          <cell r="Q476"/>
          <cell r="R476"/>
          <cell r="S476"/>
        </row>
        <row r="477">
          <cell r="I477"/>
          <cell r="K477"/>
          <cell r="L477"/>
          <cell r="M477"/>
          <cell r="O477"/>
          <cell r="Q477"/>
          <cell r="R477"/>
          <cell r="S477"/>
        </row>
        <row r="478">
          <cell r="I478"/>
          <cell r="K478"/>
          <cell r="L478"/>
          <cell r="M478"/>
          <cell r="O478"/>
          <cell r="Q478"/>
          <cell r="R478"/>
          <cell r="S478"/>
        </row>
        <row r="479">
          <cell r="I479"/>
          <cell r="K479"/>
          <cell r="L479"/>
          <cell r="M479"/>
          <cell r="O479"/>
          <cell r="Q479"/>
          <cell r="R479"/>
          <cell r="S479"/>
        </row>
        <row r="480">
          <cell r="I480"/>
          <cell r="K480"/>
          <cell r="L480"/>
          <cell r="M480"/>
          <cell r="O480"/>
          <cell r="Q480"/>
          <cell r="R480"/>
          <cell r="S480"/>
        </row>
        <row r="481">
          <cell r="I481"/>
          <cell r="K481"/>
          <cell r="L481"/>
          <cell r="M481"/>
          <cell r="O481"/>
          <cell r="Q481"/>
          <cell r="R481"/>
          <cell r="S481"/>
        </row>
        <row r="482">
          <cell r="I482"/>
          <cell r="K482"/>
          <cell r="L482"/>
          <cell r="M482"/>
          <cell r="O482"/>
          <cell r="Q482"/>
          <cell r="R482"/>
          <cell r="S482"/>
        </row>
        <row r="483">
          <cell r="I483"/>
          <cell r="K483"/>
          <cell r="L483"/>
          <cell r="M483"/>
          <cell r="O483"/>
          <cell r="Q483"/>
          <cell r="R483"/>
          <cell r="S483"/>
        </row>
        <row r="484">
          <cell r="I484"/>
          <cell r="K484"/>
          <cell r="L484"/>
          <cell r="M484"/>
          <cell r="O484"/>
          <cell r="Q484"/>
          <cell r="R484"/>
          <cell r="S484"/>
        </row>
        <row r="485">
          <cell r="I485"/>
          <cell r="K485"/>
          <cell r="L485"/>
          <cell r="M485"/>
          <cell r="O485"/>
          <cell r="Q485"/>
          <cell r="R485"/>
          <cell r="S485"/>
        </row>
        <row r="486">
          <cell r="I486"/>
          <cell r="K486"/>
          <cell r="L486"/>
          <cell r="M486"/>
          <cell r="O486"/>
          <cell r="Q486"/>
          <cell r="R486"/>
          <cell r="S486"/>
        </row>
        <row r="487">
          <cell r="I487"/>
          <cell r="K487"/>
          <cell r="L487"/>
          <cell r="M487"/>
          <cell r="O487"/>
          <cell r="Q487"/>
          <cell r="R487"/>
          <cell r="S487"/>
        </row>
        <row r="488">
          <cell r="I488"/>
          <cell r="K488"/>
          <cell r="L488"/>
          <cell r="M488"/>
          <cell r="O488"/>
          <cell r="Q488"/>
          <cell r="R488"/>
          <cell r="S488"/>
        </row>
        <row r="489">
          <cell r="I489"/>
          <cell r="K489"/>
          <cell r="L489"/>
          <cell r="M489"/>
          <cell r="O489"/>
          <cell r="Q489"/>
          <cell r="R489"/>
          <cell r="S489"/>
        </row>
        <row r="490">
          <cell r="I490"/>
          <cell r="K490"/>
          <cell r="L490"/>
          <cell r="M490"/>
          <cell r="O490"/>
          <cell r="Q490"/>
          <cell r="R490"/>
          <cell r="S490"/>
        </row>
        <row r="491">
          <cell r="I491"/>
          <cell r="K491"/>
          <cell r="L491"/>
          <cell r="M491"/>
          <cell r="O491"/>
          <cell r="Q491"/>
          <cell r="R491"/>
          <cell r="S491"/>
        </row>
        <row r="492">
          <cell r="I492"/>
          <cell r="K492"/>
          <cell r="L492"/>
          <cell r="M492"/>
          <cell r="O492"/>
          <cell r="Q492"/>
          <cell r="R492"/>
          <cell r="S492"/>
        </row>
        <row r="493">
          <cell r="I493"/>
          <cell r="K493"/>
          <cell r="L493"/>
          <cell r="M493"/>
          <cell r="O493"/>
          <cell r="Q493"/>
          <cell r="R493"/>
          <cell r="S493"/>
        </row>
        <row r="494">
          <cell r="I494"/>
          <cell r="K494"/>
          <cell r="L494"/>
          <cell r="M494"/>
          <cell r="O494"/>
          <cell r="Q494"/>
          <cell r="R494"/>
          <cell r="S494"/>
        </row>
        <row r="495">
          <cell r="I495"/>
          <cell r="K495"/>
          <cell r="L495"/>
          <cell r="M495"/>
          <cell r="O495"/>
          <cell r="Q495"/>
          <cell r="R495"/>
          <cell r="S495"/>
        </row>
        <row r="496">
          <cell r="I496"/>
          <cell r="K496"/>
          <cell r="L496"/>
          <cell r="M496"/>
          <cell r="O496"/>
          <cell r="Q496"/>
          <cell r="R496"/>
          <cell r="S496"/>
        </row>
        <row r="497">
          <cell r="I497"/>
          <cell r="K497"/>
          <cell r="L497"/>
          <cell r="M497"/>
          <cell r="O497"/>
          <cell r="Q497"/>
          <cell r="R497"/>
          <cell r="S497"/>
        </row>
        <row r="498">
          <cell r="I498"/>
          <cell r="K498"/>
          <cell r="L498"/>
          <cell r="M498"/>
          <cell r="O498"/>
          <cell r="Q498"/>
          <cell r="R498"/>
          <cell r="S498"/>
        </row>
        <row r="499">
          <cell r="I499"/>
          <cell r="K499"/>
          <cell r="L499"/>
          <cell r="M499"/>
          <cell r="O499"/>
          <cell r="Q499"/>
          <cell r="R499"/>
          <cell r="S499"/>
        </row>
        <row r="500">
          <cell r="I500"/>
          <cell r="K500"/>
          <cell r="L500"/>
          <cell r="M500"/>
          <cell r="O500"/>
          <cell r="Q500"/>
          <cell r="R500"/>
          <cell r="S500"/>
        </row>
        <row r="501">
          <cell r="I501"/>
          <cell r="K501"/>
          <cell r="L501"/>
          <cell r="M501"/>
          <cell r="O501"/>
          <cell r="Q501"/>
          <cell r="R501"/>
          <cell r="S501"/>
        </row>
        <row r="502">
          <cell r="I502"/>
          <cell r="K502"/>
          <cell r="L502"/>
          <cell r="M502"/>
          <cell r="O502"/>
          <cell r="Q502"/>
          <cell r="R502"/>
          <cell r="S502"/>
        </row>
        <row r="503">
          <cell r="I503"/>
          <cell r="K503"/>
          <cell r="L503"/>
          <cell r="M503"/>
          <cell r="O503"/>
          <cell r="Q503"/>
          <cell r="R503"/>
          <cell r="S503"/>
        </row>
        <row r="504">
          <cell r="I504"/>
          <cell r="K504"/>
          <cell r="L504"/>
          <cell r="M504"/>
          <cell r="O504"/>
          <cell r="Q504"/>
          <cell r="R504"/>
          <cell r="S504"/>
        </row>
        <row r="505">
          <cell r="I505"/>
          <cell r="K505"/>
          <cell r="L505"/>
          <cell r="M505"/>
          <cell r="O505"/>
          <cell r="Q505"/>
          <cell r="R505"/>
          <cell r="S505"/>
        </row>
        <row r="506">
          <cell r="I506"/>
          <cell r="K506"/>
          <cell r="L506"/>
          <cell r="M506"/>
          <cell r="O506"/>
          <cell r="Q506"/>
          <cell r="R506"/>
          <cell r="S506"/>
        </row>
        <row r="507">
          <cell r="I507"/>
          <cell r="K507"/>
          <cell r="L507"/>
          <cell r="M507"/>
          <cell r="O507"/>
          <cell r="Q507"/>
          <cell r="R507"/>
          <cell r="S507"/>
        </row>
        <row r="508">
          <cell r="I508"/>
          <cell r="K508"/>
          <cell r="L508"/>
          <cell r="M508"/>
          <cell r="O508"/>
          <cell r="Q508"/>
          <cell r="R508"/>
          <cell r="S508"/>
        </row>
        <row r="509">
          <cell r="I509"/>
          <cell r="K509"/>
          <cell r="L509"/>
          <cell r="M509"/>
          <cell r="O509"/>
          <cell r="Q509"/>
          <cell r="R509"/>
          <cell r="S509"/>
        </row>
        <row r="510">
          <cell r="I510"/>
          <cell r="K510"/>
          <cell r="L510"/>
          <cell r="M510"/>
          <cell r="O510"/>
          <cell r="Q510"/>
          <cell r="R510"/>
          <cell r="S510"/>
        </row>
        <row r="511">
          <cell r="I511"/>
          <cell r="K511"/>
          <cell r="L511"/>
          <cell r="M511"/>
          <cell r="O511"/>
          <cell r="Q511"/>
          <cell r="R511"/>
          <cell r="S511"/>
        </row>
        <row r="512">
          <cell r="I512"/>
          <cell r="K512"/>
          <cell r="L512"/>
          <cell r="M512"/>
          <cell r="O512"/>
          <cell r="Q512"/>
          <cell r="R512"/>
          <cell r="S512"/>
        </row>
        <row r="513">
          <cell r="I513"/>
          <cell r="K513"/>
          <cell r="L513"/>
          <cell r="M513"/>
          <cell r="O513"/>
          <cell r="Q513"/>
          <cell r="R513"/>
          <cell r="S513"/>
        </row>
        <row r="514">
          <cell r="I514"/>
          <cell r="K514"/>
          <cell r="L514"/>
          <cell r="M514"/>
          <cell r="O514"/>
          <cell r="Q514"/>
          <cell r="R514"/>
          <cell r="S514"/>
        </row>
        <row r="515">
          <cell r="I515"/>
          <cell r="K515"/>
          <cell r="L515"/>
          <cell r="M515"/>
          <cell r="O515"/>
          <cell r="Q515"/>
          <cell r="R515"/>
          <cell r="S515"/>
        </row>
        <row r="516">
          <cell r="I516"/>
          <cell r="K516"/>
          <cell r="L516"/>
          <cell r="M516"/>
          <cell r="O516"/>
          <cell r="Q516"/>
          <cell r="R516"/>
          <cell r="S516"/>
        </row>
        <row r="517">
          <cell r="I517"/>
          <cell r="K517"/>
          <cell r="L517"/>
          <cell r="M517"/>
          <cell r="O517"/>
          <cell r="Q517"/>
          <cell r="R517"/>
          <cell r="S517"/>
        </row>
        <row r="518">
          <cell r="I518"/>
          <cell r="K518"/>
          <cell r="L518"/>
          <cell r="M518"/>
          <cell r="O518"/>
          <cell r="Q518"/>
          <cell r="R518"/>
          <cell r="S518"/>
        </row>
        <row r="519">
          <cell r="I519"/>
          <cell r="K519"/>
          <cell r="L519"/>
          <cell r="M519"/>
          <cell r="O519"/>
          <cell r="Q519"/>
          <cell r="R519"/>
          <cell r="S519"/>
        </row>
        <row r="520">
          <cell r="I520"/>
          <cell r="K520"/>
          <cell r="L520"/>
          <cell r="M520"/>
          <cell r="O520"/>
          <cell r="Q520"/>
          <cell r="R520"/>
          <cell r="S520"/>
        </row>
        <row r="521">
          <cell r="I521"/>
          <cell r="K521"/>
          <cell r="L521"/>
          <cell r="M521"/>
          <cell r="O521"/>
          <cell r="Q521"/>
          <cell r="R521"/>
          <cell r="S521"/>
        </row>
        <row r="522">
          <cell r="I522"/>
          <cell r="K522"/>
          <cell r="L522"/>
          <cell r="M522"/>
          <cell r="O522"/>
          <cell r="Q522"/>
          <cell r="R522"/>
          <cell r="S522"/>
        </row>
        <row r="523">
          <cell r="I523"/>
          <cell r="K523"/>
          <cell r="L523"/>
          <cell r="M523"/>
          <cell r="O523"/>
          <cell r="Q523"/>
          <cell r="R523"/>
          <cell r="S523"/>
        </row>
        <row r="524">
          <cell r="I524"/>
          <cell r="K524"/>
          <cell r="L524"/>
          <cell r="M524"/>
          <cell r="O524"/>
          <cell r="Q524"/>
          <cell r="R524"/>
          <cell r="S524"/>
        </row>
        <row r="525">
          <cell r="I525"/>
          <cell r="K525"/>
          <cell r="L525"/>
          <cell r="M525"/>
          <cell r="O525"/>
          <cell r="Q525"/>
          <cell r="R525"/>
          <cell r="S525"/>
        </row>
        <row r="526">
          <cell r="I526"/>
          <cell r="K526"/>
          <cell r="L526"/>
          <cell r="M526"/>
          <cell r="O526"/>
          <cell r="Q526"/>
          <cell r="R526"/>
          <cell r="S526"/>
        </row>
        <row r="527">
          <cell r="I527"/>
          <cell r="K527"/>
          <cell r="L527"/>
          <cell r="M527"/>
          <cell r="O527"/>
          <cell r="Q527"/>
          <cell r="R527"/>
          <cell r="S527"/>
        </row>
        <row r="528">
          <cell r="I528"/>
          <cell r="K528"/>
          <cell r="L528"/>
          <cell r="M528"/>
          <cell r="O528"/>
          <cell r="Q528"/>
          <cell r="R528"/>
          <cell r="S528"/>
        </row>
        <row r="529">
          <cell r="I529"/>
          <cell r="K529"/>
          <cell r="L529"/>
          <cell r="M529"/>
          <cell r="O529"/>
          <cell r="Q529"/>
          <cell r="R529"/>
          <cell r="S529"/>
        </row>
        <row r="530">
          <cell r="I530"/>
          <cell r="K530"/>
          <cell r="L530"/>
          <cell r="M530"/>
          <cell r="O530"/>
          <cell r="Q530"/>
          <cell r="R530"/>
          <cell r="S530"/>
        </row>
        <row r="531">
          <cell r="I531"/>
          <cell r="K531"/>
          <cell r="L531"/>
          <cell r="M531"/>
          <cell r="O531"/>
          <cell r="Q531"/>
          <cell r="R531"/>
          <cell r="S531"/>
        </row>
        <row r="532">
          <cell r="I532"/>
          <cell r="K532"/>
          <cell r="L532"/>
          <cell r="M532"/>
          <cell r="O532"/>
          <cell r="Q532"/>
          <cell r="R532"/>
          <cell r="S532"/>
        </row>
        <row r="533">
          <cell r="I533"/>
          <cell r="K533"/>
          <cell r="L533"/>
          <cell r="M533"/>
          <cell r="O533"/>
          <cell r="Q533"/>
          <cell r="R533"/>
          <cell r="S533"/>
        </row>
        <row r="534">
          <cell r="I534"/>
          <cell r="K534"/>
          <cell r="L534"/>
          <cell r="M534"/>
          <cell r="O534"/>
          <cell r="Q534"/>
          <cell r="R534"/>
          <cell r="S534"/>
        </row>
        <row r="535">
          <cell r="I535"/>
          <cell r="K535"/>
          <cell r="L535"/>
          <cell r="M535"/>
          <cell r="O535"/>
          <cell r="Q535"/>
          <cell r="R535"/>
          <cell r="S535"/>
        </row>
        <row r="536">
          <cell r="I536"/>
          <cell r="K536"/>
          <cell r="L536"/>
          <cell r="M536"/>
          <cell r="O536"/>
          <cell r="Q536"/>
          <cell r="R536"/>
          <cell r="S536"/>
        </row>
        <row r="537">
          <cell r="I537"/>
          <cell r="K537"/>
          <cell r="L537"/>
          <cell r="M537"/>
          <cell r="O537"/>
          <cell r="Q537"/>
          <cell r="R537"/>
          <cell r="S537"/>
        </row>
        <row r="538">
          <cell r="I538"/>
          <cell r="K538"/>
          <cell r="L538"/>
          <cell r="M538"/>
          <cell r="O538"/>
          <cell r="Q538"/>
          <cell r="R538"/>
          <cell r="S538"/>
        </row>
        <row r="539">
          <cell r="I539"/>
          <cell r="K539"/>
          <cell r="L539"/>
          <cell r="M539"/>
          <cell r="O539"/>
          <cell r="Q539"/>
          <cell r="R539"/>
          <cell r="S539"/>
        </row>
        <row r="540">
          <cell r="I540"/>
          <cell r="K540"/>
          <cell r="L540"/>
          <cell r="M540"/>
          <cell r="O540"/>
          <cell r="Q540"/>
          <cell r="R540"/>
          <cell r="S540"/>
        </row>
        <row r="541">
          <cell r="I541"/>
          <cell r="K541"/>
          <cell r="L541"/>
          <cell r="M541"/>
          <cell r="O541"/>
          <cell r="Q541"/>
          <cell r="R541"/>
          <cell r="S541"/>
        </row>
        <row r="542">
          <cell r="I542"/>
          <cell r="K542"/>
          <cell r="L542"/>
          <cell r="M542"/>
          <cell r="O542"/>
          <cell r="Q542"/>
          <cell r="R542"/>
          <cell r="S542"/>
        </row>
        <row r="543">
          <cell r="I543"/>
          <cell r="K543"/>
          <cell r="L543"/>
          <cell r="M543"/>
          <cell r="O543"/>
          <cell r="Q543"/>
          <cell r="R543"/>
          <cell r="S543"/>
        </row>
        <row r="544">
          <cell r="I544"/>
          <cell r="K544"/>
          <cell r="L544"/>
          <cell r="M544"/>
          <cell r="O544"/>
          <cell r="Q544"/>
          <cell r="R544"/>
          <cell r="S544"/>
        </row>
        <row r="545">
          <cell r="I545"/>
          <cell r="K545"/>
          <cell r="L545"/>
          <cell r="M545"/>
          <cell r="O545"/>
          <cell r="Q545"/>
          <cell r="R545"/>
          <cell r="S545"/>
        </row>
        <row r="546">
          <cell r="I546"/>
          <cell r="K546"/>
          <cell r="L546"/>
          <cell r="M546"/>
          <cell r="O546"/>
          <cell r="Q546"/>
          <cell r="R546"/>
          <cell r="S546"/>
        </row>
        <row r="547">
          <cell r="I547"/>
          <cell r="K547"/>
          <cell r="L547"/>
          <cell r="M547"/>
          <cell r="O547"/>
          <cell r="Q547"/>
          <cell r="R547"/>
          <cell r="S547"/>
        </row>
        <row r="548">
          <cell r="I548"/>
          <cell r="K548"/>
          <cell r="L548"/>
          <cell r="M548"/>
          <cell r="O548"/>
          <cell r="Q548"/>
          <cell r="R548"/>
          <cell r="S548"/>
        </row>
        <row r="549">
          <cell r="I549"/>
          <cell r="K549"/>
          <cell r="L549"/>
          <cell r="M549"/>
          <cell r="O549"/>
          <cell r="Q549"/>
          <cell r="R549"/>
          <cell r="S549"/>
        </row>
        <row r="550">
          <cell r="I550"/>
          <cell r="K550"/>
          <cell r="L550"/>
          <cell r="M550"/>
          <cell r="O550"/>
          <cell r="Q550"/>
          <cell r="R550"/>
          <cell r="S550"/>
        </row>
        <row r="551">
          <cell r="I551"/>
          <cell r="K551"/>
          <cell r="L551"/>
          <cell r="M551"/>
          <cell r="O551"/>
          <cell r="Q551"/>
          <cell r="R551"/>
          <cell r="S551"/>
        </row>
        <row r="552">
          <cell r="I552"/>
          <cell r="K552"/>
          <cell r="L552"/>
          <cell r="M552"/>
          <cell r="O552"/>
          <cell r="Q552"/>
          <cell r="R552"/>
          <cell r="S552"/>
        </row>
        <row r="553">
          <cell r="I553"/>
          <cell r="K553"/>
          <cell r="L553"/>
          <cell r="M553"/>
          <cell r="O553"/>
          <cell r="Q553"/>
          <cell r="R553"/>
          <cell r="S553"/>
        </row>
        <row r="554">
          <cell r="I554"/>
          <cell r="K554"/>
          <cell r="L554"/>
          <cell r="M554"/>
          <cell r="O554"/>
          <cell r="Q554"/>
          <cell r="R554"/>
          <cell r="S554"/>
        </row>
        <row r="555">
          <cell r="I555"/>
          <cell r="K555"/>
          <cell r="L555"/>
          <cell r="M555"/>
          <cell r="O555"/>
          <cell r="Q555"/>
          <cell r="R555"/>
          <cell r="S555"/>
        </row>
        <row r="556">
          <cell r="I556"/>
          <cell r="K556"/>
          <cell r="L556"/>
          <cell r="M556"/>
          <cell r="O556"/>
          <cell r="Q556"/>
          <cell r="R556"/>
          <cell r="S556"/>
        </row>
        <row r="557">
          <cell r="I557"/>
          <cell r="K557"/>
          <cell r="L557"/>
          <cell r="M557"/>
          <cell r="O557"/>
          <cell r="Q557"/>
          <cell r="R557"/>
          <cell r="S557"/>
        </row>
        <row r="558">
          <cell r="I558"/>
          <cell r="K558"/>
          <cell r="L558"/>
          <cell r="M558"/>
          <cell r="O558"/>
          <cell r="Q558"/>
          <cell r="R558"/>
          <cell r="S558"/>
        </row>
        <row r="559">
          <cell r="I559"/>
          <cell r="K559"/>
          <cell r="L559"/>
          <cell r="M559"/>
          <cell r="O559"/>
          <cell r="Q559"/>
          <cell r="R559"/>
          <cell r="S559"/>
        </row>
        <row r="560">
          <cell r="I560"/>
          <cell r="K560"/>
          <cell r="L560"/>
          <cell r="M560"/>
          <cell r="O560"/>
          <cell r="Q560"/>
          <cell r="R560"/>
          <cell r="S560"/>
        </row>
        <row r="561">
          <cell r="I561"/>
          <cell r="K561"/>
          <cell r="L561"/>
          <cell r="M561"/>
          <cell r="O561"/>
          <cell r="Q561"/>
          <cell r="R561"/>
          <cell r="S561"/>
        </row>
        <row r="562">
          <cell r="I562"/>
          <cell r="K562"/>
          <cell r="L562"/>
          <cell r="M562"/>
          <cell r="O562"/>
          <cell r="Q562"/>
          <cell r="R562"/>
          <cell r="S562"/>
        </row>
        <row r="563">
          <cell r="I563"/>
          <cell r="K563"/>
          <cell r="L563"/>
          <cell r="M563"/>
          <cell r="O563"/>
          <cell r="Q563"/>
          <cell r="R563"/>
          <cell r="S563"/>
        </row>
        <row r="564">
          <cell r="I564"/>
          <cell r="K564"/>
          <cell r="L564"/>
          <cell r="M564"/>
          <cell r="O564"/>
          <cell r="Q564"/>
          <cell r="R564"/>
          <cell r="S564"/>
        </row>
        <row r="565">
          <cell r="I565"/>
          <cell r="K565"/>
          <cell r="L565"/>
          <cell r="M565"/>
          <cell r="O565"/>
          <cell r="Q565"/>
          <cell r="R565"/>
          <cell r="S565"/>
        </row>
        <row r="566">
          <cell r="I566"/>
          <cell r="K566"/>
          <cell r="L566"/>
          <cell r="M566"/>
          <cell r="O566"/>
          <cell r="Q566"/>
          <cell r="R566"/>
          <cell r="S566"/>
        </row>
        <row r="567">
          <cell r="I567"/>
          <cell r="K567"/>
          <cell r="L567"/>
          <cell r="M567"/>
          <cell r="O567"/>
          <cell r="Q567"/>
          <cell r="R567"/>
          <cell r="S567"/>
        </row>
        <row r="568">
          <cell r="I568"/>
          <cell r="K568"/>
          <cell r="L568"/>
          <cell r="M568"/>
          <cell r="O568"/>
          <cell r="Q568"/>
          <cell r="R568"/>
          <cell r="S568"/>
        </row>
        <row r="569">
          <cell r="I569"/>
          <cell r="K569"/>
          <cell r="L569"/>
          <cell r="M569"/>
          <cell r="O569"/>
          <cell r="Q569"/>
          <cell r="R569"/>
          <cell r="S569"/>
        </row>
        <row r="570">
          <cell r="I570"/>
          <cell r="K570"/>
          <cell r="L570"/>
          <cell r="M570"/>
          <cell r="O570"/>
          <cell r="Q570"/>
          <cell r="R570"/>
          <cell r="S570"/>
        </row>
        <row r="571">
          <cell r="I571"/>
          <cell r="K571"/>
          <cell r="L571"/>
          <cell r="M571"/>
          <cell r="O571"/>
          <cell r="Q571"/>
          <cell r="R571"/>
          <cell r="S571"/>
        </row>
        <row r="572">
          <cell r="I572"/>
          <cell r="K572"/>
          <cell r="L572"/>
          <cell r="M572"/>
          <cell r="O572"/>
          <cell r="Q572"/>
          <cell r="R572"/>
          <cell r="S572"/>
        </row>
        <row r="573">
          <cell r="I573"/>
          <cell r="K573"/>
          <cell r="L573"/>
          <cell r="M573"/>
          <cell r="O573"/>
          <cell r="Q573"/>
          <cell r="R573"/>
          <cell r="S573"/>
        </row>
        <row r="574">
          <cell r="I574"/>
          <cell r="K574"/>
          <cell r="L574"/>
          <cell r="M574"/>
          <cell r="O574"/>
          <cell r="Q574"/>
          <cell r="R574"/>
          <cell r="S574"/>
        </row>
        <row r="575">
          <cell r="I575"/>
          <cell r="K575"/>
          <cell r="L575"/>
          <cell r="M575"/>
          <cell r="O575"/>
          <cell r="Q575"/>
          <cell r="R575"/>
          <cell r="S575"/>
        </row>
        <row r="576">
          <cell r="I576"/>
          <cell r="K576"/>
          <cell r="L576"/>
          <cell r="M576"/>
          <cell r="O576"/>
          <cell r="Q576"/>
          <cell r="R576"/>
          <cell r="S576"/>
        </row>
        <row r="577">
          <cell r="I577"/>
          <cell r="K577"/>
          <cell r="L577"/>
          <cell r="M577"/>
          <cell r="O577"/>
          <cell r="Q577"/>
          <cell r="R577"/>
          <cell r="S577"/>
        </row>
        <row r="578">
          <cell r="I578"/>
          <cell r="K578"/>
          <cell r="L578"/>
          <cell r="M578"/>
          <cell r="O578"/>
          <cell r="Q578"/>
          <cell r="R578"/>
          <cell r="S578"/>
        </row>
        <row r="579">
          <cell r="I579"/>
          <cell r="K579"/>
          <cell r="L579"/>
          <cell r="M579"/>
          <cell r="O579"/>
          <cell r="Q579"/>
          <cell r="R579"/>
          <cell r="S579"/>
        </row>
        <row r="580">
          <cell r="I580"/>
          <cell r="K580"/>
          <cell r="L580"/>
          <cell r="M580"/>
          <cell r="O580"/>
          <cell r="Q580"/>
          <cell r="R580"/>
          <cell r="S580"/>
        </row>
        <row r="581">
          <cell r="I581"/>
          <cell r="K581"/>
          <cell r="L581"/>
          <cell r="M581"/>
          <cell r="O581"/>
          <cell r="Q581"/>
          <cell r="R581"/>
          <cell r="S581"/>
        </row>
        <row r="582">
          <cell r="I582"/>
          <cell r="K582"/>
          <cell r="L582"/>
          <cell r="M582"/>
          <cell r="O582"/>
          <cell r="Q582"/>
          <cell r="R582"/>
          <cell r="S582"/>
        </row>
        <row r="583">
          <cell r="I583"/>
          <cell r="K583"/>
          <cell r="L583"/>
          <cell r="M583"/>
          <cell r="O583"/>
          <cell r="Q583"/>
          <cell r="R583"/>
          <cell r="S583"/>
        </row>
        <row r="584">
          <cell r="I584"/>
          <cell r="K584"/>
          <cell r="L584"/>
          <cell r="M584"/>
          <cell r="O584"/>
          <cell r="Q584"/>
          <cell r="R584"/>
          <cell r="S584"/>
        </row>
        <row r="585">
          <cell r="I585"/>
          <cell r="K585"/>
          <cell r="L585"/>
          <cell r="M585"/>
          <cell r="O585"/>
          <cell r="Q585"/>
          <cell r="R585"/>
          <cell r="S585"/>
        </row>
        <row r="586">
          <cell r="I586"/>
          <cell r="K586"/>
          <cell r="L586"/>
          <cell r="M586"/>
          <cell r="O586"/>
          <cell r="Q586"/>
          <cell r="R586"/>
          <cell r="S586"/>
        </row>
        <row r="587">
          <cell r="I587"/>
          <cell r="K587"/>
          <cell r="L587"/>
          <cell r="M587"/>
          <cell r="O587"/>
          <cell r="Q587"/>
          <cell r="R587"/>
          <cell r="S587"/>
        </row>
        <row r="588">
          <cell r="I588"/>
          <cell r="K588"/>
          <cell r="L588"/>
          <cell r="M588"/>
          <cell r="O588"/>
          <cell r="Q588"/>
          <cell r="R588"/>
          <cell r="S588"/>
        </row>
        <row r="589">
          <cell r="I589"/>
          <cell r="K589"/>
          <cell r="L589"/>
          <cell r="M589"/>
          <cell r="O589"/>
          <cell r="Q589"/>
          <cell r="R589"/>
          <cell r="S589"/>
        </row>
        <row r="590">
          <cell r="I590"/>
          <cell r="K590"/>
          <cell r="L590"/>
          <cell r="M590"/>
          <cell r="O590"/>
          <cell r="Q590"/>
          <cell r="R590"/>
          <cell r="S590"/>
        </row>
        <row r="591">
          <cell r="I591"/>
          <cell r="K591"/>
          <cell r="L591"/>
          <cell r="M591"/>
          <cell r="O591"/>
          <cell r="Q591"/>
          <cell r="R591"/>
          <cell r="S591"/>
        </row>
        <row r="592">
          <cell r="I592"/>
          <cell r="K592"/>
          <cell r="L592"/>
          <cell r="M592"/>
          <cell r="O592"/>
          <cell r="Q592"/>
          <cell r="R592"/>
          <cell r="S592"/>
        </row>
        <row r="593">
          <cell r="I593"/>
          <cell r="K593"/>
          <cell r="L593"/>
          <cell r="M593"/>
          <cell r="O593"/>
          <cell r="Q593"/>
          <cell r="R593"/>
          <cell r="S593"/>
        </row>
        <row r="594">
          <cell r="I594"/>
          <cell r="K594"/>
          <cell r="L594"/>
          <cell r="M594"/>
          <cell r="O594"/>
          <cell r="Q594"/>
          <cell r="R594"/>
          <cell r="S594"/>
        </row>
        <row r="595">
          <cell r="I595"/>
          <cell r="K595"/>
          <cell r="L595"/>
          <cell r="M595"/>
          <cell r="O595"/>
          <cell r="Q595"/>
          <cell r="R595"/>
          <cell r="S595"/>
        </row>
        <row r="596">
          <cell r="I596"/>
          <cell r="K596"/>
          <cell r="L596"/>
          <cell r="M596"/>
          <cell r="O596"/>
          <cell r="Q596"/>
          <cell r="R596"/>
          <cell r="S596"/>
        </row>
        <row r="597">
          <cell r="I597"/>
          <cell r="K597"/>
          <cell r="L597"/>
          <cell r="M597"/>
          <cell r="O597"/>
          <cell r="Q597"/>
          <cell r="R597"/>
          <cell r="S597"/>
        </row>
        <row r="598">
          <cell r="I598"/>
          <cell r="K598"/>
          <cell r="L598"/>
          <cell r="M598"/>
          <cell r="O598"/>
          <cell r="Q598"/>
          <cell r="R598"/>
          <cell r="S598"/>
        </row>
        <row r="599">
          <cell r="I599"/>
          <cell r="K599"/>
          <cell r="L599"/>
          <cell r="M599"/>
          <cell r="O599"/>
          <cell r="Q599"/>
          <cell r="R599"/>
          <cell r="S599"/>
        </row>
        <row r="600">
          <cell r="I600"/>
          <cell r="K600"/>
          <cell r="L600"/>
          <cell r="M600"/>
          <cell r="O600"/>
          <cell r="Q600"/>
          <cell r="R600"/>
          <cell r="S600"/>
        </row>
        <row r="601">
          <cell r="I601"/>
          <cell r="K601"/>
          <cell r="L601"/>
          <cell r="M601"/>
          <cell r="O601"/>
          <cell r="Q601"/>
          <cell r="R601"/>
          <cell r="S601"/>
        </row>
        <row r="602">
          <cell r="I602"/>
          <cell r="K602"/>
          <cell r="L602"/>
          <cell r="M602"/>
          <cell r="O602"/>
          <cell r="Q602"/>
          <cell r="R602"/>
          <cell r="S602"/>
        </row>
        <row r="603">
          <cell r="I603"/>
          <cell r="K603"/>
          <cell r="L603"/>
          <cell r="M603"/>
          <cell r="O603"/>
          <cell r="Q603"/>
          <cell r="R603"/>
          <cell r="S603"/>
        </row>
        <row r="604">
          <cell r="I604"/>
          <cell r="K604"/>
          <cell r="L604"/>
          <cell r="M604"/>
          <cell r="O604"/>
          <cell r="Q604"/>
          <cell r="R604"/>
          <cell r="S604"/>
        </row>
        <row r="605">
          <cell r="I605"/>
          <cell r="K605"/>
          <cell r="L605"/>
          <cell r="M605"/>
          <cell r="O605"/>
          <cell r="Q605"/>
          <cell r="R605"/>
          <cell r="S605"/>
        </row>
        <row r="606">
          <cell r="I606"/>
          <cell r="K606"/>
          <cell r="L606"/>
          <cell r="M606"/>
          <cell r="O606"/>
          <cell r="Q606"/>
          <cell r="R606"/>
          <cell r="S606"/>
        </row>
        <row r="607">
          <cell r="I607"/>
          <cell r="K607"/>
          <cell r="L607"/>
          <cell r="M607"/>
          <cell r="O607"/>
          <cell r="Q607"/>
          <cell r="R607"/>
          <cell r="S607"/>
        </row>
        <row r="608">
          <cell r="I608"/>
          <cell r="K608"/>
          <cell r="L608"/>
          <cell r="M608"/>
          <cell r="O608"/>
          <cell r="Q608"/>
          <cell r="R608"/>
          <cell r="S608"/>
        </row>
        <row r="609">
          <cell r="I609"/>
          <cell r="K609"/>
          <cell r="L609"/>
          <cell r="M609"/>
          <cell r="O609"/>
          <cell r="Q609"/>
          <cell r="R609"/>
          <cell r="S609"/>
        </row>
        <row r="610">
          <cell r="I610"/>
          <cell r="K610"/>
          <cell r="L610"/>
          <cell r="M610"/>
          <cell r="O610"/>
          <cell r="Q610"/>
          <cell r="R610"/>
          <cell r="S610"/>
        </row>
        <row r="611">
          <cell r="I611"/>
          <cell r="K611"/>
          <cell r="L611"/>
          <cell r="M611"/>
          <cell r="O611"/>
          <cell r="Q611"/>
          <cell r="R611"/>
          <cell r="S611"/>
        </row>
        <row r="612">
          <cell r="I612"/>
          <cell r="K612"/>
          <cell r="L612"/>
          <cell r="M612"/>
          <cell r="O612"/>
          <cell r="Q612"/>
          <cell r="R612"/>
          <cell r="S612"/>
        </row>
        <row r="613">
          <cell r="I613"/>
          <cell r="K613"/>
          <cell r="L613"/>
          <cell r="M613"/>
          <cell r="O613"/>
          <cell r="Q613"/>
          <cell r="R613"/>
          <cell r="S613"/>
        </row>
        <row r="614">
          <cell r="I614"/>
          <cell r="K614"/>
          <cell r="L614"/>
          <cell r="M614"/>
          <cell r="O614"/>
          <cell r="Q614"/>
          <cell r="R614"/>
          <cell r="S614"/>
        </row>
        <row r="615">
          <cell r="I615"/>
          <cell r="K615"/>
          <cell r="L615"/>
          <cell r="M615"/>
          <cell r="O615"/>
          <cell r="Q615"/>
          <cell r="R615"/>
          <cell r="S615"/>
        </row>
        <row r="616">
          <cell r="I616"/>
          <cell r="K616"/>
          <cell r="L616"/>
          <cell r="M616"/>
          <cell r="O616"/>
          <cell r="Q616"/>
          <cell r="R616"/>
          <cell r="S616"/>
        </row>
        <row r="617">
          <cell r="I617"/>
          <cell r="K617"/>
          <cell r="L617"/>
          <cell r="M617"/>
          <cell r="O617"/>
          <cell r="Q617"/>
          <cell r="R617"/>
          <cell r="S617"/>
        </row>
        <row r="618">
          <cell r="I618"/>
          <cell r="K618"/>
          <cell r="L618"/>
          <cell r="M618"/>
          <cell r="O618"/>
          <cell r="Q618"/>
          <cell r="R618"/>
          <cell r="S618"/>
        </row>
        <row r="619">
          <cell r="I619"/>
          <cell r="K619"/>
          <cell r="L619"/>
          <cell r="M619"/>
          <cell r="O619"/>
          <cell r="Q619"/>
          <cell r="R619"/>
          <cell r="S619"/>
        </row>
        <row r="620">
          <cell r="I620"/>
          <cell r="K620"/>
          <cell r="L620"/>
          <cell r="M620"/>
          <cell r="O620"/>
          <cell r="Q620"/>
          <cell r="R620"/>
          <cell r="S620"/>
        </row>
        <row r="621">
          <cell r="I621"/>
          <cell r="K621"/>
          <cell r="L621"/>
          <cell r="M621"/>
          <cell r="O621"/>
          <cell r="Q621"/>
          <cell r="R621"/>
          <cell r="S621"/>
        </row>
        <row r="622">
          <cell r="I622"/>
          <cell r="K622"/>
          <cell r="L622"/>
          <cell r="M622"/>
          <cell r="O622"/>
          <cell r="Q622"/>
          <cell r="R622"/>
          <cell r="S622"/>
        </row>
        <row r="623">
          <cell r="I623"/>
          <cell r="K623"/>
          <cell r="L623"/>
          <cell r="M623"/>
          <cell r="O623"/>
          <cell r="Q623"/>
          <cell r="R623"/>
          <cell r="S623"/>
        </row>
        <row r="624">
          <cell r="I624"/>
          <cell r="K624"/>
          <cell r="L624"/>
          <cell r="M624"/>
          <cell r="O624"/>
          <cell r="Q624"/>
          <cell r="R624"/>
          <cell r="S624"/>
        </row>
        <row r="625">
          <cell r="I625"/>
          <cell r="K625"/>
          <cell r="L625"/>
          <cell r="M625"/>
          <cell r="O625"/>
          <cell r="Q625"/>
          <cell r="R625"/>
          <cell r="S625"/>
        </row>
        <row r="626">
          <cell r="I626"/>
          <cell r="K626"/>
          <cell r="L626"/>
          <cell r="M626"/>
          <cell r="O626"/>
          <cell r="Q626"/>
          <cell r="R626"/>
          <cell r="S626"/>
        </row>
        <row r="627">
          <cell r="I627"/>
          <cell r="K627"/>
          <cell r="L627"/>
          <cell r="M627"/>
          <cell r="O627"/>
          <cell r="Q627"/>
          <cell r="R627"/>
          <cell r="S627"/>
        </row>
        <row r="628">
          <cell r="I628"/>
          <cell r="K628"/>
          <cell r="L628"/>
          <cell r="M628"/>
          <cell r="O628"/>
          <cell r="Q628"/>
          <cell r="R628"/>
          <cell r="S628"/>
        </row>
        <row r="629">
          <cell r="I629"/>
          <cell r="K629"/>
          <cell r="L629"/>
          <cell r="M629"/>
          <cell r="O629"/>
          <cell r="Q629"/>
          <cell r="R629"/>
          <cell r="S629"/>
        </row>
        <row r="630">
          <cell r="I630"/>
          <cell r="K630"/>
          <cell r="L630"/>
          <cell r="M630"/>
          <cell r="O630"/>
          <cell r="Q630"/>
          <cell r="R630"/>
          <cell r="S630"/>
        </row>
        <row r="631">
          <cell r="I631"/>
          <cell r="K631"/>
          <cell r="L631"/>
          <cell r="M631"/>
          <cell r="O631"/>
          <cell r="Q631"/>
          <cell r="R631"/>
          <cell r="S631"/>
        </row>
        <row r="632">
          <cell r="I632"/>
          <cell r="K632"/>
          <cell r="L632"/>
          <cell r="M632"/>
          <cell r="O632"/>
          <cell r="Q632"/>
          <cell r="R632"/>
          <cell r="S632"/>
        </row>
        <row r="633">
          <cell r="I633"/>
          <cell r="K633"/>
          <cell r="L633"/>
          <cell r="M633"/>
          <cell r="O633"/>
          <cell r="Q633"/>
          <cell r="R633"/>
          <cell r="S633"/>
        </row>
        <row r="634">
          <cell r="I634"/>
          <cell r="K634"/>
          <cell r="L634"/>
          <cell r="M634"/>
          <cell r="O634"/>
          <cell r="Q634"/>
          <cell r="R634"/>
          <cell r="S634"/>
        </row>
        <row r="635">
          <cell r="I635"/>
          <cell r="K635"/>
          <cell r="L635"/>
          <cell r="M635"/>
          <cell r="O635"/>
          <cell r="Q635"/>
          <cell r="R635"/>
          <cell r="S635"/>
        </row>
        <row r="636">
          <cell r="I636"/>
          <cell r="K636"/>
          <cell r="L636"/>
          <cell r="M636"/>
          <cell r="O636"/>
          <cell r="Q636"/>
          <cell r="R636"/>
          <cell r="S636"/>
        </row>
        <row r="637">
          <cell r="I637"/>
          <cell r="K637"/>
          <cell r="L637"/>
          <cell r="M637"/>
          <cell r="O637"/>
          <cell r="Q637"/>
          <cell r="R637"/>
          <cell r="S637"/>
        </row>
        <row r="638">
          <cell r="I638"/>
          <cell r="K638"/>
          <cell r="L638"/>
          <cell r="M638"/>
          <cell r="O638"/>
          <cell r="Q638"/>
          <cell r="R638"/>
          <cell r="S638"/>
        </row>
        <row r="639">
          <cell r="I639"/>
          <cell r="K639"/>
          <cell r="L639"/>
          <cell r="M639"/>
          <cell r="O639"/>
          <cell r="Q639"/>
          <cell r="R639"/>
          <cell r="S639"/>
        </row>
        <row r="640">
          <cell r="I640"/>
          <cell r="K640"/>
          <cell r="L640"/>
          <cell r="M640"/>
          <cell r="O640"/>
          <cell r="Q640"/>
          <cell r="R640"/>
          <cell r="S640"/>
        </row>
        <row r="641">
          <cell r="I641"/>
          <cell r="K641"/>
          <cell r="L641"/>
          <cell r="M641"/>
          <cell r="O641"/>
          <cell r="Q641"/>
          <cell r="R641"/>
          <cell r="S641"/>
        </row>
        <row r="642">
          <cell r="I642"/>
          <cell r="K642"/>
          <cell r="L642"/>
          <cell r="M642"/>
          <cell r="O642"/>
          <cell r="Q642"/>
          <cell r="R642"/>
          <cell r="S642"/>
        </row>
        <row r="643">
          <cell r="I643"/>
          <cell r="K643"/>
          <cell r="L643"/>
          <cell r="M643"/>
          <cell r="O643"/>
          <cell r="Q643"/>
          <cell r="R643"/>
          <cell r="S643"/>
        </row>
        <row r="644">
          <cell r="I644"/>
          <cell r="K644"/>
          <cell r="L644"/>
          <cell r="M644"/>
          <cell r="O644"/>
          <cell r="Q644"/>
          <cell r="R644"/>
          <cell r="S644"/>
        </row>
        <row r="645">
          <cell r="I645"/>
          <cell r="K645"/>
          <cell r="L645"/>
          <cell r="M645"/>
          <cell r="O645"/>
          <cell r="Q645"/>
          <cell r="R645"/>
          <cell r="S645"/>
        </row>
        <row r="646">
          <cell r="I646"/>
          <cell r="K646"/>
          <cell r="L646"/>
          <cell r="M646"/>
          <cell r="O646"/>
          <cell r="Q646"/>
          <cell r="R646"/>
          <cell r="S646"/>
        </row>
        <row r="647">
          <cell r="I647"/>
          <cell r="K647"/>
          <cell r="L647"/>
          <cell r="M647"/>
          <cell r="O647"/>
          <cell r="Q647"/>
          <cell r="R647"/>
          <cell r="S647"/>
        </row>
        <row r="648">
          <cell r="I648"/>
          <cell r="K648"/>
          <cell r="L648"/>
          <cell r="M648"/>
          <cell r="O648"/>
          <cell r="Q648"/>
          <cell r="R648"/>
          <cell r="S648"/>
        </row>
        <row r="649">
          <cell r="I649"/>
          <cell r="K649"/>
          <cell r="L649"/>
          <cell r="M649"/>
          <cell r="O649"/>
          <cell r="Q649"/>
          <cell r="R649"/>
          <cell r="S649"/>
        </row>
        <row r="650">
          <cell r="I650"/>
          <cell r="K650"/>
          <cell r="L650"/>
          <cell r="M650"/>
          <cell r="O650"/>
          <cell r="Q650"/>
          <cell r="R650"/>
          <cell r="S650"/>
        </row>
        <row r="651">
          <cell r="I651"/>
          <cell r="K651"/>
          <cell r="L651"/>
          <cell r="M651"/>
          <cell r="O651"/>
          <cell r="Q651"/>
          <cell r="R651"/>
          <cell r="S651"/>
        </row>
        <row r="652">
          <cell r="I652"/>
          <cell r="K652"/>
          <cell r="L652"/>
          <cell r="M652"/>
          <cell r="O652"/>
          <cell r="Q652"/>
          <cell r="R652"/>
          <cell r="S652"/>
        </row>
        <row r="653">
          <cell r="I653"/>
          <cell r="K653"/>
          <cell r="L653"/>
          <cell r="M653"/>
          <cell r="O653"/>
          <cell r="Q653"/>
          <cell r="R653"/>
          <cell r="S653"/>
        </row>
        <row r="654">
          <cell r="I654"/>
          <cell r="K654"/>
          <cell r="L654"/>
          <cell r="M654"/>
          <cell r="O654"/>
          <cell r="Q654"/>
          <cell r="R654"/>
          <cell r="S654"/>
        </row>
        <row r="655">
          <cell r="I655"/>
          <cell r="K655"/>
          <cell r="L655"/>
          <cell r="M655"/>
          <cell r="O655"/>
          <cell r="Q655"/>
          <cell r="R655"/>
          <cell r="S655"/>
        </row>
        <row r="656">
          <cell r="I656"/>
          <cell r="K656"/>
          <cell r="L656"/>
          <cell r="M656"/>
          <cell r="O656"/>
          <cell r="Q656"/>
          <cell r="R656"/>
          <cell r="S656"/>
        </row>
        <row r="657">
          <cell r="I657"/>
          <cell r="K657"/>
          <cell r="L657"/>
          <cell r="M657"/>
          <cell r="O657"/>
          <cell r="Q657"/>
          <cell r="R657"/>
          <cell r="S657"/>
        </row>
        <row r="658">
          <cell r="I658"/>
          <cell r="K658"/>
          <cell r="L658"/>
          <cell r="M658"/>
          <cell r="O658"/>
          <cell r="Q658"/>
          <cell r="R658"/>
          <cell r="S658"/>
        </row>
        <row r="659">
          <cell r="I659"/>
          <cell r="K659"/>
          <cell r="L659"/>
          <cell r="M659"/>
          <cell r="O659"/>
          <cell r="Q659"/>
          <cell r="R659"/>
          <cell r="S659"/>
        </row>
        <row r="660">
          <cell r="I660"/>
          <cell r="K660"/>
          <cell r="L660"/>
          <cell r="M660"/>
          <cell r="O660"/>
          <cell r="Q660"/>
          <cell r="R660"/>
          <cell r="S660"/>
        </row>
        <row r="661">
          <cell r="I661"/>
          <cell r="K661"/>
          <cell r="L661"/>
          <cell r="M661"/>
          <cell r="O661"/>
          <cell r="Q661"/>
          <cell r="R661"/>
          <cell r="S661"/>
        </row>
        <row r="662">
          <cell r="I662"/>
          <cell r="K662"/>
          <cell r="L662"/>
          <cell r="M662"/>
          <cell r="O662"/>
          <cell r="Q662"/>
          <cell r="R662"/>
          <cell r="S662"/>
        </row>
        <row r="663">
          <cell r="I663"/>
          <cell r="K663"/>
          <cell r="L663"/>
          <cell r="M663"/>
          <cell r="O663"/>
          <cell r="Q663"/>
          <cell r="R663"/>
          <cell r="S663"/>
        </row>
        <row r="664">
          <cell r="I664"/>
          <cell r="K664"/>
          <cell r="L664"/>
          <cell r="M664"/>
          <cell r="O664"/>
          <cell r="Q664"/>
          <cell r="R664"/>
          <cell r="S664"/>
        </row>
        <row r="665">
          <cell r="I665"/>
          <cell r="K665"/>
          <cell r="L665"/>
          <cell r="M665"/>
          <cell r="O665"/>
          <cell r="Q665"/>
          <cell r="R665"/>
          <cell r="S665"/>
        </row>
        <row r="666">
          <cell r="I666"/>
          <cell r="K666"/>
          <cell r="L666"/>
          <cell r="M666"/>
          <cell r="O666"/>
          <cell r="Q666"/>
          <cell r="R666"/>
          <cell r="S666"/>
        </row>
        <row r="667">
          <cell r="I667"/>
          <cell r="K667"/>
          <cell r="L667"/>
          <cell r="M667"/>
          <cell r="O667"/>
          <cell r="Q667"/>
          <cell r="R667"/>
          <cell r="S667"/>
        </row>
        <row r="668">
          <cell r="I668"/>
          <cell r="K668"/>
          <cell r="L668"/>
          <cell r="M668"/>
          <cell r="O668"/>
          <cell r="Q668"/>
          <cell r="R668"/>
          <cell r="S668"/>
        </row>
        <row r="669">
          <cell r="I669"/>
          <cell r="K669"/>
          <cell r="L669"/>
          <cell r="M669"/>
          <cell r="O669"/>
          <cell r="Q669"/>
          <cell r="R669"/>
          <cell r="S669"/>
        </row>
        <row r="670">
          <cell r="I670"/>
          <cell r="K670"/>
          <cell r="L670"/>
          <cell r="M670"/>
          <cell r="O670"/>
          <cell r="Q670"/>
          <cell r="R670"/>
          <cell r="S670"/>
        </row>
        <row r="671">
          <cell r="I671"/>
          <cell r="K671"/>
          <cell r="L671"/>
          <cell r="M671"/>
          <cell r="O671"/>
          <cell r="Q671"/>
          <cell r="R671"/>
          <cell r="S671"/>
        </row>
        <row r="672">
          <cell r="I672"/>
          <cell r="K672"/>
          <cell r="L672"/>
          <cell r="M672"/>
          <cell r="O672"/>
          <cell r="Q672"/>
          <cell r="R672"/>
          <cell r="S672"/>
        </row>
        <row r="673">
          <cell r="I673"/>
          <cell r="K673"/>
          <cell r="L673"/>
          <cell r="M673"/>
          <cell r="O673"/>
          <cell r="Q673"/>
          <cell r="R673"/>
          <cell r="S673"/>
        </row>
        <row r="674">
          <cell r="I674"/>
          <cell r="K674"/>
          <cell r="L674"/>
          <cell r="M674"/>
          <cell r="O674"/>
          <cell r="Q674"/>
          <cell r="R674"/>
          <cell r="S674"/>
        </row>
        <row r="675">
          <cell r="I675"/>
          <cell r="K675"/>
          <cell r="L675"/>
          <cell r="M675"/>
          <cell r="O675"/>
          <cell r="Q675"/>
          <cell r="R675"/>
          <cell r="S675"/>
        </row>
        <row r="676">
          <cell r="I676"/>
          <cell r="K676"/>
          <cell r="L676"/>
          <cell r="M676"/>
          <cell r="O676"/>
          <cell r="Q676"/>
          <cell r="R676"/>
          <cell r="S676"/>
        </row>
        <row r="677">
          <cell r="I677"/>
          <cell r="K677"/>
          <cell r="L677"/>
          <cell r="M677"/>
          <cell r="O677"/>
          <cell r="Q677"/>
          <cell r="R677"/>
          <cell r="S677"/>
        </row>
        <row r="678">
          <cell r="I678"/>
          <cell r="K678"/>
          <cell r="L678"/>
          <cell r="M678"/>
          <cell r="O678"/>
          <cell r="Q678"/>
          <cell r="R678"/>
          <cell r="S678"/>
        </row>
        <row r="679">
          <cell r="I679"/>
          <cell r="K679"/>
          <cell r="L679"/>
          <cell r="M679"/>
          <cell r="O679"/>
          <cell r="Q679"/>
          <cell r="R679"/>
          <cell r="S679"/>
        </row>
        <row r="680">
          <cell r="I680"/>
          <cell r="K680"/>
          <cell r="L680"/>
          <cell r="M680"/>
          <cell r="O680"/>
          <cell r="Q680"/>
          <cell r="R680"/>
          <cell r="S680"/>
        </row>
        <row r="681">
          <cell r="I681"/>
          <cell r="K681"/>
          <cell r="L681"/>
          <cell r="M681"/>
          <cell r="O681"/>
          <cell r="Q681"/>
          <cell r="R681"/>
          <cell r="S681"/>
        </row>
        <row r="682">
          <cell r="I682"/>
          <cell r="K682"/>
          <cell r="L682"/>
          <cell r="M682"/>
          <cell r="O682"/>
          <cell r="Q682"/>
          <cell r="R682"/>
          <cell r="S682"/>
        </row>
        <row r="683">
          <cell r="I683"/>
          <cell r="K683"/>
          <cell r="L683"/>
          <cell r="M683"/>
          <cell r="O683"/>
          <cell r="Q683"/>
          <cell r="R683"/>
          <cell r="S683"/>
        </row>
        <row r="684">
          <cell r="I684"/>
          <cell r="K684"/>
          <cell r="L684"/>
          <cell r="M684"/>
          <cell r="O684"/>
          <cell r="Q684"/>
          <cell r="R684"/>
          <cell r="S684"/>
        </row>
        <row r="685">
          <cell r="I685"/>
          <cell r="K685"/>
          <cell r="L685"/>
          <cell r="M685"/>
          <cell r="O685"/>
          <cell r="Q685"/>
          <cell r="R685"/>
          <cell r="S685"/>
        </row>
        <row r="686">
          <cell r="I686"/>
          <cell r="K686"/>
          <cell r="L686"/>
          <cell r="M686"/>
          <cell r="O686"/>
          <cell r="Q686"/>
          <cell r="R686"/>
          <cell r="S686"/>
        </row>
        <row r="687">
          <cell r="I687"/>
          <cell r="K687"/>
          <cell r="L687"/>
          <cell r="M687"/>
          <cell r="O687"/>
          <cell r="Q687"/>
          <cell r="R687"/>
          <cell r="S687"/>
        </row>
        <row r="688">
          <cell r="I688"/>
          <cell r="K688"/>
          <cell r="L688"/>
          <cell r="M688"/>
          <cell r="O688"/>
          <cell r="Q688"/>
          <cell r="R688"/>
          <cell r="S688"/>
        </row>
        <row r="689">
          <cell r="I689"/>
          <cell r="K689"/>
          <cell r="L689"/>
          <cell r="M689"/>
          <cell r="O689"/>
          <cell r="Q689"/>
          <cell r="R689"/>
          <cell r="S689"/>
        </row>
        <row r="690">
          <cell r="I690"/>
          <cell r="K690"/>
          <cell r="L690"/>
          <cell r="M690"/>
          <cell r="O690"/>
          <cell r="Q690"/>
          <cell r="R690"/>
          <cell r="S690"/>
        </row>
        <row r="691">
          <cell r="I691"/>
          <cell r="K691"/>
          <cell r="L691"/>
          <cell r="M691"/>
          <cell r="O691"/>
          <cell r="Q691"/>
          <cell r="R691"/>
          <cell r="S691"/>
        </row>
        <row r="692">
          <cell r="I692"/>
          <cell r="K692"/>
          <cell r="L692"/>
          <cell r="M692"/>
          <cell r="O692"/>
          <cell r="Q692"/>
          <cell r="R692"/>
          <cell r="S692"/>
        </row>
        <row r="693">
          <cell r="I693"/>
          <cell r="K693"/>
          <cell r="L693"/>
          <cell r="M693"/>
          <cell r="O693"/>
          <cell r="Q693"/>
          <cell r="R693"/>
          <cell r="S693"/>
        </row>
        <row r="694">
          <cell r="I694"/>
          <cell r="K694"/>
          <cell r="L694"/>
          <cell r="M694"/>
          <cell r="O694"/>
          <cell r="Q694"/>
          <cell r="R694"/>
          <cell r="S694"/>
        </row>
        <row r="695">
          <cell r="I695"/>
          <cell r="K695"/>
          <cell r="L695"/>
          <cell r="M695"/>
          <cell r="O695"/>
          <cell r="Q695"/>
          <cell r="R695"/>
          <cell r="S695"/>
        </row>
        <row r="696">
          <cell r="I696"/>
          <cell r="K696"/>
          <cell r="L696"/>
          <cell r="M696"/>
          <cell r="O696"/>
          <cell r="Q696"/>
          <cell r="R696"/>
          <cell r="S696"/>
        </row>
        <row r="697">
          <cell r="I697"/>
          <cell r="K697"/>
          <cell r="L697"/>
          <cell r="M697"/>
          <cell r="O697"/>
          <cell r="Q697"/>
          <cell r="R697"/>
          <cell r="S697"/>
        </row>
        <row r="698">
          <cell r="I698"/>
          <cell r="K698"/>
          <cell r="L698"/>
          <cell r="M698"/>
          <cell r="O698"/>
          <cell r="Q698"/>
          <cell r="R698"/>
          <cell r="S698"/>
        </row>
        <row r="699">
          <cell r="I699"/>
          <cell r="K699"/>
          <cell r="L699"/>
          <cell r="M699"/>
          <cell r="O699"/>
          <cell r="Q699"/>
          <cell r="R699"/>
          <cell r="S699"/>
        </row>
        <row r="700">
          <cell r="I700"/>
          <cell r="K700"/>
          <cell r="L700"/>
          <cell r="M700"/>
          <cell r="O700"/>
          <cell r="Q700"/>
          <cell r="R700"/>
          <cell r="S700"/>
        </row>
        <row r="701">
          <cell r="I701"/>
          <cell r="K701"/>
          <cell r="L701"/>
          <cell r="M701"/>
          <cell r="O701"/>
          <cell r="Q701"/>
          <cell r="R701"/>
          <cell r="S701"/>
        </row>
        <row r="702">
          <cell r="I702"/>
          <cell r="K702"/>
          <cell r="L702"/>
          <cell r="M702"/>
          <cell r="O702"/>
          <cell r="Q702"/>
          <cell r="R702"/>
          <cell r="S702"/>
        </row>
        <row r="703">
          <cell r="I703"/>
          <cell r="K703"/>
          <cell r="L703"/>
          <cell r="M703"/>
          <cell r="O703"/>
          <cell r="Q703"/>
          <cell r="R703"/>
          <cell r="S703"/>
        </row>
        <row r="704">
          <cell r="I704"/>
          <cell r="K704"/>
          <cell r="L704"/>
          <cell r="M704"/>
          <cell r="O704"/>
          <cell r="Q704"/>
          <cell r="R704"/>
          <cell r="S704"/>
        </row>
        <row r="705">
          <cell r="I705"/>
          <cell r="K705"/>
          <cell r="L705"/>
          <cell r="M705"/>
          <cell r="O705"/>
          <cell r="Q705"/>
          <cell r="R705"/>
          <cell r="S705"/>
        </row>
        <row r="706">
          <cell r="I706"/>
          <cell r="K706"/>
          <cell r="L706"/>
          <cell r="M706"/>
          <cell r="O706"/>
          <cell r="Q706"/>
          <cell r="R706"/>
          <cell r="S706"/>
        </row>
        <row r="707">
          <cell r="I707"/>
          <cell r="K707"/>
          <cell r="L707"/>
          <cell r="M707"/>
          <cell r="O707"/>
          <cell r="Q707"/>
          <cell r="R707"/>
          <cell r="S707"/>
        </row>
        <row r="708">
          <cell r="I708"/>
          <cell r="K708"/>
          <cell r="L708"/>
          <cell r="M708"/>
          <cell r="O708"/>
          <cell r="Q708"/>
          <cell r="R708"/>
          <cell r="S708"/>
        </row>
        <row r="709">
          <cell r="I709"/>
          <cell r="K709"/>
          <cell r="L709"/>
          <cell r="M709"/>
          <cell r="O709"/>
          <cell r="Q709"/>
          <cell r="R709"/>
          <cell r="S709"/>
        </row>
        <row r="710">
          <cell r="I710"/>
          <cell r="K710"/>
          <cell r="L710"/>
          <cell r="M710"/>
          <cell r="O710"/>
          <cell r="Q710"/>
          <cell r="R710"/>
          <cell r="S710"/>
        </row>
        <row r="711">
          <cell r="I711"/>
          <cell r="K711"/>
          <cell r="L711"/>
          <cell r="M711"/>
          <cell r="O711"/>
          <cell r="Q711"/>
          <cell r="R711"/>
          <cell r="S711"/>
        </row>
        <row r="712">
          <cell r="I712"/>
          <cell r="K712"/>
          <cell r="L712"/>
          <cell r="M712"/>
          <cell r="O712"/>
          <cell r="Q712"/>
          <cell r="R712"/>
          <cell r="S712"/>
        </row>
        <row r="713">
          <cell r="I713"/>
          <cell r="K713"/>
          <cell r="L713"/>
          <cell r="M713"/>
          <cell r="O713"/>
          <cell r="Q713"/>
          <cell r="R713"/>
          <cell r="S713"/>
        </row>
        <row r="714">
          <cell r="I714"/>
          <cell r="K714"/>
          <cell r="L714"/>
          <cell r="M714"/>
          <cell r="O714"/>
          <cell r="Q714"/>
          <cell r="R714"/>
          <cell r="S714"/>
        </row>
        <row r="715">
          <cell r="I715"/>
          <cell r="K715"/>
          <cell r="L715"/>
          <cell r="M715"/>
          <cell r="O715"/>
          <cell r="Q715"/>
          <cell r="R715"/>
          <cell r="S715"/>
        </row>
        <row r="716">
          <cell r="I716"/>
          <cell r="K716"/>
          <cell r="L716"/>
          <cell r="M716"/>
          <cell r="O716"/>
          <cell r="Q716"/>
          <cell r="R716"/>
          <cell r="S716"/>
        </row>
        <row r="717">
          <cell r="I717"/>
          <cell r="K717"/>
          <cell r="L717"/>
          <cell r="M717"/>
          <cell r="O717"/>
          <cell r="Q717"/>
          <cell r="R717"/>
          <cell r="S717"/>
        </row>
        <row r="718">
          <cell r="I718"/>
          <cell r="K718"/>
          <cell r="L718"/>
          <cell r="M718"/>
          <cell r="O718"/>
          <cell r="Q718"/>
          <cell r="R718"/>
          <cell r="S718"/>
        </row>
        <row r="719">
          <cell r="I719"/>
          <cell r="K719"/>
          <cell r="L719"/>
          <cell r="M719"/>
          <cell r="O719"/>
          <cell r="Q719"/>
          <cell r="R719"/>
          <cell r="S719"/>
        </row>
        <row r="720">
          <cell r="I720"/>
          <cell r="K720"/>
          <cell r="L720"/>
          <cell r="M720"/>
          <cell r="O720"/>
          <cell r="Q720"/>
          <cell r="R720"/>
          <cell r="S720"/>
        </row>
        <row r="721">
          <cell r="I721"/>
          <cell r="K721"/>
          <cell r="L721"/>
          <cell r="M721"/>
          <cell r="O721"/>
          <cell r="Q721"/>
          <cell r="R721"/>
          <cell r="S721"/>
        </row>
        <row r="722">
          <cell r="I722"/>
          <cell r="K722"/>
          <cell r="L722"/>
          <cell r="M722"/>
          <cell r="O722"/>
          <cell r="Q722"/>
          <cell r="R722"/>
          <cell r="S722"/>
        </row>
        <row r="723">
          <cell r="I723"/>
          <cell r="K723"/>
          <cell r="L723"/>
          <cell r="M723"/>
          <cell r="O723"/>
          <cell r="Q723"/>
          <cell r="R723"/>
          <cell r="S723"/>
        </row>
        <row r="724">
          <cell r="I724"/>
          <cell r="K724"/>
          <cell r="L724"/>
          <cell r="M724"/>
          <cell r="O724"/>
          <cell r="Q724"/>
          <cell r="R724"/>
          <cell r="S724"/>
        </row>
        <row r="725">
          <cell r="I725"/>
          <cell r="K725"/>
          <cell r="L725"/>
          <cell r="M725"/>
          <cell r="O725"/>
          <cell r="Q725"/>
          <cell r="R725"/>
          <cell r="S725"/>
        </row>
        <row r="726">
          <cell r="I726"/>
          <cell r="K726"/>
          <cell r="L726"/>
          <cell r="M726"/>
          <cell r="O726"/>
          <cell r="Q726"/>
          <cell r="R726"/>
          <cell r="S726"/>
        </row>
        <row r="727">
          <cell r="I727"/>
          <cell r="K727"/>
          <cell r="L727"/>
          <cell r="M727"/>
          <cell r="O727"/>
          <cell r="Q727"/>
          <cell r="R727"/>
          <cell r="S727"/>
        </row>
        <row r="728">
          <cell r="I728"/>
          <cell r="K728"/>
          <cell r="L728"/>
          <cell r="M728"/>
          <cell r="O728"/>
          <cell r="Q728"/>
          <cell r="R728"/>
          <cell r="S728"/>
        </row>
        <row r="729">
          <cell r="I729"/>
          <cell r="K729"/>
          <cell r="L729"/>
          <cell r="M729"/>
          <cell r="O729"/>
          <cell r="Q729"/>
          <cell r="R729"/>
          <cell r="S729"/>
        </row>
        <row r="730">
          <cell r="I730"/>
          <cell r="K730"/>
          <cell r="L730"/>
          <cell r="M730"/>
          <cell r="O730"/>
          <cell r="Q730"/>
          <cell r="R730"/>
          <cell r="S730"/>
        </row>
        <row r="731">
          <cell r="I731"/>
          <cell r="K731"/>
          <cell r="L731"/>
          <cell r="M731"/>
          <cell r="O731"/>
          <cell r="Q731"/>
          <cell r="R731"/>
          <cell r="S731"/>
        </row>
        <row r="732">
          <cell r="I732"/>
          <cell r="K732"/>
          <cell r="L732"/>
          <cell r="M732"/>
          <cell r="O732"/>
          <cell r="Q732"/>
          <cell r="R732"/>
          <cell r="S732"/>
        </row>
        <row r="733">
          <cell r="I733"/>
          <cell r="K733"/>
          <cell r="L733"/>
          <cell r="M733"/>
          <cell r="O733"/>
          <cell r="Q733"/>
          <cell r="R733"/>
          <cell r="S733"/>
        </row>
        <row r="734">
          <cell r="I734"/>
          <cell r="K734"/>
          <cell r="L734"/>
          <cell r="M734"/>
          <cell r="O734"/>
          <cell r="Q734"/>
          <cell r="R734"/>
          <cell r="S734"/>
        </row>
        <row r="735">
          <cell r="I735"/>
          <cell r="K735"/>
          <cell r="L735"/>
          <cell r="M735"/>
          <cell r="O735"/>
          <cell r="Q735"/>
          <cell r="R735"/>
          <cell r="S735"/>
        </row>
        <row r="736">
          <cell r="I736"/>
          <cell r="K736"/>
          <cell r="L736"/>
          <cell r="M736"/>
          <cell r="O736"/>
          <cell r="Q736"/>
          <cell r="R736"/>
          <cell r="S736"/>
        </row>
        <row r="737">
          <cell r="I737"/>
          <cell r="K737"/>
          <cell r="L737"/>
          <cell r="M737"/>
          <cell r="O737"/>
          <cell r="Q737"/>
          <cell r="R737"/>
          <cell r="S737"/>
        </row>
        <row r="738">
          <cell r="I738"/>
          <cell r="K738"/>
          <cell r="L738"/>
          <cell r="M738"/>
          <cell r="O738"/>
          <cell r="Q738"/>
          <cell r="R738"/>
          <cell r="S738"/>
        </row>
        <row r="739">
          <cell r="I739"/>
          <cell r="K739"/>
          <cell r="L739"/>
          <cell r="M739"/>
          <cell r="O739"/>
          <cell r="Q739"/>
          <cell r="R739"/>
          <cell r="S739"/>
        </row>
        <row r="740">
          <cell r="I740"/>
          <cell r="K740"/>
          <cell r="L740"/>
          <cell r="M740"/>
          <cell r="O740"/>
          <cell r="Q740"/>
          <cell r="R740"/>
          <cell r="S740"/>
        </row>
        <row r="741">
          <cell r="I741"/>
          <cell r="K741"/>
          <cell r="L741"/>
          <cell r="M741"/>
          <cell r="O741"/>
          <cell r="Q741"/>
          <cell r="R741"/>
          <cell r="S741"/>
        </row>
        <row r="742">
          <cell r="I742"/>
          <cell r="K742"/>
          <cell r="L742"/>
          <cell r="M742"/>
          <cell r="O742"/>
          <cell r="Q742"/>
          <cell r="R742"/>
          <cell r="S742"/>
        </row>
        <row r="743">
          <cell r="I743"/>
          <cell r="K743"/>
          <cell r="L743"/>
          <cell r="M743"/>
          <cell r="O743"/>
          <cell r="Q743"/>
          <cell r="R743"/>
          <cell r="S743"/>
        </row>
        <row r="744">
          <cell r="I744"/>
          <cell r="K744"/>
          <cell r="L744"/>
          <cell r="M744"/>
          <cell r="O744"/>
          <cell r="Q744"/>
          <cell r="R744"/>
          <cell r="S744"/>
        </row>
        <row r="745">
          <cell r="I745"/>
          <cell r="K745"/>
          <cell r="L745"/>
          <cell r="M745"/>
          <cell r="O745"/>
          <cell r="Q745"/>
          <cell r="R745"/>
          <cell r="S745"/>
        </row>
        <row r="746">
          <cell r="I746"/>
          <cell r="K746"/>
          <cell r="L746"/>
          <cell r="M746"/>
          <cell r="O746"/>
          <cell r="Q746"/>
          <cell r="R746"/>
          <cell r="S746"/>
        </row>
        <row r="747">
          <cell r="I747"/>
          <cell r="K747"/>
          <cell r="L747"/>
          <cell r="M747"/>
          <cell r="O747"/>
          <cell r="Q747"/>
          <cell r="R747"/>
          <cell r="S747"/>
        </row>
        <row r="748">
          <cell r="I748"/>
          <cell r="K748"/>
          <cell r="L748"/>
          <cell r="M748"/>
          <cell r="O748"/>
          <cell r="Q748"/>
          <cell r="R748"/>
          <cell r="S748"/>
        </row>
        <row r="749">
          <cell r="I749"/>
          <cell r="K749"/>
          <cell r="L749"/>
          <cell r="M749"/>
          <cell r="O749"/>
          <cell r="Q749"/>
          <cell r="R749"/>
          <cell r="S749"/>
        </row>
        <row r="750">
          <cell r="I750"/>
          <cell r="K750"/>
          <cell r="L750"/>
          <cell r="M750"/>
          <cell r="O750"/>
          <cell r="Q750"/>
          <cell r="R750"/>
          <cell r="S750"/>
        </row>
        <row r="751">
          <cell r="I751"/>
          <cell r="K751"/>
          <cell r="L751"/>
          <cell r="M751"/>
          <cell r="O751"/>
          <cell r="Q751"/>
          <cell r="R751"/>
          <cell r="S751"/>
        </row>
        <row r="752">
          <cell r="I752"/>
          <cell r="K752"/>
          <cell r="L752"/>
          <cell r="M752"/>
          <cell r="O752"/>
          <cell r="Q752"/>
          <cell r="R752"/>
          <cell r="S752"/>
        </row>
        <row r="753">
          <cell r="I753"/>
          <cell r="K753"/>
          <cell r="L753"/>
          <cell r="M753"/>
          <cell r="O753"/>
          <cell r="Q753"/>
          <cell r="R753"/>
          <cell r="S753"/>
        </row>
        <row r="754">
          <cell r="I754"/>
          <cell r="K754"/>
          <cell r="L754"/>
          <cell r="M754"/>
          <cell r="O754"/>
          <cell r="Q754"/>
          <cell r="R754"/>
          <cell r="S754"/>
        </row>
        <row r="755">
          <cell r="I755"/>
          <cell r="K755"/>
          <cell r="L755"/>
          <cell r="M755"/>
          <cell r="O755"/>
          <cell r="Q755"/>
          <cell r="R755"/>
          <cell r="S755"/>
        </row>
        <row r="756">
          <cell r="I756"/>
          <cell r="K756"/>
          <cell r="L756"/>
          <cell r="M756"/>
          <cell r="O756"/>
          <cell r="Q756"/>
          <cell r="R756"/>
          <cell r="S756"/>
        </row>
        <row r="757">
          <cell r="I757"/>
          <cell r="K757"/>
          <cell r="L757"/>
          <cell r="M757"/>
          <cell r="O757"/>
          <cell r="Q757"/>
          <cell r="R757"/>
          <cell r="S757"/>
        </row>
        <row r="758">
          <cell r="I758"/>
          <cell r="K758"/>
          <cell r="L758"/>
          <cell r="M758"/>
          <cell r="O758"/>
          <cell r="Q758"/>
          <cell r="R758"/>
          <cell r="S758"/>
        </row>
        <row r="759">
          <cell r="I759"/>
          <cell r="K759"/>
          <cell r="L759"/>
          <cell r="M759"/>
          <cell r="O759"/>
          <cell r="Q759"/>
          <cell r="R759"/>
          <cell r="S759"/>
        </row>
        <row r="760">
          <cell r="I760"/>
          <cell r="K760"/>
          <cell r="L760"/>
          <cell r="M760"/>
          <cell r="O760"/>
          <cell r="Q760"/>
          <cell r="R760"/>
          <cell r="S760"/>
        </row>
        <row r="761">
          <cell r="I761"/>
          <cell r="K761"/>
          <cell r="L761"/>
          <cell r="M761"/>
          <cell r="O761"/>
          <cell r="Q761"/>
          <cell r="R761"/>
          <cell r="S761"/>
        </row>
        <row r="762">
          <cell r="I762"/>
          <cell r="K762"/>
          <cell r="L762"/>
          <cell r="M762"/>
          <cell r="O762"/>
          <cell r="Q762"/>
          <cell r="R762"/>
          <cell r="S762"/>
        </row>
        <row r="763">
          <cell r="I763"/>
          <cell r="K763"/>
          <cell r="L763"/>
          <cell r="M763"/>
          <cell r="O763"/>
          <cell r="Q763"/>
          <cell r="R763"/>
          <cell r="S763"/>
        </row>
        <row r="764">
          <cell r="I764"/>
          <cell r="K764"/>
          <cell r="L764"/>
          <cell r="M764"/>
          <cell r="O764"/>
          <cell r="Q764"/>
          <cell r="R764"/>
          <cell r="S764"/>
        </row>
        <row r="765">
          <cell r="I765"/>
          <cell r="K765"/>
          <cell r="L765"/>
          <cell r="M765"/>
          <cell r="O765"/>
          <cell r="Q765"/>
          <cell r="R765"/>
          <cell r="S765"/>
        </row>
        <row r="766">
          <cell r="I766"/>
          <cell r="K766"/>
          <cell r="L766"/>
          <cell r="M766"/>
          <cell r="O766"/>
          <cell r="Q766"/>
          <cell r="R766"/>
          <cell r="S766"/>
        </row>
        <row r="767">
          <cell r="I767"/>
          <cell r="K767"/>
          <cell r="L767"/>
          <cell r="M767"/>
          <cell r="O767"/>
          <cell r="Q767"/>
          <cell r="R767"/>
          <cell r="S767"/>
        </row>
        <row r="768">
          <cell r="I768"/>
          <cell r="K768"/>
          <cell r="L768"/>
          <cell r="M768"/>
          <cell r="O768"/>
          <cell r="Q768"/>
          <cell r="R768"/>
          <cell r="S768"/>
        </row>
        <row r="769">
          <cell r="I769"/>
          <cell r="K769"/>
          <cell r="L769"/>
          <cell r="M769"/>
          <cell r="O769"/>
          <cell r="Q769"/>
          <cell r="R769"/>
          <cell r="S769"/>
        </row>
        <row r="770">
          <cell r="I770"/>
          <cell r="K770"/>
          <cell r="L770"/>
          <cell r="M770"/>
          <cell r="O770"/>
          <cell r="Q770"/>
          <cell r="R770"/>
          <cell r="S770"/>
        </row>
        <row r="771">
          <cell r="I771"/>
          <cell r="K771"/>
          <cell r="L771"/>
          <cell r="M771"/>
          <cell r="O771"/>
          <cell r="Q771"/>
          <cell r="R771"/>
          <cell r="S771"/>
        </row>
        <row r="772">
          <cell r="I772"/>
          <cell r="K772"/>
          <cell r="L772"/>
          <cell r="M772"/>
          <cell r="O772"/>
          <cell r="Q772"/>
          <cell r="R772"/>
          <cell r="S772"/>
        </row>
        <row r="773">
          <cell r="I773"/>
          <cell r="K773"/>
          <cell r="L773"/>
          <cell r="M773"/>
          <cell r="O773"/>
          <cell r="Q773"/>
          <cell r="R773"/>
          <cell r="S773"/>
        </row>
        <row r="774">
          <cell r="I774"/>
          <cell r="K774"/>
          <cell r="L774"/>
          <cell r="M774"/>
          <cell r="O774"/>
          <cell r="Q774"/>
          <cell r="R774"/>
          <cell r="S774"/>
        </row>
        <row r="775">
          <cell r="I775"/>
          <cell r="K775"/>
          <cell r="L775"/>
          <cell r="M775"/>
          <cell r="O775"/>
          <cell r="Q775"/>
          <cell r="R775"/>
          <cell r="S775"/>
        </row>
        <row r="776">
          <cell r="I776"/>
          <cell r="K776"/>
          <cell r="L776"/>
          <cell r="M776"/>
          <cell r="O776"/>
          <cell r="Q776"/>
          <cell r="R776"/>
          <cell r="S776"/>
        </row>
        <row r="777">
          <cell r="I777"/>
          <cell r="K777"/>
          <cell r="L777"/>
          <cell r="M777"/>
          <cell r="O777"/>
          <cell r="Q777"/>
          <cell r="R777"/>
          <cell r="S777"/>
        </row>
        <row r="778">
          <cell r="I778"/>
          <cell r="K778"/>
          <cell r="L778"/>
          <cell r="M778"/>
          <cell r="O778"/>
          <cell r="Q778"/>
          <cell r="R778"/>
          <cell r="S778"/>
        </row>
        <row r="779">
          <cell r="I779"/>
          <cell r="K779"/>
          <cell r="L779"/>
          <cell r="M779"/>
          <cell r="O779"/>
          <cell r="Q779"/>
          <cell r="R779"/>
          <cell r="S779"/>
        </row>
        <row r="780">
          <cell r="I780"/>
          <cell r="K780"/>
          <cell r="L780"/>
          <cell r="M780"/>
          <cell r="O780"/>
          <cell r="Q780"/>
          <cell r="R780"/>
          <cell r="S780"/>
        </row>
        <row r="781">
          <cell r="I781"/>
          <cell r="K781"/>
          <cell r="L781"/>
          <cell r="M781"/>
          <cell r="O781"/>
          <cell r="Q781"/>
          <cell r="R781"/>
          <cell r="S781"/>
        </row>
        <row r="782">
          <cell r="I782"/>
          <cell r="K782"/>
          <cell r="L782"/>
          <cell r="M782"/>
          <cell r="O782"/>
          <cell r="Q782"/>
          <cell r="R782"/>
          <cell r="S782"/>
        </row>
        <row r="783">
          <cell r="I783"/>
          <cell r="K783"/>
          <cell r="L783"/>
          <cell r="M783"/>
          <cell r="O783"/>
          <cell r="Q783"/>
          <cell r="R783"/>
          <cell r="S783"/>
        </row>
        <row r="784">
          <cell r="I784"/>
          <cell r="K784"/>
          <cell r="L784"/>
          <cell r="M784"/>
          <cell r="O784"/>
          <cell r="Q784"/>
          <cell r="R784"/>
          <cell r="S784"/>
        </row>
        <row r="785">
          <cell r="I785"/>
          <cell r="K785"/>
          <cell r="L785"/>
          <cell r="M785"/>
          <cell r="O785"/>
          <cell r="Q785"/>
          <cell r="R785"/>
          <cell r="S785"/>
        </row>
        <row r="786">
          <cell r="I786"/>
          <cell r="K786"/>
          <cell r="L786"/>
          <cell r="M786"/>
          <cell r="O786"/>
          <cell r="Q786"/>
          <cell r="R786"/>
          <cell r="S786"/>
        </row>
        <row r="787">
          <cell r="I787"/>
          <cell r="K787"/>
          <cell r="L787"/>
          <cell r="M787"/>
          <cell r="O787"/>
          <cell r="Q787"/>
          <cell r="R787"/>
          <cell r="S787"/>
        </row>
        <row r="788">
          <cell r="I788"/>
          <cell r="K788"/>
          <cell r="L788"/>
          <cell r="M788"/>
          <cell r="O788"/>
          <cell r="Q788"/>
          <cell r="R788"/>
          <cell r="S788"/>
        </row>
        <row r="789">
          <cell r="I789"/>
          <cell r="K789"/>
          <cell r="L789"/>
          <cell r="M789"/>
          <cell r="O789"/>
          <cell r="Q789"/>
          <cell r="R789"/>
          <cell r="S789"/>
        </row>
        <row r="790">
          <cell r="I790"/>
          <cell r="K790"/>
          <cell r="L790"/>
          <cell r="M790"/>
          <cell r="O790"/>
          <cell r="Q790"/>
          <cell r="R790"/>
          <cell r="S790"/>
        </row>
        <row r="791">
          <cell r="I791"/>
          <cell r="K791"/>
          <cell r="L791"/>
          <cell r="M791"/>
          <cell r="O791"/>
          <cell r="Q791"/>
          <cell r="R791"/>
          <cell r="S791"/>
        </row>
        <row r="792">
          <cell r="I792"/>
          <cell r="K792"/>
          <cell r="L792"/>
          <cell r="M792"/>
          <cell r="O792"/>
          <cell r="Q792"/>
          <cell r="R792"/>
          <cell r="S792"/>
        </row>
        <row r="793">
          <cell r="I793"/>
          <cell r="K793"/>
          <cell r="L793"/>
          <cell r="M793"/>
          <cell r="O793"/>
          <cell r="Q793"/>
          <cell r="R793"/>
          <cell r="S793"/>
        </row>
        <row r="794">
          <cell r="I794"/>
          <cell r="K794"/>
          <cell r="L794"/>
          <cell r="M794"/>
          <cell r="O794"/>
          <cell r="Q794"/>
          <cell r="R794"/>
          <cell r="S794"/>
        </row>
        <row r="795">
          <cell r="I795"/>
          <cell r="K795"/>
          <cell r="L795"/>
          <cell r="M795"/>
          <cell r="O795"/>
          <cell r="Q795"/>
          <cell r="R795"/>
          <cell r="S795"/>
        </row>
        <row r="796">
          <cell r="I796"/>
          <cell r="K796"/>
          <cell r="L796"/>
          <cell r="M796"/>
          <cell r="O796"/>
          <cell r="Q796"/>
          <cell r="R796"/>
          <cell r="S796"/>
        </row>
        <row r="797">
          <cell r="I797"/>
          <cell r="K797"/>
          <cell r="L797"/>
          <cell r="M797"/>
          <cell r="O797"/>
          <cell r="Q797"/>
          <cell r="R797"/>
          <cell r="S797"/>
        </row>
        <row r="798">
          <cell r="I798"/>
          <cell r="K798"/>
          <cell r="L798"/>
          <cell r="M798"/>
          <cell r="O798"/>
          <cell r="Q798"/>
          <cell r="R798"/>
          <cell r="S798"/>
        </row>
        <row r="799">
          <cell r="I799"/>
          <cell r="K799"/>
          <cell r="L799"/>
          <cell r="M799"/>
          <cell r="O799"/>
          <cell r="Q799"/>
          <cell r="R799"/>
          <cell r="S799"/>
        </row>
        <row r="800">
          <cell r="I800"/>
          <cell r="K800"/>
          <cell r="L800"/>
          <cell r="M800"/>
          <cell r="O800"/>
          <cell r="Q800"/>
          <cell r="R800"/>
          <cell r="S800"/>
        </row>
        <row r="801">
          <cell r="I801"/>
          <cell r="K801"/>
          <cell r="L801"/>
          <cell r="M801"/>
          <cell r="O801"/>
          <cell r="Q801"/>
          <cell r="R801"/>
          <cell r="S801"/>
        </row>
        <row r="802">
          <cell r="I802"/>
          <cell r="K802"/>
          <cell r="L802"/>
          <cell r="M802"/>
          <cell r="O802"/>
          <cell r="Q802"/>
          <cell r="R802"/>
          <cell r="S802"/>
        </row>
        <row r="803">
          <cell r="I803"/>
          <cell r="K803"/>
          <cell r="L803"/>
          <cell r="M803"/>
          <cell r="O803"/>
          <cell r="Q803"/>
          <cell r="R803"/>
          <cell r="S803"/>
        </row>
        <row r="804">
          <cell r="I804"/>
          <cell r="K804"/>
          <cell r="L804"/>
          <cell r="M804"/>
          <cell r="O804"/>
          <cell r="Q804"/>
          <cell r="R804"/>
          <cell r="S804"/>
        </row>
        <row r="805">
          <cell r="I805"/>
          <cell r="K805"/>
          <cell r="L805"/>
          <cell r="M805"/>
          <cell r="O805"/>
          <cell r="Q805"/>
          <cell r="R805"/>
          <cell r="S805"/>
        </row>
        <row r="806">
          <cell r="I806"/>
          <cell r="K806"/>
          <cell r="L806"/>
          <cell r="M806"/>
          <cell r="O806"/>
          <cell r="Q806"/>
          <cell r="R806"/>
          <cell r="S806"/>
        </row>
        <row r="807">
          <cell r="I807"/>
          <cell r="K807"/>
          <cell r="L807"/>
          <cell r="M807"/>
          <cell r="O807"/>
          <cell r="Q807"/>
          <cell r="R807"/>
          <cell r="S807"/>
        </row>
        <row r="808">
          <cell r="I808"/>
          <cell r="K808"/>
          <cell r="L808"/>
          <cell r="M808"/>
          <cell r="O808"/>
          <cell r="Q808"/>
          <cell r="R808"/>
          <cell r="S808"/>
        </row>
        <row r="809">
          <cell r="I809"/>
          <cell r="K809"/>
          <cell r="L809"/>
          <cell r="M809"/>
          <cell r="O809"/>
          <cell r="Q809"/>
          <cell r="R809"/>
          <cell r="S809"/>
        </row>
        <row r="810">
          <cell r="I810"/>
          <cell r="K810"/>
          <cell r="L810"/>
          <cell r="M810"/>
          <cell r="O810"/>
          <cell r="Q810"/>
          <cell r="R810"/>
          <cell r="S810"/>
        </row>
        <row r="811">
          <cell r="I811"/>
          <cell r="K811"/>
          <cell r="L811"/>
          <cell r="M811"/>
          <cell r="O811"/>
          <cell r="Q811"/>
          <cell r="R811"/>
          <cell r="S811"/>
        </row>
        <row r="812">
          <cell r="I812"/>
          <cell r="K812"/>
          <cell r="L812"/>
          <cell r="M812"/>
          <cell r="O812"/>
          <cell r="Q812"/>
          <cell r="R812"/>
          <cell r="S812"/>
        </row>
        <row r="813">
          <cell r="I813"/>
          <cell r="K813"/>
          <cell r="L813"/>
          <cell r="M813"/>
          <cell r="O813"/>
          <cell r="Q813"/>
          <cell r="R813"/>
          <cell r="S813"/>
        </row>
        <row r="814">
          <cell r="I814"/>
          <cell r="K814"/>
          <cell r="L814"/>
          <cell r="M814"/>
          <cell r="O814"/>
          <cell r="Q814"/>
          <cell r="R814"/>
          <cell r="S814"/>
        </row>
        <row r="815">
          <cell r="I815"/>
          <cell r="K815"/>
          <cell r="L815"/>
          <cell r="M815"/>
          <cell r="O815"/>
          <cell r="Q815"/>
          <cell r="R815"/>
          <cell r="S815"/>
        </row>
        <row r="816">
          <cell r="I816"/>
          <cell r="K816"/>
          <cell r="L816"/>
          <cell r="M816"/>
          <cell r="O816"/>
          <cell r="Q816"/>
          <cell r="R816"/>
          <cell r="S816"/>
        </row>
        <row r="817">
          <cell r="I817"/>
          <cell r="K817"/>
          <cell r="L817"/>
          <cell r="M817"/>
          <cell r="O817"/>
          <cell r="Q817"/>
          <cell r="R817"/>
          <cell r="S817"/>
        </row>
        <row r="818">
          <cell r="I818"/>
          <cell r="K818"/>
          <cell r="L818"/>
          <cell r="M818"/>
          <cell r="O818"/>
          <cell r="Q818"/>
          <cell r="R818"/>
          <cell r="S818"/>
        </row>
        <row r="819">
          <cell r="I819"/>
          <cell r="K819"/>
          <cell r="L819"/>
          <cell r="M819"/>
          <cell r="O819"/>
          <cell r="Q819"/>
          <cell r="R819"/>
          <cell r="S819"/>
        </row>
        <row r="820">
          <cell r="I820"/>
          <cell r="K820"/>
          <cell r="L820"/>
          <cell r="M820"/>
          <cell r="O820"/>
          <cell r="Q820"/>
          <cell r="R820"/>
          <cell r="S820"/>
        </row>
        <row r="821">
          <cell r="I821"/>
          <cell r="K821"/>
          <cell r="L821"/>
          <cell r="M821"/>
          <cell r="O821"/>
          <cell r="Q821"/>
          <cell r="R821"/>
          <cell r="S821"/>
        </row>
        <row r="822">
          <cell r="I822"/>
          <cell r="K822"/>
          <cell r="L822"/>
          <cell r="M822"/>
          <cell r="O822"/>
          <cell r="Q822"/>
          <cell r="R822"/>
          <cell r="S822"/>
        </row>
        <row r="823">
          <cell r="I823"/>
          <cell r="K823"/>
          <cell r="L823"/>
          <cell r="M823"/>
          <cell r="O823"/>
          <cell r="Q823"/>
          <cell r="R823"/>
          <cell r="S823"/>
        </row>
        <row r="824">
          <cell r="I824"/>
          <cell r="K824"/>
          <cell r="L824"/>
          <cell r="M824"/>
          <cell r="O824"/>
          <cell r="Q824"/>
          <cell r="R824"/>
          <cell r="S824"/>
        </row>
        <row r="825">
          <cell r="I825"/>
          <cell r="K825"/>
          <cell r="L825"/>
          <cell r="M825"/>
          <cell r="O825"/>
          <cell r="Q825"/>
          <cell r="R825"/>
          <cell r="S825"/>
        </row>
        <row r="826">
          <cell r="I826"/>
          <cell r="K826"/>
          <cell r="L826"/>
          <cell r="M826"/>
          <cell r="O826"/>
          <cell r="Q826"/>
          <cell r="R826"/>
          <cell r="S826"/>
        </row>
        <row r="827">
          <cell r="I827"/>
          <cell r="K827"/>
          <cell r="L827"/>
          <cell r="M827"/>
          <cell r="O827"/>
          <cell r="Q827"/>
          <cell r="R827"/>
          <cell r="S827"/>
        </row>
        <row r="828">
          <cell r="I828"/>
          <cell r="K828"/>
          <cell r="L828"/>
          <cell r="M828"/>
          <cell r="O828"/>
          <cell r="Q828"/>
          <cell r="R828"/>
          <cell r="S828"/>
        </row>
        <row r="829">
          <cell r="I829"/>
          <cell r="K829"/>
          <cell r="L829"/>
          <cell r="M829"/>
          <cell r="O829"/>
          <cell r="Q829"/>
          <cell r="R829"/>
          <cell r="S829"/>
        </row>
        <row r="830">
          <cell r="I830"/>
          <cell r="K830"/>
          <cell r="L830"/>
          <cell r="M830"/>
          <cell r="O830"/>
          <cell r="Q830"/>
          <cell r="R830"/>
          <cell r="S830"/>
        </row>
        <row r="831">
          <cell r="I831"/>
          <cell r="K831"/>
          <cell r="L831"/>
          <cell r="M831"/>
          <cell r="O831"/>
          <cell r="Q831"/>
          <cell r="R831"/>
          <cell r="S831"/>
        </row>
        <row r="832">
          <cell r="I832"/>
          <cell r="K832"/>
          <cell r="L832"/>
          <cell r="M832"/>
          <cell r="O832"/>
          <cell r="Q832"/>
          <cell r="R832"/>
          <cell r="S832"/>
        </row>
        <row r="833">
          <cell r="I833"/>
          <cell r="K833"/>
          <cell r="L833"/>
          <cell r="M833"/>
          <cell r="O833"/>
          <cell r="Q833"/>
          <cell r="R833"/>
          <cell r="S833"/>
        </row>
        <row r="834">
          <cell r="I834"/>
          <cell r="K834"/>
          <cell r="L834"/>
          <cell r="M834"/>
          <cell r="O834"/>
          <cell r="Q834"/>
          <cell r="R834"/>
          <cell r="S834"/>
        </row>
        <row r="835">
          <cell r="I835"/>
          <cell r="K835"/>
          <cell r="L835"/>
          <cell r="M835"/>
          <cell r="O835"/>
          <cell r="Q835"/>
          <cell r="R835"/>
          <cell r="S835"/>
        </row>
        <row r="836">
          <cell r="I836"/>
          <cell r="K836"/>
          <cell r="L836"/>
          <cell r="M836"/>
          <cell r="O836"/>
          <cell r="Q836"/>
          <cell r="R836"/>
          <cell r="S836"/>
        </row>
        <row r="837">
          <cell r="I837"/>
          <cell r="K837"/>
          <cell r="L837"/>
          <cell r="M837"/>
          <cell r="O837"/>
          <cell r="Q837"/>
          <cell r="R837"/>
          <cell r="S837"/>
        </row>
        <row r="838">
          <cell r="I838"/>
          <cell r="K838"/>
          <cell r="L838"/>
          <cell r="M838"/>
          <cell r="O838"/>
          <cell r="Q838"/>
          <cell r="R838"/>
          <cell r="S838"/>
        </row>
        <row r="839">
          <cell r="I839"/>
          <cell r="K839"/>
          <cell r="L839"/>
          <cell r="M839"/>
          <cell r="O839"/>
          <cell r="Q839"/>
          <cell r="R839"/>
          <cell r="S839"/>
        </row>
        <row r="840">
          <cell r="I840"/>
          <cell r="K840"/>
          <cell r="L840"/>
          <cell r="M840"/>
          <cell r="O840"/>
          <cell r="Q840"/>
          <cell r="R840"/>
          <cell r="S840"/>
        </row>
        <row r="841">
          <cell r="I841"/>
          <cell r="K841"/>
          <cell r="L841"/>
          <cell r="M841"/>
          <cell r="O841"/>
          <cell r="Q841"/>
          <cell r="R841"/>
          <cell r="S841"/>
        </row>
        <row r="842">
          <cell r="I842"/>
          <cell r="K842"/>
          <cell r="L842"/>
          <cell r="M842"/>
          <cell r="O842"/>
          <cell r="Q842"/>
          <cell r="R842"/>
          <cell r="S842"/>
        </row>
        <row r="843">
          <cell r="I843"/>
          <cell r="K843"/>
          <cell r="L843"/>
          <cell r="M843"/>
          <cell r="O843"/>
          <cell r="Q843"/>
          <cell r="R843"/>
          <cell r="S843"/>
        </row>
        <row r="844">
          <cell r="I844"/>
          <cell r="K844"/>
          <cell r="L844"/>
          <cell r="M844"/>
          <cell r="O844"/>
          <cell r="Q844"/>
          <cell r="R844"/>
          <cell r="S844"/>
        </row>
        <row r="845">
          <cell r="I845"/>
          <cell r="K845"/>
          <cell r="L845"/>
          <cell r="M845"/>
          <cell r="O845"/>
          <cell r="Q845"/>
          <cell r="R845"/>
          <cell r="S845"/>
        </row>
        <row r="846">
          <cell r="I846"/>
          <cell r="K846"/>
          <cell r="L846"/>
          <cell r="M846"/>
          <cell r="O846"/>
          <cell r="Q846"/>
          <cell r="R846"/>
          <cell r="S846"/>
        </row>
        <row r="847">
          <cell r="I847"/>
          <cell r="K847"/>
          <cell r="L847"/>
          <cell r="M847"/>
          <cell r="O847"/>
          <cell r="Q847"/>
          <cell r="R847"/>
          <cell r="S847"/>
        </row>
        <row r="848">
          <cell r="I848"/>
          <cell r="K848"/>
          <cell r="L848"/>
          <cell r="M848"/>
          <cell r="O848"/>
          <cell r="Q848"/>
          <cell r="R848"/>
          <cell r="S848"/>
        </row>
        <row r="849">
          <cell r="I849"/>
          <cell r="K849"/>
          <cell r="L849"/>
          <cell r="M849"/>
          <cell r="O849"/>
          <cell r="Q849"/>
          <cell r="R849"/>
          <cell r="S849"/>
        </row>
        <row r="850">
          <cell r="I850"/>
          <cell r="K850"/>
          <cell r="L850"/>
          <cell r="M850"/>
          <cell r="O850"/>
          <cell r="Q850"/>
          <cell r="R850"/>
          <cell r="S850"/>
        </row>
        <row r="851">
          <cell r="I851"/>
          <cell r="K851"/>
          <cell r="L851"/>
          <cell r="M851"/>
          <cell r="O851"/>
          <cell r="Q851"/>
          <cell r="R851"/>
          <cell r="S851"/>
        </row>
        <row r="852">
          <cell r="I852"/>
          <cell r="K852"/>
          <cell r="L852"/>
          <cell r="M852"/>
          <cell r="O852"/>
          <cell r="Q852"/>
          <cell r="R852"/>
          <cell r="S852"/>
        </row>
        <row r="853">
          <cell r="I853"/>
          <cell r="K853"/>
          <cell r="L853"/>
          <cell r="M853"/>
          <cell r="O853"/>
          <cell r="Q853"/>
          <cell r="R853"/>
          <cell r="S853"/>
        </row>
        <row r="854">
          <cell r="I854"/>
          <cell r="K854"/>
          <cell r="L854"/>
          <cell r="M854"/>
          <cell r="O854"/>
          <cell r="Q854"/>
          <cell r="R854"/>
          <cell r="S854"/>
        </row>
        <row r="855">
          <cell r="I855"/>
          <cell r="K855"/>
          <cell r="L855"/>
          <cell r="M855"/>
          <cell r="O855"/>
          <cell r="Q855"/>
          <cell r="R855"/>
          <cell r="S855"/>
        </row>
        <row r="856">
          <cell r="I856"/>
          <cell r="K856"/>
          <cell r="L856"/>
          <cell r="M856"/>
          <cell r="O856"/>
          <cell r="Q856"/>
          <cell r="R856"/>
          <cell r="S856"/>
        </row>
        <row r="857">
          <cell r="I857"/>
          <cell r="K857"/>
          <cell r="L857"/>
          <cell r="M857"/>
          <cell r="O857"/>
          <cell r="Q857"/>
          <cell r="R857"/>
          <cell r="S857"/>
        </row>
        <row r="858">
          <cell r="I858"/>
          <cell r="K858"/>
          <cell r="L858"/>
          <cell r="M858"/>
          <cell r="O858"/>
          <cell r="Q858"/>
          <cell r="R858"/>
          <cell r="S858"/>
        </row>
        <row r="859">
          <cell r="I859"/>
          <cell r="K859"/>
          <cell r="L859"/>
          <cell r="M859"/>
          <cell r="O859"/>
          <cell r="Q859"/>
          <cell r="R859"/>
          <cell r="S859"/>
        </row>
        <row r="860">
          <cell r="I860"/>
          <cell r="K860"/>
          <cell r="L860"/>
          <cell r="M860"/>
          <cell r="O860"/>
          <cell r="Q860"/>
          <cell r="R860"/>
          <cell r="S860"/>
        </row>
        <row r="861">
          <cell r="I861"/>
          <cell r="K861"/>
          <cell r="L861"/>
          <cell r="M861"/>
          <cell r="O861"/>
          <cell r="Q861"/>
          <cell r="R861"/>
          <cell r="S861"/>
        </row>
        <row r="862">
          <cell r="I862"/>
          <cell r="K862"/>
          <cell r="L862"/>
          <cell r="M862"/>
          <cell r="O862"/>
          <cell r="Q862"/>
          <cell r="R862"/>
          <cell r="S862"/>
        </row>
        <row r="863">
          <cell r="I863"/>
          <cell r="K863"/>
          <cell r="L863"/>
          <cell r="M863"/>
          <cell r="O863"/>
          <cell r="Q863"/>
          <cell r="R863"/>
          <cell r="S863"/>
        </row>
        <row r="864">
          <cell r="I864"/>
          <cell r="K864"/>
          <cell r="L864"/>
          <cell r="M864"/>
          <cell r="O864"/>
          <cell r="Q864"/>
          <cell r="R864"/>
          <cell r="S864"/>
        </row>
        <row r="865">
          <cell r="I865"/>
          <cell r="K865"/>
          <cell r="L865"/>
          <cell r="M865"/>
          <cell r="O865"/>
          <cell r="Q865"/>
          <cell r="R865"/>
          <cell r="S865"/>
        </row>
        <row r="866">
          <cell r="I866"/>
          <cell r="K866"/>
          <cell r="L866"/>
          <cell r="M866"/>
          <cell r="O866"/>
          <cell r="Q866"/>
          <cell r="R866"/>
          <cell r="S866"/>
        </row>
        <row r="867">
          <cell r="I867"/>
          <cell r="K867"/>
          <cell r="L867"/>
          <cell r="M867"/>
          <cell r="O867"/>
          <cell r="Q867"/>
          <cell r="R867"/>
          <cell r="S867"/>
        </row>
        <row r="868">
          <cell r="I868"/>
          <cell r="K868"/>
          <cell r="L868"/>
          <cell r="M868"/>
          <cell r="O868"/>
          <cell r="Q868"/>
          <cell r="R868"/>
          <cell r="S868"/>
        </row>
        <row r="869">
          <cell r="I869"/>
          <cell r="K869"/>
          <cell r="L869"/>
          <cell r="M869"/>
          <cell r="O869"/>
          <cell r="Q869"/>
          <cell r="R869"/>
          <cell r="S869"/>
        </row>
        <row r="870">
          <cell r="I870"/>
          <cell r="K870"/>
          <cell r="L870"/>
          <cell r="M870"/>
          <cell r="O870"/>
          <cell r="Q870"/>
          <cell r="R870"/>
          <cell r="S870"/>
        </row>
        <row r="871">
          <cell r="I871"/>
          <cell r="K871"/>
          <cell r="L871"/>
          <cell r="M871"/>
          <cell r="O871"/>
          <cell r="Q871"/>
          <cell r="R871"/>
          <cell r="S871"/>
        </row>
        <row r="872">
          <cell r="I872"/>
          <cell r="K872"/>
          <cell r="L872"/>
          <cell r="M872"/>
          <cell r="O872"/>
          <cell r="Q872"/>
          <cell r="R872"/>
          <cell r="S872"/>
        </row>
        <row r="873">
          <cell r="I873"/>
          <cell r="K873"/>
          <cell r="L873"/>
          <cell r="M873"/>
          <cell r="O873"/>
          <cell r="Q873"/>
          <cell r="R873"/>
          <cell r="S873"/>
        </row>
        <row r="874">
          <cell r="I874"/>
          <cell r="K874"/>
          <cell r="L874"/>
          <cell r="M874"/>
          <cell r="O874"/>
          <cell r="Q874"/>
          <cell r="R874"/>
          <cell r="S874"/>
        </row>
        <row r="875">
          <cell r="I875"/>
          <cell r="K875"/>
          <cell r="L875"/>
          <cell r="M875"/>
          <cell r="O875"/>
          <cell r="Q875"/>
          <cell r="R875"/>
          <cell r="S875"/>
        </row>
        <row r="876">
          <cell r="I876"/>
          <cell r="K876"/>
          <cell r="L876"/>
          <cell r="M876"/>
          <cell r="O876"/>
          <cell r="Q876"/>
          <cell r="R876"/>
          <cell r="S876"/>
        </row>
        <row r="877">
          <cell r="I877"/>
          <cell r="K877"/>
          <cell r="L877"/>
          <cell r="M877"/>
          <cell r="O877"/>
          <cell r="Q877"/>
          <cell r="R877"/>
          <cell r="S877"/>
        </row>
        <row r="878">
          <cell r="I878"/>
          <cell r="K878"/>
          <cell r="L878"/>
          <cell r="M878"/>
          <cell r="O878"/>
          <cell r="Q878"/>
          <cell r="R878"/>
          <cell r="S878"/>
        </row>
        <row r="879">
          <cell r="I879"/>
          <cell r="K879"/>
          <cell r="L879"/>
          <cell r="M879"/>
          <cell r="O879"/>
          <cell r="Q879"/>
          <cell r="R879"/>
          <cell r="S879"/>
        </row>
        <row r="880">
          <cell r="I880"/>
          <cell r="K880"/>
          <cell r="L880"/>
          <cell r="M880"/>
          <cell r="O880"/>
          <cell r="Q880"/>
          <cell r="R880"/>
          <cell r="S880"/>
        </row>
        <row r="881">
          <cell r="I881"/>
          <cell r="K881"/>
          <cell r="L881"/>
          <cell r="M881"/>
          <cell r="O881"/>
          <cell r="Q881"/>
          <cell r="R881"/>
          <cell r="S881"/>
        </row>
        <row r="882">
          <cell r="I882"/>
          <cell r="K882"/>
          <cell r="L882"/>
          <cell r="M882"/>
          <cell r="O882"/>
          <cell r="Q882"/>
          <cell r="R882"/>
          <cell r="S882"/>
        </row>
        <row r="883">
          <cell r="I883"/>
          <cell r="K883"/>
          <cell r="L883"/>
          <cell r="M883"/>
          <cell r="O883"/>
          <cell r="Q883"/>
          <cell r="R883"/>
          <cell r="S883"/>
        </row>
        <row r="884">
          <cell r="I884"/>
          <cell r="K884"/>
          <cell r="L884"/>
          <cell r="M884"/>
          <cell r="O884"/>
          <cell r="Q884"/>
          <cell r="R884"/>
          <cell r="S884"/>
        </row>
        <row r="885">
          <cell r="I885"/>
          <cell r="K885"/>
          <cell r="L885"/>
          <cell r="M885"/>
          <cell r="O885"/>
          <cell r="Q885"/>
          <cell r="R885"/>
          <cell r="S885"/>
        </row>
        <row r="886">
          <cell r="I886"/>
          <cell r="K886"/>
          <cell r="L886"/>
          <cell r="M886"/>
          <cell r="O886"/>
          <cell r="Q886"/>
          <cell r="R886"/>
          <cell r="S886"/>
        </row>
        <row r="887">
          <cell r="I887"/>
          <cell r="K887"/>
          <cell r="L887"/>
          <cell r="M887"/>
          <cell r="O887"/>
          <cell r="Q887"/>
          <cell r="R887"/>
          <cell r="S887"/>
        </row>
        <row r="888">
          <cell r="I888"/>
          <cell r="K888"/>
          <cell r="L888"/>
          <cell r="M888"/>
          <cell r="O888"/>
          <cell r="Q888"/>
          <cell r="R888"/>
          <cell r="S888"/>
        </row>
        <row r="889">
          <cell r="I889"/>
          <cell r="K889"/>
          <cell r="L889"/>
          <cell r="M889"/>
          <cell r="O889"/>
          <cell r="Q889"/>
          <cell r="R889"/>
          <cell r="S889"/>
        </row>
        <row r="890">
          <cell r="I890"/>
          <cell r="K890"/>
          <cell r="L890"/>
          <cell r="M890"/>
          <cell r="O890"/>
          <cell r="Q890"/>
          <cell r="R890"/>
          <cell r="S890"/>
        </row>
        <row r="891">
          <cell r="I891"/>
          <cell r="K891"/>
          <cell r="L891"/>
          <cell r="M891"/>
          <cell r="O891"/>
          <cell r="Q891"/>
          <cell r="R891"/>
          <cell r="S891"/>
        </row>
        <row r="892">
          <cell r="I892"/>
          <cell r="K892"/>
          <cell r="L892"/>
          <cell r="M892"/>
          <cell r="O892"/>
          <cell r="Q892"/>
          <cell r="R892"/>
          <cell r="S892"/>
        </row>
        <row r="893">
          <cell r="I893"/>
          <cell r="K893"/>
          <cell r="L893"/>
          <cell r="M893"/>
          <cell r="O893"/>
          <cell r="Q893"/>
          <cell r="R893"/>
          <cell r="S893"/>
        </row>
        <row r="894">
          <cell r="I894"/>
          <cell r="K894"/>
          <cell r="L894"/>
          <cell r="M894"/>
          <cell r="O894"/>
          <cell r="Q894"/>
          <cell r="R894"/>
          <cell r="S894"/>
        </row>
        <row r="895">
          <cell r="I895"/>
          <cell r="K895"/>
          <cell r="L895"/>
          <cell r="M895"/>
          <cell r="O895"/>
          <cell r="Q895"/>
          <cell r="R895"/>
          <cell r="S895"/>
        </row>
        <row r="896">
          <cell r="I896"/>
          <cell r="K896"/>
          <cell r="L896"/>
          <cell r="M896"/>
          <cell r="O896"/>
          <cell r="Q896"/>
          <cell r="R896"/>
          <cell r="S896"/>
        </row>
        <row r="897">
          <cell r="I897"/>
          <cell r="K897"/>
          <cell r="L897"/>
          <cell r="M897"/>
          <cell r="O897"/>
          <cell r="Q897"/>
          <cell r="R897"/>
          <cell r="S897"/>
        </row>
        <row r="898">
          <cell r="I898"/>
          <cell r="K898"/>
          <cell r="L898"/>
          <cell r="M898"/>
          <cell r="O898"/>
          <cell r="Q898"/>
          <cell r="R898"/>
          <cell r="S898"/>
        </row>
        <row r="899">
          <cell r="I899"/>
          <cell r="K899"/>
          <cell r="L899"/>
          <cell r="M899"/>
          <cell r="O899"/>
          <cell r="Q899"/>
          <cell r="R899"/>
          <cell r="S899"/>
        </row>
        <row r="900">
          <cell r="I900"/>
          <cell r="K900"/>
          <cell r="L900"/>
          <cell r="M900"/>
          <cell r="O900"/>
          <cell r="Q900"/>
          <cell r="R900"/>
          <cell r="S900"/>
        </row>
        <row r="901">
          <cell r="I901"/>
          <cell r="K901"/>
          <cell r="L901"/>
          <cell r="M901"/>
          <cell r="O901"/>
          <cell r="Q901"/>
          <cell r="R901"/>
          <cell r="S901"/>
        </row>
        <row r="902">
          <cell r="I902"/>
          <cell r="K902"/>
          <cell r="L902"/>
          <cell r="M902"/>
          <cell r="O902"/>
          <cell r="Q902"/>
          <cell r="R902"/>
          <cell r="S902"/>
        </row>
        <row r="903">
          <cell r="I903"/>
          <cell r="K903"/>
          <cell r="L903"/>
          <cell r="M903"/>
          <cell r="O903"/>
          <cell r="Q903"/>
          <cell r="R903"/>
          <cell r="S903"/>
        </row>
        <row r="904">
          <cell r="I904"/>
          <cell r="K904"/>
          <cell r="L904"/>
          <cell r="M904"/>
          <cell r="O904"/>
          <cell r="Q904"/>
          <cell r="R904"/>
          <cell r="S904"/>
        </row>
        <row r="905">
          <cell r="I905"/>
          <cell r="K905"/>
          <cell r="L905"/>
          <cell r="M905"/>
          <cell r="O905"/>
          <cell r="Q905"/>
          <cell r="R905"/>
          <cell r="S905"/>
        </row>
        <row r="906">
          <cell r="I906"/>
          <cell r="K906"/>
          <cell r="L906"/>
          <cell r="M906"/>
          <cell r="O906"/>
          <cell r="Q906"/>
          <cell r="R906"/>
          <cell r="S906"/>
        </row>
        <row r="907">
          <cell r="I907"/>
          <cell r="K907"/>
          <cell r="L907"/>
          <cell r="M907"/>
          <cell r="O907"/>
          <cell r="Q907"/>
          <cell r="R907"/>
          <cell r="S907"/>
        </row>
        <row r="908">
          <cell r="I908"/>
          <cell r="K908"/>
          <cell r="L908"/>
          <cell r="M908"/>
          <cell r="O908"/>
          <cell r="Q908"/>
          <cell r="R908"/>
          <cell r="S908"/>
        </row>
        <row r="909">
          <cell r="I909"/>
          <cell r="K909"/>
          <cell r="L909"/>
          <cell r="M909"/>
          <cell r="O909"/>
          <cell r="Q909"/>
          <cell r="R909"/>
          <cell r="S909"/>
        </row>
        <row r="910">
          <cell r="I910"/>
          <cell r="K910"/>
          <cell r="L910"/>
          <cell r="M910"/>
          <cell r="O910"/>
          <cell r="Q910"/>
          <cell r="R910"/>
          <cell r="S910"/>
        </row>
        <row r="911">
          <cell r="I911"/>
          <cell r="K911"/>
          <cell r="L911"/>
          <cell r="M911"/>
          <cell r="O911"/>
          <cell r="Q911"/>
          <cell r="R911"/>
          <cell r="S911"/>
        </row>
        <row r="912">
          <cell r="I912"/>
          <cell r="K912"/>
          <cell r="L912"/>
          <cell r="M912"/>
          <cell r="O912"/>
          <cell r="Q912"/>
          <cell r="R912"/>
          <cell r="S912"/>
        </row>
        <row r="913">
          <cell r="I913"/>
          <cell r="K913"/>
          <cell r="L913"/>
          <cell r="M913"/>
          <cell r="O913"/>
          <cell r="Q913"/>
          <cell r="R913"/>
          <cell r="S913"/>
        </row>
        <row r="914">
          <cell r="I914"/>
          <cell r="K914"/>
          <cell r="L914"/>
          <cell r="M914"/>
          <cell r="O914"/>
          <cell r="Q914"/>
          <cell r="R914"/>
          <cell r="S914"/>
        </row>
        <row r="915">
          <cell r="I915"/>
          <cell r="K915"/>
          <cell r="L915"/>
          <cell r="M915"/>
          <cell r="O915"/>
          <cell r="Q915"/>
          <cell r="R915"/>
          <cell r="S915"/>
        </row>
        <row r="916">
          <cell r="I916"/>
          <cell r="K916"/>
          <cell r="L916"/>
          <cell r="M916"/>
          <cell r="O916"/>
          <cell r="Q916"/>
          <cell r="R916"/>
          <cell r="S916"/>
        </row>
        <row r="917">
          <cell r="I917"/>
          <cell r="K917"/>
          <cell r="L917"/>
          <cell r="M917"/>
          <cell r="O917"/>
          <cell r="Q917"/>
          <cell r="R917"/>
          <cell r="S917"/>
        </row>
        <row r="918">
          <cell r="I918"/>
          <cell r="K918"/>
          <cell r="L918"/>
          <cell r="M918"/>
          <cell r="O918"/>
          <cell r="Q918"/>
          <cell r="R918"/>
          <cell r="S918"/>
        </row>
        <row r="919">
          <cell r="I919"/>
          <cell r="K919"/>
          <cell r="L919"/>
          <cell r="M919"/>
          <cell r="O919"/>
          <cell r="Q919"/>
          <cell r="R919"/>
          <cell r="S919"/>
        </row>
        <row r="920">
          <cell r="I920"/>
          <cell r="K920"/>
          <cell r="L920"/>
          <cell r="M920"/>
          <cell r="O920"/>
          <cell r="Q920"/>
          <cell r="R920"/>
          <cell r="S920"/>
        </row>
        <row r="921">
          <cell r="I921"/>
          <cell r="K921"/>
          <cell r="L921"/>
          <cell r="M921"/>
          <cell r="O921"/>
          <cell r="Q921"/>
          <cell r="R921"/>
          <cell r="S921"/>
        </row>
        <row r="922">
          <cell r="I922"/>
          <cell r="K922"/>
          <cell r="L922"/>
          <cell r="M922"/>
          <cell r="O922"/>
          <cell r="Q922"/>
          <cell r="R922"/>
          <cell r="S922"/>
        </row>
        <row r="923">
          <cell r="I923"/>
          <cell r="K923"/>
          <cell r="L923"/>
          <cell r="M923"/>
          <cell r="O923"/>
          <cell r="Q923"/>
          <cell r="R923"/>
          <cell r="S923"/>
        </row>
        <row r="924">
          <cell r="I924"/>
          <cell r="K924"/>
          <cell r="L924"/>
          <cell r="M924"/>
          <cell r="O924"/>
          <cell r="Q924"/>
          <cell r="R924"/>
          <cell r="S924"/>
        </row>
        <row r="925">
          <cell r="I925"/>
          <cell r="K925"/>
          <cell r="L925"/>
          <cell r="M925"/>
          <cell r="O925"/>
          <cell r="Q925"/>
          <cell r="R925"/>
          <cell r="S925"/>
        </row>
        <row r="926">
          <cell r="I926"/>
          <cell r="K926"/>
          <cell r="L926"/>
          <cell r="M926"/>
          <cell r="O926"/>
          <cell r="Q926"/>
          <cell r="R926"/>
          <cell r="S926"/>
        </row>
        <row r="927">
          <cell r="I927"/>
          <cell r="K927"/>
          <cell r="L927"/>
          <cell r="M927"/>
          <cell r="O927"/>
          <cell r="Q927"/>
          <cell r="R927"/>
          <cell r="S927"/>
        </row>
        <row r="928">
          <cell r="I928"/>
          <cell r="K928"/>
          <cell r="L928"/>
          <cell r="M928"/>
          <cell r="O928"/>
          <cell r="Q928"/>
          <cell r="R928"/>
          <cell r="S928"/>
        </row>
        <row r="929">
          <cell r="I929"/>
          <cell r="K929"/>
          <cell r="L929"/>
          <cell r="M929"/>
          <cell r="O929"/>
          <cell r="Q929"/>
          <cell r="R929"/>
          <cell r="S929"/>
        </row>
        <row r="930">
          <cell r="I930"/>
          <cell r="K930"/>
          <cell r="L930"/>
          <cell r="M930"/>
          <cell r="O930"/>
          <cell r="Q930"/>
          <cell r="R930"/>
          <cell r="S930"/>
        </row>
        <row r="931">
          <cell r="I931"/>
          <cell r="K931"/>
          <cell r="L931"/>
          <cell r="M931"/>
          <cell r="O931"/>
          <cell r="Q931"/>
          <cell r="R931"/>
          <cell r="S931"/>
        </row>
        <row r="932">
          <cell r="I932"/>
          <cell r="K932"/>
          <cell r="L932"/>
          <cell r="M932"/>
          <cell r="O932"/>
          <cell r="Q932"/>
          <cell r="R932"/>
          <cell r="S932"/>
        </row>
        <row r="933">
          <cell r="I933"/>
          <cell r="K933"/>
          <cell r="L933"/>
          <cell r="M933"/>
          <cell r="O933"/>
          <cell r="Q933"/>
          <cell r="R933"/>
          <cell r="S933"/>
        </row>
        <row r="934">
          <cell r="I934"/>
          <cell r="K934"/>
          <cell r="L934"/>
          <cell r="M934"/>
          <cell r="O934"/>
          <cell r="Q934"/>
          <cell r="R934"/>
          <cell r="S934"/>
        </row>
        <row r="935">
          <cell r="I935"/>
          <cell r="K935"/>
          <cell r="L935"/>
          <cell r="M935"/>
          <cell r="O935"/>
          <cell r="Q935"/>
          <cell r="R935"/>
          <cell r="S935"/>
        </row>
        <row r="936">
          <cell r="I936"/>
          <cell r="K936"/>
          <cell r="L936"/>
          <cell r="M936"/>
          <cell r="O936"/>
          <cell r="Q936"/>
          <cell r="R936"/>
          <cell r="S936"/>
        </row>
        <row r="937">
          <cell r="I937"/>
          <cell r="K937"/>
          <cell r="L937"/>
          <cell r="M937"/>
          <cell r="O937"/>
          <cell r="Q937"/>
          <cell r="R937"/>
          <cell r="S937"/>
        </row>
        <row r="938">
          <cell r="I938"/>
          <cell r="K938"/>
          <cell r="L938"/>
          <cell r="M938"/>
          <cell r="O938"/>
          <cell r="Q938"/>
          <cell r="R938"/>
          <cell r="S938"/>
        </row>
        <row r="939">
          <cell r="I939"/>
          <cell r="K939"/>
          <cell r="L939"/>
          <cell r="M939"/>
          <cell r="O939"/>
          <cell r="Q939"/>
          <cell r="R939"/>
          <cell r="S939"/>
        </row>
        <row r="940">
          <cell r="I940"/>
          <cell r="K940"/>
          <cell r="L940"/>
          <cell r="M940"/>
          <cell r="O940"/>
          <cell r="Q940"/>
          <cell r="R940"/>
          <cell r="S940"/>
        </row>
        <row r="941">
          <cell r="I941"/>
          <cell r="K941"/>
          <cell r="L941"/>
          <cell r="M941"/>
          <cell r="O941"/>
          <cell r="Q941"/>
          <cell r="R941"/>
          <cell r="S941"/>
        </row>
        <row r="942">
          <cell r="I942"/>
          <cell r="K942"/>
          <cell r="L942"/>
          <cell r="M942"/>
          <cell r="O942"/>
          <cell r="Q942"/>
          <cell r="R942"/>
          <cell r="S942"/>
        </row>
        <row r="943">
          <cell r="I943"/>
          <cell r="K943"/>
          <cell r="L943"/>
          <cell r="M943"/>
          <cell r="O943"/>
          <cell r="Q943"/>
          <cell r="R943"/>
          <cell r="S943"/>
        </row>
        <row r="944">
          <cell r="I944"/>
          <cell r="K944"/>
          <cell r="L944"/>
          <cell r="M944"/>
          <cell r="O944"/>
          <cell r="Q944"/>
          <cell r="R944"/>
          <cell r="S944"/>
        </row>
        <row r="945">
          <cell r="I945"/>
          <cell r="K945"/>
          <cell r="L945"/>
          <cell r="M945"/>
          <cell r="O945"/>
          <cell r="Q945"/>
          <cell r="R945"/>
          <cell r="S945"/>
        </row>
        <row r="946">
          <cell r="I946"/>
          <cell r="K946"/>
          <cell r="L946"/>
          <cell r="M946"/>
          <cell r="O946"/>
          <cell r="Q946"/>
          <cell r="R946"/>
          <cell r="S946"/>
        </row>
        <row r="947">
          <cell r="I947"/>
          <cell r="K947"/>
          <cell r="L947"/>
          <cell r="M947"/>
          <cell r="O947"/>
          <cell r="Q947"/>
          <cell r="R947"/>
          <cell r="S947"/>
        </row>
        <row r="948">
          <cell r="I948"/>
          <cell r="K948"/>
          <cell r="L948"/>
          <cell r="M948"/>
          <cell r="O948"/>
          <cell r="Q948"/>
          <cell r="R948"/>
          <cell r="S948"/>
        </row>
        <row r="949">
          <cell r="I949"/>
          <cell r="K949"/>
          <cell r="L949"/>
          <cell r="M949"/>
          <cell r="O949"/>
          <cell r="Q949"/>
          <cell r="R949"/>
          <cell r="S949"/>
        </row>
        <row r="950">
          <cell r="I950"/>
          <cell r="K950"/>
          <cell r="L950"/>
          <cell r="M950"/>
          <cell r="O950"/>
          <cell r="Q950"/>
          <cell r="R950"/>
          <cell r="S950"/>
        </row>
        <row r="951">
          <cell r="I951"/>
          <cell r="K951"/>
          <cell r="L951"/>
          <cell r="M951"/>
          <cell r="O951"/>
          <cell r="Q951"/>
          <cell r="R951"/>
          <cell r="S951"/>
        </row>
        <row r="952">
          <cell r="I952"/>
          <cell r="K952"/>
          <cell r="L952"/>
          <cell r="M952"/>
          <cell r="O952"/>
          <cell r="Q952"/>
          <cell r="R952"/>
          <cell r="S952"/>
        </row>
        <row r="953">
          <cell r="I953"/>
          <cell r="K953"/>
          <cell r="L953"/>
          <cell r="M953"/>
          <cell r="O953"/>
          <cell r="Q953"/>
          <cell r="R953"/>
          <cell r="S953"/>
        </row>
        <row r="954">
          <cell r="I954"/>
          <cell r="K954"/>
          <cell r="L954"/>
          <cell r="M954"/>
          <cell r="O954"/>
          <cell r="Q954"/>
          <cell r="R954"/>
          <cell r="S954"/>
        </row>
        <row r="955">
          <cell r="I955"/>
          <cell r="K955"/>
          <cell r="L955"/>
          <cell r="M955"/>
          <cell r="O955"/>
          <cell r="Q955"/>
          <cell r="R955"/>
          <cell r="S955"/>
        </row>
        <row r="956">
          <cell r="I956"/>
          <cell r="K956"/>
          <cell r="L956"/>
          <cell r="M956"/>
          <cell r="O956"/>
          <cell r="Q956"/>
          <cell r="R956"/>
          <cell r="S956"/>
        </row>
        <row r="957">
          <cell r="I957"/>
          <cell r="K957"/>
          <cell r="L957"/>
          <cell r="M957"/>
          <cell r="O957"/>
          <cell r="Q957"/>
          <cell r="R957"/>
          <cell r="S957"/>
        </row>
        <row r="958">
          <cell r="I958"/>
          <cell r="K958"/>
          <cell r="L958"/>
          <cell r="M958"/>
          <cell r="O958"/>
          <cell r="Q958"/>
          <cell r="R958"/>
          <cell r="S958"/>
        </row>
        <row r="959">
          <cell r="I959"/>
          <cell r="K959"/>
          <cell r="L959"/>
          <cell r="M959"/>
          <cell r="O959"/>
          <cell r="Q959"/>
          <cell r="R959"/>
          <cell r="S959"/>
        </row>
        <row r="960">
          <cell r="I960"/>
          <cell r="K960"/>
          <cell r="L960"/>
          <cell r="M960"/>
          <cell r="O960"/>
          <cell r="Q960"/>
          <cell r="R960"/>
          <cell r="S960"/>
        </row>
        <row r="961">
          <cell r="I961"/>
          <cell r="K961"/>
          <cell r="L961"/>
          <cell r="M961"/>
          <cell r="O961"/>
          <cell r="Q961"/>
          <cell r="R961"/>
          <cell r="S961"/>
        </row>
        <row r="962">
          <cell r="I962"/>
          <cell r="K962"/>
          <cell r="L962"/>
          <cell r="M962"/>
          <cell r="O962"/>
          <cell r="Q962"/>
          <cell r="R962"/>
          <cell r="S962"/>
        </row>
        <row r="963">
          <cell r="I963"/>
          <cell r="K963"/>
          <cell r="L963"/>
          <cell r="M963"/>
          <cell r="O963"/>
          <cell r="Q963"/>
          <cell r="R963"/>
          <cell r="S963"/>
        </row>
        <row r="964">
          <cell r="I964"/>
          <cell r="K964"/>
          <cell r="L964"/>
          <cell r="M964"/>
          <cell r="O964"/>
          <cell r="Q964"/>
          <cell r="R964"/>
          <cell r="S964"/>
        </row>
        <row r="965">
          <cell r="I965"/>
          <cell r="K965"/>
          <cell r="L965"/>
          <cell r="M965"/>
          <cell r="O965"/>
          <cell r="Q965"/>
          <cell r="R965"/>
          <cell r="S965"/>
        </row>
        <row r="966">
          <cell r="I966"/>
          <cell r="K966"/>
          <cell r="L966"/>
          <cell r="M966"/>
          <cell r="O966"/>
          <cell r="Q966"/>
          <cell r="R966"/>
          <cell r="S966"/>
        </row>
        <row r="967">
          <cell r="I967"/>
          <cell r="K967"/>
          <cell r="L967"/>
          <cell r="M967"/>
          <cell r="O967"/>
          <cell r="Q967"/>
          <cell r="R967"/>
          <cell r="S967"/>
        </row>
        <row r="968">
          <cell r="I968"/>
          <cell r="K968"/>
          <cell r="L968"/>
          <cell r="M968"/>
          <cell r="O968"/>
          <cell r="Q968"/>
          <cell r="R968"/>
          <cell r="S968"/>
        </row>
        <row r="969">
          <cell r="I969"/>
          <cell r="K969"/>
          <cell r="L969"/>
          <cell r="M969"/>
          <cell r="O969"/>
          <cell r="Q969"/>
          <cell r="R969"/>
          <cell r="S969"/>
        </row>
        <row r="970">
          <cell r="I970"/>
          <cell r="K970"/>
          <cell r="L970"/>
          <cell r="M970"/>
          <cell r="O970"/>
          <cell r="Q970"/>
          <cell r="R970"/>
          <cell r="S970"/>
        </row>
        <row r="971">
          <cell r="I971"/>
          <cell r="K971"/>
          <cell r="L971"/>
          <cell r="M971"/>
          <cell r="O971"/>
          <cell r="Q971"/>
          <cell r="R971"/>
          <cell r="S971"/>
        </row>
        <row r="972">
          <cell r="I972"/>
          <cell r="K972"/>
          <cell r="L972"/>
          <cell r="M972"/>
          <cell r="O972"/>
          <cell r="Q972"/>
          <cell r="R972"/>
          <cell r="S972"/>
        </row>
        <row r="973">
          <cell r="I973"/>
          <cell r="K973"/>
          <cell r="L973"/>
          <cell r="M973"/>
          <cell r="O973"/>
          <cell r="Q973"/>
          <cell r="R973"/>
          <cell r="S973"/>
        </row>
        <row r="974">
          <cell r="I974"/>
          <cell r="K974"/>
          <cell r="L974"/>
          <cell r="M974"/>
          <cell r="O974"/>
          <cell r="Q974"/>
          <cell r="R974"/>
          <cell r="S974"/>
        </row>
        <row r="975">
          <cell r="I975"/>
          <cell r="K975"/>
          <cell r="L975"/>
          <cell r="M975"/>
          <cell r="O975"/>
          <cell r="Q975"/>
          <cell r="R975"/>
          <cell r="S975"/>
        </row>
        <row r="976">
          <cell r="I976"/>
          <cell r="K976"/>
          <cell r="L976"/>
          <cell r="M976"/>
          <cell r="O976"/>
          <cell r="Q976"/>
          <cell r="R976"/>
          <cell r="S976"/>
        </row>
        <row r="977">
          <cell r="I977"/>
          <cell r="K977"/>
          <cell r="L977"/>
          <cell r="M977"/>
          <cell r="O977"/>
          <cell r="Q977"/>
          <cell r="R977"/>
          <cell r="S977"/>
        </row>
        <row r="978">
          <cell r="I978"/>
          <cell r="K978"/>
          <cell r="L978"/>
          <cell r="M978"/>
          <cell r="O978"/>
          <cell r="Q978"/>
          <cell r="R978"/>
          <cell r="S978"/>
        </row>
        <row r="979">
          <cell r="I979"/>
          <cell r="K979"/>
          <cell r="L979"/>
          <cell r="M979"/>
          <cell r="O979"/>
          <cell r="Q979"/>
          <cell r="R979"/>
          <cell r="S979"/>
        </row>
        <row r="980">
          <cell r="I980"/>
          <cell r="K980"/>
          <cell r="L980"/>
          <cell r="M980"/>
          <cell r="O980"/>
          <cell r="Q980"/>
          <cell r="R980"/>
          <cell r="S980"/>
        </row>
        <row r="981">
          <cell r="I981"/>
          <cell r="K981"/>
          <cell r="L981"/>
          <cell r="M981"/>
          <cell r="O981"/>
          <cell r="Q981"/>
          <cell r="R981"/>
          <cell r="S981"/>
        </row>
        <row r="982">
          <cell r="I982"/>
          <cell r="K982"/>
          <cell r="L982"/>
          <cell r="M982"/>
          <cell r="O982"/>
          <cell r="Q982"/>
          <cell r="R982"/>
          <cell r="S982"/>
        </row>
        <row r="983">
          <cell r="I983"/>
          <cell r="K983"/>
          <cell r="L983"/>
          <cell r="M983"/>
          <cell r="O983"/>
          <cell r="Q983"/>
          <cell r="R983"/>
          <cell r="S983"/>
        </row>
        <row r="984">
          <cell r="I984"/>
          <cell r="K984"/>
          <cell r="L984"/>
          <cell r="M984"/>
          <cell r="O984"/>
          <cell r="Q984"/>
          <cell r="R984"/>
          <cell r="S984"/>
        </row>
        <row r="985">
          <cell r="I985"/>
          <cell r="K985"/>
          <cell r="L985"/>
          <cell r="M985"/>
          <cell r="O985"/>
          <cell r="Q985"/>
          <cell r="R985"/>
          <cell r="S985"/>
        </row>
        <row r="986">
          <cell r="I986"/>
          <cell r="K986"/>
          <cell r="L986"/>
          <cell r="M986"/>
          <cell r="O986"/>
          <cell r="Q986"/>
          <cell r="R986"/>
          <cell r="S986"/>
        </row>
        <row r="987">
          <cell r="I987"/>
          <cell r="K987"/>
          <cell r="L987"/>
          <cell r="M987"/>
          <cell r="O987"/>
          <cell r="Q987"/>
          <cell r="R987"/>
          <cell r="S987"/>
        </row>
        <row r="988">
          <cell r="I988"/>
          <cell r="K988"/>
          <cell r="L988"/>
          <cell r="M988"/>
          <cell r="O988"/>
          <cell r="Q988"/>
          <cell r="R988"/>
          <cell r="S988"/>
        </row>
        <row r="989">
          <cell r="I989"/>
          <cell r="K989"/>
          <cell r="L989"/>
          <cell r="M989"/>
          <cell r="O989"/>
          <cell r="Q989"/>
          <cell r="R989"/>
          <cell r="S989"/>
        </row>
        <row r="990">
          <cell r="I990"/>
          <cell r="K990"/>
          <cell r="L990"/>
          <cell r="M990"/>
          <cell r="O990"/>
          <cell r="Q990"/>
          <cell r="R990"/>
          <cell r="S990"/>
        </row>
        <row r="991">
          <cell r="I991"/>
          <cell r="K991"/>
          <cell r="L991"/>
          <cell r="M991"/>
          <cell r="O991"/>
          <cell r="Q991"/>
          <cell r="R991"/>
          <cell r="S991"/>
        </row>
        <row r="992">
          <cell r="I992"/>
          <cell r="K992"/>
          <cell r="L992"/>
          <cell r="M992"/>
          <cell r="O992"/>
          <cell r="Q992"/>
          <cell r="R992"/>
          <cell r="S992"/>
        </row>
        <row r="993">
          <cell r="I993"/>
          <cell r="K993"/>
          <cell r="L993"/>
          <cell r="M993"/>
          <cell r="O993"/>
          <cell r="Q993"/>
          <cell r="R993"/>
          <cell r="S993"/>
        </row>
        <row r="994">
          <cell r="I994"/>
          <cell r="K994"/>
          <cell r="L994"/>
          <cell r="M994"/>
          <cell r="O994"/>
          <cell r="Q994"/>
          <cell r="R994"/>
          <cell r="S994"/>
        </row>
        <row r="995">
          <cell r="I995"/>
          <cell r="K995"/>
          <cell r="L995"/>
          <cell r="M995"/>
          <cell r="O995"/>
          <cell r="Q995"/>
          <cell r="R995"/>
          <cell r="S995"/>
        </row>
        <row r="996">
          <cell r="I996"/>
          <cell r="K996"/>
          <cell r="L996"/>
          <cell r="M996"/>
          <cell r="O996"/>
          <cell r="Q996"/>
          <cell r="R996"/>
          <cell r="S996"/>
        </row>
        <row r="997">
          <cell r="I997"/>
          <cell r="K997"/>
          <cell r="L997"/>
          <cell r="M997"/>
          <cell r="O997"/>
          <cell r="Q997"/>
          <cell r="R997"/>
          <cell r="S997"/>
        </row>
        <row r="998">
          <cell r="I998"/>
          <cell r="K998"/>
          <cell r="L998"/>
          <cell r="M998"/>
          <cell r="O998"/>
          <cell r="Q998"/>
          <cell r="R998"/>
          <cell r="S998"/>
        </row>
        <row r="999">
          <cell r="I999"/>
          <cell r="K999"/>
          <cell r="L999"/>
          <cell r="M999"/>
          <cell r="O999"/>
          <cell r="Q999"/>
          <cell r="R999"/>
          <cell r="S999"/>
        </row>
        <row r="1000">
          <cell r="I1000"/>
          <cell r="K1000"/>
          <cell r="L1000"/>
          <cell r="M1000"/>
          <cell r="O1000"/>
          <cell r="Q1000"/>
          <cell r="R1000"/>
          <cell r="S1000"/>
        </row>
        <row r="1001">
          <cell r="I1001"/>
          <cell r="K1001"/>
          <cell r="L1001"/>
          <cell r="M1001"/>
          <cell r="O1001"/>
          <cell r="Q1001"/>
          <cell r="R1001"/>
          <cell r="S1001"/>
        </row>
        <row r="1002">
          <cell r="I1002"/>
          <cell r="K1002"/>
          <cell r="L1002"/>
          <cell r="M1002"/>
          <cell r="O1002"/>
          <cell r="Q1002"/>
          <cell r="R1002"/>
          <cell r="S1002"/>
        </row>
        <row r="1003">
          <cell r="I1003"/>
          <cell r="K1003"/>
          <cell r="L1003"/>
          <cell r="M1003"/>
          <cell r="O1003"/>
          <cell r="Q1003"/>
          <cell r="R1003"/>
          <cell r="S1003"/>
        </row>
        <row r="1004">
          <cell r="I1004"/>
          <cell r="K1004"/>
          <cell r="L1004"/>
          <cell r="M1004"/>
          <cell r="O1004"/>
          <cell r="Q1004"/>
          <cell r="R1004"/>
          <cell r="S1004"/>
        </row>
        <row r="1005">
          <cell r="I1005"/>
          <cell r="K1005"/>
          <cell r="L1005"/>
          <cell r="M1005"/>
          <cell r="O1005"/>
          <cell r="Q1005"/>
          <cell r="R1005"/>
          <cell r="S1005"/>
        </row>
        <row r="1006">
          <cell r="I1006"/>
          <cell r="K1006"/>
          <cell r="L1006"/>
          <cell r="M1006"/>
          <cell r="O1006"/>
          <cell r="Q1006"/>
          <cell r="R1006"/>
          <cell r="S1006"/>
        </row>
        <row r="1007">
          <cell r="I1007"/>
          <cell r="K1007"/>
          <cell r="L1007"/>
          <cell r="M1007"/>
          <cell r="O1007"/>
          <cell r="Q1007"/>
          <cell r="R1007"/>
          <cell r="S1007"/>
        </row>
        <row r="1008">
          <cell r="I1008"/>
          <cell r="K1008"/>
          <cell r="L1008"/>
          <cell r="M1008"/>
          <cell r="O1008"/>
          <cell r="Q1008"/>
          <cell r="R1008"/>
          <cell r="S1008"/>
        </row>
        <row r="1009">
          <cell r="I1009"/>
          <cell r="K1009"/>
          <cell r="L1009"/>
          <cell r="M1009"/>
          <cell r="O1009"/>
          <cell r="Q1009"/>
          <cell r="R1009"/>
          <cell r="S1009"/>
        </row>
        <row r="1010">
          <cell r="I1010"/>
          <cell r="K1010"/>
          <cell r="L1010"/>
          <cell r="M1010"/>
          <cell r="O1010"/>
          <cell r="Q1010"/>
          <cell r="R1010"/>
          <cell r="S1010"/>
        </row>
        <row r="1011">
          <cell r="I1011"/>
          <cell r="K1011"/>
          <cell r="L1011"/>
          <cell r="M1011"/>
          <cell r="O1011"/>
          <cell r="Q1011"/>
          <cell r="R1011"/>
          <cell r="S1011"/>
        </row>
        <row r="1012">
          <cell r="I1012"/>
          <cell r="K1012"/>
          <cell r="L1012"/>
          <cell r="M1012"/>
          <cell r="O1012"/>
          <cell r="Q1012"/>
          <cell r="R1012"/>
          <cell r="S1012"/>
        </row>
        <row r="1013">
          <cell r="I1013"/>
          <cell r="K1013"/>
          <cell r="L1013"/>
          <cell r="M1013"/>
          <cell r="O1013"/>
          <cell r="Q1013"/>
          <cell r="R1013"/>
          <cell r="S1013"/>
        </row>
        <row r="1014">
          <cell r="I1014"/>
          <cell r="K1014"/>
          <cell r="L1014"/>
          <cell r="M1014"/>
          <cell r="O1014"/>
          <cell r="Q1014"/>
          <cell r="R1014"/>
          <cell r="S1014"/>
        </row>
        <row r="1015">
          <cell r="I1015"/>
          <cell r="K1015"/>
          <cell r="L1015"/>
          <cell r="M1015"/>
          <cell r="O1015"/>
          <cell r="Q1015"/>
          <cell r="R1015"/>
          <cell r="S1015"/>
        </row>
        <row r="1016">
          <cell r="I1016"/>
          <cell r="K1016"/>
          <cell r="L1016"/>
          <cell r="M1016"/>
          <cell r="O1016"/>
          <cell r="Q1016"/>
          <cell r="R1016"/>
          <cell r="S1016"/>
        </row>
        <row r="1017">
          <cell r="I1017"/>
          <cell r="K1017"/>
          <cell r="L1017"/>
          <cell r="M1017"/>
          <cell r="O1017"/>
          <cell r="Q1017"/>
          <cell r="R1017"/>
          <cell r="S1017"/>
        </row>
        <row r="1018">
          <cell r="I1018"/>
          <cell r="K1018"/>
          <cell r="L1018"/>
          <cell r="M1018"/>
          <cell r="O1018"/>
          <cell r="Q1018"/>
          <cell r="R1018"/>
          <cell r="S1018"/>
        </row>
        <row r="1019">
          <cell r="I1019"/>
          <cell r="K1019"/>
          <cell r="L1019"/>
          <cell r="M1019"/>
          <cell r="O1019"/>
          <cell r="Q1019"/>
          <cell r="R1019"/>
          <cell r="S1019"/>
        </row>
        <row r="1020">
          <cell r="I1020"/>
          <cell r="K1020"/>
          <cell r="L1020"/>
          <cell r="M1020"/>
          <cell r="O1020"/>
          <cell r="Q1020"/>
          <cell r="R1020"/>
          <cell r="S1020"/>
        </row>
        <row r="1021">
          <cell r="I1021"/>
          <cell r="K1021"/>
          <cell r="L1021"/>
          <cell r="M1021"/>
          <cell r="O1021"/>
          <cell r="Q1021"/>
          <cell r="R1021"/>
          <cell r="S1021"/>
        </row>
        <row r="1022">
          <cell r="I1022"/>
          <cell r="K1022"/>
          <cell r="L1022"/>
          <cell r="M1022"/>
          <cell r="O1022"/>
          <cell r="Q1022"/>
          <cell r="R1022"/>
          <cell r="S1022"/>
        </row>
        <row r="1023">
          <cell r="I1023"/>
          <cell r="K1023"/>
          <cell r="L1023"/>
          <cell r="M1023"/>
          <cell r="O1023"/>
          <cell r="Q1023"/>
          <cell r="R1023"/>
          <cell r="S1023"/>
        </row>
        <row r="1024">
          <cell r="I1024"/>
          <cell r="K1024"/>
          <cell r="L1024"/>
          <cell r="M1024"/>
          <cell r="O1024"/>
          <cell r="Q1024"/>
          <cell r="R1024"/>
          <cell r="S1024"/>
        </row>
        <row r="1025">
          <cell r="I1025"/>
          <cell r="K1025"/>
          <cell r="L1025"/>
          <cell r="M1025"/>
          <cell r="O1025"/>
          <cell r="Q1025"/>
          <cell r="R1025"/>
          <cell r="S1025"/>
        </row>
        <row r="1026">
          <cell r="I1026"/>
          <cell r="K1026"/>
          <cell r="L1026"/>
          <cell r="M1026"/>
          <cell r="O1026"/>
          <cell r="Q1026"/>
          <cell r="R1026"/>
          <cell r="S1026"/>
        </row>
        <row r="1027">
          <cell r="I1027"/>
          <cell r="K1027"/>
          <cell r="L1027"/>
          <cell r="M1027"/>
          <cell r="O1027"/>
          <cell r="Q1027"/>
          <cell r="R1027"/>
          <cell r="S1027"/>
        </row>
        <row r="1028">
          <cell r="I1028"/>
          <cell r="K1028"/>
          <cell r="L1028"/>
          <cell r="M1028"/>
          <cell r="O1028"/>
          <cell r="Q1028"/>
          <cell r="R1028"/>
          <cell r="S1028"/>
        </row>
        <row r="1029">
          <cell r="I1029"/>
          <cell r="K1029"/>
          <cell r="L1029"/>
          <cell r="M1029"/>
          <cell r="O1029"/>
          <cell r="Q1029"/>
          <cell r="R1029"/>
          <cell r="S1029"/>
        </row>
        <row r="1030">
          <cell r="I1030"/>
          <cell r="K1030"/>
          <cell r="L1030"/>
          <cell r="M1030"/>
          <cell r="O1030"/>
          <cell r="Q1030"/>
          <cell r="R1030"/>
          <cell r="S1030"/>
        </row>
        <row r="1031">
          <cell r="I1031"/>
          <cell r="K1031"/>
          <cell r="L1031"/>
          <cell r="M1031"/>
          <cell r="O1031"/>
          <cell r="Q1031"/>
          <cell r="R1031"/>
          <cell r="S1031"/>
        </row>
        <row r="1032">
          <cell r="I1032"/>
          <cell r="K1032"/>
          <cell r="L1032"/>
          <cell r="M1032"/>
          <cell r="O1032"/>
          <cell r="Q1032"/>
          <cell r="R1032"/>
          <cell r="S1032"/>
        </row>
        <row r="1033">
          <cell r="I1033"/>
          <cell r="K1033"/>
          <cell r="L1033"/>
          <cell r="M1033"/>
          <cell r="O1033"/>
          <cell r="Q1033"/>
          <cell r="R1033"/>
          <cell r="S1033"/>
        </row>
        <row r="1034">
          <cell r="I1034"/>
          <cell r="K1034"/>
          <cell r="L1034"/>
          <cell r="M1034"/>
          <cell r="O1034"/>
          <cell r="Q1034"/>
          <cell r="R1034"/>
          <cell r="S1034"/>
        </row>
        <row r="1035">
          <cell r="I1035"/>
          <cell r="K1035"/>
          <cell r="L1035"/>
          <cell r="M1035"/>
          <cell r="O1035"/>
          <cell r="Q1035"/>
          <cell r="R1035"/>
          <cell r="S103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"/>
      <sheetName val="CALC"/>
      <sheetName val="CAM"/>
      <sheetName val="INSUR"/>
      <sheetName val="TAX"/>
      <sheetName val="MGMT"/>
      <sheetName val="SUMMARY"/>
      <sheetName val="LETTER"/>
      <sheetName val="MACROS"/>
      <sheetName val="PRORATE JE"/>
      <sheetName val="MarketTrend"/>
    </sheetNames>
    <sheetDataSet>
      <sheetData sheetId="0" refreshError="1"/>
      <sheetData sheetId="1" refreshError="1"/>
      <sheetData sheetId="2">
        <row r="22">
          <cell r="B22" t="str">
            <v>B-16</v>
          </cell>
          <cell r="C22" t="str">
            <v>Compu Data Products, Inc.</v>
          </cell>
          <cell r="E22">
            <v>5000</v>
          </cell>
          <cell r="F22">
            <v>37043</v>
          </cell>
          <cell r="G22">
            <v>38686</v>
          </cell>
          <cell r="H22">
            <v>366</v>
          </cell>
          <cell r="I22">
            <v>3002.066435121455</v>
          </cell>
          <cell r="J22">
            <v>0</v>
          </cell>
        </row>
        <row r="23">
          <cell r="B23" t="str">
            <v>C-1</v>
          </cell>
          <cell r="C23" t="str">
            <v>Maytag Appliances Sales</v>
          </cell>
          <cell r="E23">
            <v>14000</v>
          </cell>
          <cell r="F23">
            <v>36982</v>
          </cell>
          <cell r="G23">
            <v>38807</v>
          </cell>
          <cell r="H23">
            <v>366</v>
          </cell>
          <cell r="I23">
            <v>8405.7860183400735</v>
          </cell>
          <cell r="J23">
            <v>0</v>
          </cell>
        </row>
        <row r="24">
          <cell r="B24" t="str">
            <v>C-2</v>
          </cell>
          <cell r="C24" t="str">
            <v>H.C. Beck, Ltd.</v>
          </cell>
          <cell r="E24">
            <v>4000</v>
          </cell>
          <cell r="F24">
            <v>37104</v>
          </cell>
          <cell r="G24">
            <v>39294</v>
          </cell>
          <cell r="H24">
            <v>366</v>
          </cell>
          <cell r="I24">
            <v>2401.6531480971639</v>
          </cell>
          <cell r="J24">
            <v>0</v>
          </cell>
        </row>
        <row r="25">
          <cell r="B25" t="str">
            <v>D-1</v>
          </cell>
          <cell r="C25" t="str">
            <v>The New Release</v>
          </cell>
          <cell r="D25" t="str">
            <v>N, 1</v>
          </cell>
          <cell r="E25">
            <v>7183</v>
          </cell>
          <cell r="F25">
            <v>38353</v>
          </cell>
          <cell r="G25">
            <v>39447</v>
          </cell>
          <cell r="H25">
            <v>0</v>
          </cell>
          <cell r="I25">
            <v>4312.7686406954817</v>
          </cell>
          <cell r="J25">
            <v>0</v>
          </cell>
        </row>
        <row r="26">
          <cell r="B26" t="str">
            <v>D-4</v>
          </cell>
          <cell r="C26" t="str">
            <v>Innovative Flooring</v>
          </cell>
          <cell r="E26">
            <v>5000</v>
          </cell>
          <cell r="F26">
            <v>37851</v>
          </cell>
          <cell r="G26">
            <v>39141</v>
          </cell>
          <cell r="H26">
            <v>366</v>
          </cell>
          <cell r="I26">
            <v>3002.066435121455</v>
          </cell>
          <cell r="J26">
            <v>0</v>
          </cell>
        </row>
        <row r="27">
          <cell r="B27" t="str">
            <v>D-5</v>
          </cell>
          <cell r="C27" t="str">
            <v>U.S. Government dba D.E.A.</v>
          </cell>
          <cell r="D27">
            <v>2</v>
          </cell>
          <cell r="E27">
            <v>6667</v>
          </cell>
          <cell r="F27">
            <v>37834</v>
          </cell>
          <cell r="G27">
            <v>41486</v>
          </cell>
          <cell r="H27">
            <v>366</v>
          </cell>
          <cell r="I27">
            <v>4002.9553845909481</v>
          </cell>
          <cell r="J27">
            <v>-4002.9553845909481</v>
          </cell>
        </row>
        <row r="28">
          <cell r="B28" t="str">
            <v>D-7</v>
          </cell>
          <cell r="C28" t="str">
            <v>International Courier System (Storage)</v>
          </cell>
          <cell r="D28" t="str">
            <v>N, 2</v>
          </cell>
          <cell r="E28">
            <v>6660</v>
          </cell>
          <cell r="F28">
            <v>38146</v>
          </cell>
          <cell r="G28">
            <v>38352</v>
          </cell>
          <cell r="H28">
            <v>207</v>
          </cell>
          <cell r="I28">
            <v>3998.752491581778</v>
          </cell>
          <cell r="J28">
            <v>-3998.752491581778</v>
          </cell>
        </row>
        <row r="29">
          <cell r="B29" t="str">
            <v>D-8</v>
          </cell>
          <cell r="C29" t="str">
            <v>International Courier System</v>
          </cell>
          <cell r="D29">
            <v>3</v>
          </cell>
          <cell r="E29">
            <v>12213</v>
          </cell>
          <cell r="F29">
            <v>36617</v>
          </cell>
          <cell r="G29">
            <v>38442</v>
          </cell>
          <cell r="H29">
            <v>366</v>
          </cell>
          <cell r="I29">
            <v>7332.8474744276655</v>
          </cell>
          <cell r="J29">
            <v>0</v>
          </cell>
        </row>
        <row r="30">
          <cell r="B30" t="str">
            <v>E-11</v>
          </cell>
          <cell r="C30" t="str">
            <v>Service Medics International</v>
          </cell>
          <cell r="D30" t="str">
            <v>N</v>
          </cell>
          <cell r="E30">
            <v>2500</v>
          </cell>
          <cell r="F30">
            <v>38033</v>
          </cell>
          <cell r="G30">
            <v>39141</v>
          </cell>
          <cell r="H30">
            <v>320</v>
          </cell>
          <cell r="I30">
            <v>1501.0332175607275</v>
          </cell>
          <cell r="J30">
            <v>0</v>
          </cell>
        </row>
        <row r="31">
          <cell r="B31" t="str">
            <v>E-14</v>
          </cell>
          <cell r="C31" t="str">
            <v>Spectra Laser &amp; Precision</v>
          </cell>
          <cell r="E31">
            <v>3635</v>
          </cell>
          <cell r="F31">
            <v>36770</v>
          </cell>
          <cell r="G31">
            <v>38595</v>
          </cell>
          <cell r="H31">
            <v>366</v>
          </cell>
          <cell r="I31">
            <v>2182.5022983332979</v>
          </cell>
          <cell r="J31">
            <v>0</v>
          </cell>
        </row>
        <row r="32">
          <cell r="B32" t="str">
            <v>E-15</v>
          </cell>
          <cell r="C32" t="str">
            <v>Weight Watchers</v>
          </cell>
          <cell r="D32" t="str">
            <v>N</v>
          </cell>
          <cell r="E32">
            <v>1892</v>
          </cell>
          <cell r="F32">
            <v>38047</v>
          </cell>
          <cell r="G32">
            <v>39141</v>
          </cell>
          <cell r="H32">
            <v>306</v>
          </cell>
          <cell r="I32">
            <v>1135.9819390499586</v>
          </cell>
          <cell r="J32">
            <v>0</v>
          </cell>
        </row>
        <row r="33">
          <cell r="B33" t="str">
            <v>E-16</v>
          </cell>
          <cell r="C33" t="str">
            <v>Sleep Dynamics</v>
          </cell>
          <cell r="D33">
            <v>3</v>
          </cell>
          <cell r="E33">
            <v>3308</v>
          </cell>
          <cell r="F33">
            <v>37712</v>
          </cell>
          <cell r="G33">
            <v>39538</v>
          </cell>
          <cell r="H33">
            <v>366</v>
          </cell>
          <cell r="I33">
            <v>1986.1671534763545</v>
          </cell>
          <cell r="J33">
            <v>0</v>
          </cell>
        </row>
        <row r="34">
          <cell r="B34" t="str">
            <v>E-17</v>
          </cell>
          <cell r="C34" t="str">
            <v>Fire Arms International</v>
          </cell>
          <cell r="E34">
            <v>4000</v>
          </cell>
          <cell r="F34">
            <v>37196</v>
          </cell>
          <cell r="G34">
            <v>38199</v>
          </cell>
          <cell r="H34">
            <v>213</v>
          </cell>
          <cell r="I34">
            <v>2401.6531480971639</v>
          </cell>
          <cell r="J34">
            <v>0</v>
          </cell>
        </row>
        <row r="35">
          <cell r="B35" t="str">
            <v>E-17</v>
          </cell>
          <cell r="C35" t="str">
            <v>Fire Arms International</v>
          </cell>
          <cell r="D35" t="str">
            <v>E</v>
          </cell>
          <cell r="E35">
            <v>6000</v>
          </cell>
          <cell r="F35">
            <v>38200</v>
          </cell>
          <cell r="G35">
            <v>39507</v>
          </cell>
          <cell r="H35">
            <v>153</v>
          </cell>
          <cell r="I35">
            <v>3602.4797221457457</v>
          </cell>
          <cell r="J35">
            <v>0</v>
          </cell>
        </row>
        <row r="36">
          <cell r="B36" t="str">
            <v>E-18</v>
          </cell>
          <cell r="C36" t="str">
            <v>Vatani Consulting Engineering</v>
          </cell>
          <cell r="E36">
            <v>1280</v>
          </cell>
          <cell r="F36">
            <v>37987</v>
          </cell>
          <cell r="G36">
            <v>38717</v>
          </cell>
          <cell r="H36">
            <v>366</v>
          </cell>
          <cell r="I36">
            <v>768.52900739109248</v>
          </cell>
          <cell r="J36">
            <v>0</v>
          </cell>
        </row>
        <row r="37">
          <cell r="B37" t="str">
            <v>F-18</v>
          </cell>
          <cell r="C37" t="str">
            <v>Premium Graphicx</v>
          </cell>
          <cell r="E37">
            <v>8057</v>
          </cell>
          <cell r="F37">
            <v>37012</v>
          </cell>
          <cell r="G37">
            <v>38107</v>
          </cell>
          <cell r="H37">
            <v>121</v>
          </cell>
          <cell r="I37">
            <v>4837.5298535547126</v>
          </cell>
          <cell r="J37">
            <v>0</v>
          </cell>
        </row>
        <row r="38">
          <cell r="B38" t="str">
            <v>F-18</v>
          </cell>
          <cell r="C38" t="str">
            <v>Premium Graphicx</v>
          </cell>
          <cell r="D38" t="str">
            <v>E, 1</v>
          </cell>
          <cell r="E38">
            <v>11057</v>
          </cell>
          <cell r="F38">
            <v>38231</v>
          </cell>
          <cell r="G38">
            <v>38837</v>
          </cell>
          <cell r="H38">
            <v>122</v>
          </cell>
          <cell r="I38">
            <v>6638.769714627585</v>
          </cell>
          <cell r="J38">
            <v>0</v>
          </cell>
        </row>
        <row r="39">
          <cell r="B39" t="str">
            <v>F-19</v>
          </cell>
          <cell r="C39" t="str">
            <v>D &amp; W Nameplate Service</v>
          </cell>
          <cell r="D39">
            <v>3</v>
          </cell>
          <cell r="E39">
            <v>4000</v>
          </cell>
          <cell r="F39">
            <v>36404</v>
          </cell>
          <cell r="G39">
            <v>38230</v>
          </cell>
          <cell r="H39">
            <v>244</v>
          </cell>
          <cell r="I39">
            <v>2401.6531480971639</v>
          </cell>
          <cell r="J39">
            <v>0</v>
          </cell>
        </row>
        <row r="40">
          <cell r="B40" t="str">
            <v>F-19</v>
          </cell>
          <cell r="C40" t="str">
            <v>D &amp; W Nameplate Service</v>
          </cell>
          <cell r="D40" t="str">
            <v>R, 1, 3</v>
          </cell>
          <cell r="E40">
            <v>4000</v>
          </cell>
          <cell r="F40">
            <v>38292</v>
          </cell>
          <cell r="G40">
            <v>40117</v>
          </cell>
          <cell r="H40">
            <v>61</v>
          </cell>
          <cell r="I40">
            <v>2401.6531480971639</v>
          </cell>
          <cell r="J40">
            <v>0</v>
          </cell>
        </row>
        <row r="41">
          <cell r="B41" t="str">
            <v>F-24</v>
          </cell>
          <cell r="C41" t="str">
            <v>Restaurants Etc. dba LePeep</v>
          </cell>
          <cell r="E41">
            <v>2000</v>
          </cell>
          <cell r="F41">
            <v>37408</v>
          </cell>
          <cell r="G41">
            <v>38503</v>
          </cell>
          <cell r="H41">
            <v>366</v>
          </cell>
          <cell r="I41">
            <v>1200.826574048582</v>
          </cell>
          <cell r="J41">
            <v>0</v>
          </cell>
        </row>
        <row r="42">
          <cell r="B42" t="str">
            <v>F-25</v>
          </cell>
          <cell r="C42" t="str">
            <v>Envirosupply &amp; Service</v>
          </cell>
          <cell r="D42" t="str">
            <v>M</v>
          </cell>
          <cell r="E42">
            <v>2000</v>
          </cell>
          <cell r="F42">
            <v>37377</v>
          </cell>
          <cell r="G42">
            <v>38230</v>
          </cell>
          <cell r="H42">
            <v>244</v>
          </cell>
          <cell r="I42">
            <v>1200.826574048582</v>
          </cell>
          <cell r="J42">
            <v>0</v>
          </cell>
        </row>
        <row r="43">
          <cell r="B43" t="str">
            <v>F-26</v>
          </cell>
          <cell r="C43" t="str">
            <v>General Office Products</v>
          </cell>
          <cell r="E43">
            <v>2213</v>
          </cell>
          <cell r="F43">
            <v>37773</v>
          </cell>
          <cell r="G43">
            <v>38868</v>
          </cell>
          <cell r="H43">
            <v>366</v>
          </cell>
          <cell r="I43">
            <v>1328.7146041847559</v>
          </cell>
          <cell r="J43">
            <v>0</v>
          </cell>
        </row>
        <row r="44">
          <cell r="B44" t="str">
            <v>F-27</v>
          </cell>
          <cell r="C44" t="str">
            <v>Home Depot</v>
          </cell>
          <cell r="D44" t="str">
            <v>M</v>
          </cell>
          <cell r="E44">
            <v>2400</v>
          </cell>
          <cell r="F44">
            <v>37071</v>
          </cell>
          <cell r="G44">
            <v>38168</v>
          </cell>
          <cell r="H44">
            <v>182</v>
          </cell>
          <cell r="I44">
            <v>1440.9918888582984</v>
          </cell>
          <cell r="J44">
            <v>0</v>
          </cell>
        </row>
        <row r="45">
          <cell r="B45" t="str">
            <v>F-28</v>
          </cell>
          <cell r="C45" t="str">
            <v>High Sierra Electronics</v>
          </cell>
          <cell r="D45" t="str">
            <v>M</v>
          </cell>
          <cell r="E45">
            <v>1650</v>
          </cell>
          <cell r="F45">
            <v>37149</v>
          </cell>
          <cell r="G45">
            <v>38244</v>
          </cell>
          <cell r="H45">
            <v>258</v>
          </cell>
          <cell r="I45">
            <v>990.68192359008015</v>
          </cell>
          <cell r="J45">
            <v>0</v>
          </cell>
        </row>
        <row r="46">
          <cell r="B46" t="str">
            <v>F-30</v>
          </cell>
          <cell r="C46" t="str">
            <v>Salon Depot</v>
          </cell>
          <cell r="E46">
            <v>4400</v>
          </cell>
          <cell r="F46">
            <v>36739</v>
          </cell>
          <cell r="G46">
            <v>38564</v>
          </cell>
          <cell r="H46">
            <v>366</v>
          </cell>
          <cell r="I46">
            <v>2641.8184629068801</v>
          </cell>
          <cell r="J46">
            <v>0</v>
          </cell>
        </row>
        <row r="47">
          <cell r="B47" t="str">
            <v>A-1</v>
          </cell>
          <cell r="C47" t="str">
            <v>Great Discovery's</v>
          </cell>
          <cell r="E47">
            <v>4500</v>
          </cell>
          <cell r="F47">
            <v>37408</v>
          </cell>
          <cell r="G47">
            <v>39051</v>
          </cell>
          <cell r="H47">
            <v>366</v>
          </cell>
          <cell r="I47">
            <v>2701.8597916093095</v>
          </cell>
          <cell r="J47">
            <v>0</v>
          </cell>
        </row>
        <row r="48">
          <cell r="B48" t="str">
            <v>A-2</v>
          </cell>
          <cell r="C48" t="str">
            <v>Transwestern Management Office</v>
          </cell>
          <cell r="D48">
            <v>2</v>
          </cell>
          <cell r="E48">
            <v>5360</v>
          </cell>
          <cell r="F48">
            <v>37987</v>
          </cell>
          <cell r="G48">
            <v>38352</v>
          </cell>
          <cell r="H48">
            <v>366</v>
          </cell>
          <cell r="I48">
            <v>3218.2152184501997</v>
          </cell>
          <cell r="J48">
            <v>-3218.2152184501997</v>
          </cell>
        </row>
        <row r="49">
          <cell r="B49" t="str">
            <v>A-4</v>
          </cell>
          <cell r="C49" t="str">
            <v>Atlas Delivery Service</v>
          </cell>
          <cell r="E49">
            <v>2400</v>
          </cell>
          <cell r="F49">
            <v>36617</v>
          </cell>
          <cell r="G49">
            <v>38807</v>
          </cell>
          <cell r="H49">
            <v>366</v>
          </cell>
          <cell r="I49">
            <v>1440.9918888582984</v>
          </cell>
          <cell r="J49">
            <v>0</v>
          </cell>
        </row>
        <row r="50">
          <cell r="B50" t="str">
            <v>A-5</v>
          </cell>
          <cell r="C50" t="str">
            <v>Terrain Management</v>
          </cell>
          <cell r="D50" t="str">
            <v>M</v>
          </cell>
          <cell r="E50">
            <v>2000</v>
          </cell>
          <cell r="F50">
            <v>37681</v>
          </cell>
          <cell r="G50">
            <v>38199</v>
          </cell>
          <cell r="H50">
            <v>213</v>
          </cell>
          <cell r="I50">
            <v>1200.826574048582</v>
          </cell>
          <cell r="J50">
            <v>0</v>
          </cell>
        </row>
        <row r="51">
          <cell r="B51" t="str">
            <v>A-7</v>
          </cell>
          <cell r="C51" t="str">
            <v>Robert Orsak dba Prime Meat Co.</v>
          </cell>
          <cell r="E51">
            <v>3220</v>
          </cell>
          <cell r="F51">
            <v>37408</v>
          </cell>
          <cell r="G51">
            <v>38503</v>
          </cell>
          <cell r="H51">
            <v>366</v>
          </cell>
          <cell r="I51">
            <v>1933.3307842182169</v>
          </cell>
          <cell r="J51">
            <v>0</v>
          </cell>
        </row>
        <row r="52">
          <cell r="B52" t="str">
            <v>A-14</v>
          </cell>
          <cell r="C52" t="str">
            <v>Recycled Baseball Items</v>
          </cell>
          <cell r="E52">
            <v>2820</v>
          </cell>
          <cell r="F52">
            <v>37377</v>
          </cell>
          <cell r="G52">
            <v>38472</v>
          </cell>
          <cell r="H52">
            <v>366</v>
          </cell>
          <cell r="I52">
            <v>1693.1654694085005</v>
          </cell>
          <cell r="J52">
            <v>0</v>
          </cell>
        </row>
        <row r="53">
          <cell r="B53" t="str">
            <v>B-1</v>
          </cell>
          <cell r="C53" t="str">
            <v>Lindsey Advertising Co.</v>
          </cell>
          <cell r="D53" t="str">
            <v>N, 1</v>
          </cell>
          <cell r="E53">
            <v>3000</v>
          </cell>
          <cell r="F53">
            <v>38220</v>
          </cell>
          <cell r="G53">
            <v>40056</v>
          </cell>
          <cell r="H53">
            <v>133</v>
          </cell>
          <cell r="I53">
            <v>1801.2398610728728</v>
          </cell>
          <cell r="J53">
            <v>0</v>
          </cell>
        </row>
        <row r="54">
          <cell r="B54" t="str">
            <v>B-2</v>
          </cell>
          <cell r="C54" t="str">
            <v>Studio Houston</v>
          </cell>
          <cell r="D54">
            <v>3</v>
          </cell>
          <cell r="E54">
            <v>3200</v>
          </cell>
          <cell r="F54">
            <v>36617</v>
          </cell>
          <cell r="G54">
            <v>38442</v>
          </cell>
          <cell r="H54">
            <v>366</v>
          </cell>
          <cell r="I54">
            <v>1921.3225184777311</v>
          </cell>
          <cell r="J54">
            <v>0</v>
          </cell>
        </row>
        <row r="55">
          <cell r="B55" t="str">
            <v>B-4</v>
          </cell>
          <cell r="C55" t="str">
            <v>Earth Foundation</v>
          </cell>
          <cell r="E55">
            <v>3789</v>
          </cell>
          <cell r="F55">
            <v>37104</v>
          </cell>
          <cell r="G55">
            <v>38564</v>
          </cell>
          <cell r="H55">
            <v>366</v>
          </cell>
          <cell r="I55">
            <v>2274.9659445350385</v>
          </cell>
          <cell r="J55">
            <v>0</v>
          </cell>
        </row>
        <row r="56">
          <cell r="B56" t="str">
            <v>B-6</v>
          </cell>
          <cell r="C56" t="str">
            <v>Aviation Laboratories</v>
          </cell>
          <cell r="E56">
            <v>10808</v>
          </cell>
          <cell r="F56">
            <v>37135</v>
          </cell>
          <cell r="G56">
            <v>38595</v>
          </cell>
          <cell r="H56">
            <v>366</v>
          </cell>
          <cell r="I56">
            <v>6489.2668061585373</v>
          </cell>
          <cell r="J56">
            <v>0</v>
          </cell>
        </row>
        <row r="57">
          <cell r="B57" t="str">
            <v>A-1B</v>
          </cell>
          <cell r="C57" t="str">
            <v>Central United Life Insurance</v>
          </cell>
          <cell r="E57">
            <v>4640</v>
          </cell>
          <cell r="F57">
            <v>37377</v>
          </cell>
          <cell r="G57">
            <v>38472</v>
          </cell>
          <cell r="H57">
            <v>366</v>
          </cell>
          <cell r="I57">
            <v>2785.9176517927103</v>
          </cell>
          <cell r="J57">
            <v>0</v>
          </cell>
        </row>
        <row r="58">
          <cell r="B58" t="str">
            <v>A-7</v>
          </cell>
          <cell r="C58" t="str">
            <v>Vintage Printing</v>
          </cell>
          <cell r="E58">
            <v>2100</v>
          </cell>
          <cell r="F58">
            <v>37377</v>
          </cell>
          <cell r="G58">
            <v>38472</v>
          </cell>
          <cell r="H58">
            <v>366</v>
          </cell>
          <cell r="I58">
            <v>1260.8679027510111</v>
          </cell>
          <cell r="J58">
            <v>0</v>
          </cell>
        </row>
        <row r="59">
          <cell r="B59" t="str">
            <v>A-9</v>
          </cell>
          <cell r="C59" t="str">
            <v>Guild Technologies</v>
          </cell>
          <cell r="D59" t="str">
            <v>M</v>
          </cell>
          <cell r="E59">
            <v>3320</v>
          </cell>
          <cell r="F59">
            <v>36997</v>
          </cell>
          <cell r="G59">
            <v>38138</v>
          </cell>
          <cell r="H59">
            <v>152</v>
          </cell>
          <cell r="I59">
            <v>1993.372112920646</v>
          </cell>
          <cell r="J59">
            <v>0</v>
          </cell>
        </row>
        <row r="60">
          <cell r="B60" t="str">
            <v>A-10</v>
          </cell>
          <cell r="C60" t="str">
            <v>Roban Construction</v>
          </cell>
          <cell r="E60">
            <v>2000</v>
          </cell>
          <cell r="F60">
            <v>37347</v>
          </cell>
          <cell r="G60">
            <v>38442</v>
          </cell>
          <cell r="H60">
            <v>366</v>
          </cell>
          <cell r="I60">
            <v>1200.826574048582</v>
          </cell>
          <cell r="J60">
            <v>0</v>
          </cell>
        </row>
        <row r="61">
          <cell r="B61" t="str">
            <v>A-11</v>
          </cell>
          <cell r="C61" t="str">
            <v>RR Valve</v>
          </cell>
          <cell r="D61" t="str">
            <v>N</v>
          </cell>
          <cell r="E61">
            <v>2000</v>
          </cell>
          <cell r="F61">
            <v>38139</v>
          </cell>
          <cell r="G61">
            <v>38686</v>
          </cell>
          <cell r="H61">
            <v>214</v>
          </cell>
          <cell r="I61">
            <v>1200.826574048582</v>
          </cell>
          <cell r="J61">
            <v>0</v>
          </cell>
        </row>
        <row r="62">
          <cell r="B62" t="str">
            <v>A-12</v>
          </cell>
          <cell r="C62" t="str">
            <v>Action Property Management</v>
          </cell>
          <cell r="E62">
            <v>2000</v>
          </cell>
          <cell r="F62">
            <v>37196</v>
          </cell>
          <cell r="G62">
            <v>38352</v>
          </cell>
          <cell r="H62">
            <v>366</v>
          </cell>
          <cell r="I62">
            <v>1200.826574048582</v>
          </cell>
          <cell r="J62">
            <v>0</v>
          </cell>
        </row>
        <row r="63">
          <cell r="B63" t="str">
            <v>A-13</v>
          </cell>
          <cell r="C63" t="str">
            <v>Advanced Express, Inc.</v>
          </cell>
          <cell r="E63">
            <v>2400</v>
          </cell>
          <cell r="F63">
            <v>37537</v>
          </cell>
          <cell r="G63">
            <v>38656</v>
          </cell>
          <cell r="H63">
            <v>366</v>
          </cell>
          <cell r="I63">
            <v>1440.9918888582984</v>
          </cell>
          <cell r="J63">
            <v>0</v>
          </cell>
        </row>
        <row r="64">
          <cell r="B64" t="str">
            <v>A-14</v>
          </cell>
          <cell r="C64" t="str">
            <v>Accurate Surveys of Texas (Storage)</v>
          </cell>
          <cell r="D64">
            <v>2</v>
          </cell>
          <cell r="E64">
            <v>2400</v>
          </cell>
          <cell r="F64">
            <v>38122</v>
          </cell>
          <cell r="G64">
            <v>38352</v>
          </cell>
          <cell r="H64">
            <v>231</v>
          </cell>
          <cell r="I64">
            <v>1440.9918888582984</v>
          </cell>
          <cell r="J64">
            <v>-1440.9918888582984</v>
          </cell>
        </row>
        <row r="65">
          <cell r="B65" t="str">
            <v>B-1</v>
          </cell>
          <cell r="C65" t="str">
            <v>Thompson Supply</v>
          </cell>
          <cell r="E65">
            <v>3500</v>
          </cell>
          <cell r="F65">
            <v>37956</v>
          </cell>
          <cell r="G65">
            <v>38686</v>
          </cell>
          <cell r="H65">
            <v>366</v>
          </cell>
          <cell r="I65">
            <v>2101.4465045850184</v>
          </cell>
          <cell r="J65">
            <v>0</v>
          </cell>
        </row>
        <row r="66">
          <cell r="B66" t="str">
            <v>B-3</v>
          </cell>
          <cell r="C66" t="str">
            <v>Eklunds, Inc.</v>
          </cell>
          <cell r="E66">
            <v>2400</v>
          </cell>
          <cell r="F66">
            <v>37773</v>
          </cell>
          <cell r="G66">
            <v>38868</v>
          </cell>
          <cell r="H66">
            <v>366</v>
          </cell>
          <cell r="I66">
            <v>1440.9918888582984</v>
          </cell>
          <cell r="J66">
            <v>0</v>
          </cell>
        </row>
        <row r="67">
          <cell r="B67" t="str">
            <v>B-4</v>
          </cell>
          <cell r="C67" t="str">
            <v>Capital Couriers</v>
          </cell>
          <cell r="E67">
            <v>3600</v>
          </cell>
          <cell r="F67">
            <v>37288</v>
          </cell>
          <cell r="G67">
            <v>38383</v>
          </cell>
          <cell r="H67">
            <v>366</v>
          </cell>
          <cell r="I67">
            <v>2161.4878332874473</v>
          </cell>
          <cell r="J67">
            <v>0</v>
          </cell>
        </row>
        <row r="68">
          <cell r="B68" t="str">
            <v>B-5</v>
          </cell>
          <cell r="C68" t="str">
            <v>Response EMS</v>
          </cell>
          <cell r="E68">
            <v>1875</v>
          </cell>
          <cell r="F68">
            <v>37895</v>
          </cell>
          <cell r="G68">
            <v>39082</v>
          </cell>
          <cell r="H68">
            <v>366</v>
          </cell>
          <cell r="I68">
            <v>1125.7749131705457</v>
          </cell>
          <cell r="J68">
            <v>0</v>
          </cell>
        </row>
        <row r="69">
          <cell r="B69" t="str">
            <v>B-6</v>
          </cell>
          <cell r="C69" t="str">
            <v>Sunset Carpet</v>
          </cell>
          <cell r="D69" t="str">
            <v>M</v>
          </cell>
          <cell r="E69">
            <v>2774</v>
          </cell>
          <cell r="F69">
            <v>37015</v>
          </cell>
          <cell r="G69">
            <v>38138</v>
          </cell>
          <cell r="H69">
            <v>152</v>
          </cell>
          <cell r="I69">
            <v>1665.5464582053833</v>
          </cell>
          <cell r="J69">
            <v>0</v>
          </cell>
        </row>
        <row r="70">
          <cell r="B70" t="str">
            <v>B-9</v>
          </cell>
          <cell r="C70" t="str">
            <v>Government of the United States</v>
          </cell>
          <cell r="D70">
            <v>2</v>
          </cell>
          <cell r="E70">
            <v>3600</v>
          </cell>
          <cell r="F70">
            <v>37895</v>
          </cell>
          <cell r="G70">
            <v>38990</v>
          </cell>
          <cell r="H70">
            <v>366</v>
          </cell>
          <cell r="I70">
            <v>2161.4878332874473</v>
          </cell>
          <cell r="J70">
            <v>-2161.4878332874473</v>
          </cell>
        </row>
        <row r="71">
          <cell r="B71" t="str">
            <v>B-10</v>
          </cell>
          <cell r="C71" t="str">
            <v>Snowy Owl Transportation</v>
          </cell>
          <cell r="D71" t="str">
            <v>N</v>
          </cell>
          <cell r="E71">
            <v>1875</v>
          </cell>
          <cell r="F71">
            <v>38200</v>
          </cell>
          <cell r="G71">
            <v>38564</v>
          </cell>
          <cell r="H71">
            <v>153</v>
          </cell>
          <cell r="I71">
            <v>1125.7749131705457</v>
          </cell>
          <cell r="J71">
            <v>0</v>
          </cell>
        </row>
        <row r="72">
          <cell r="B72" t="str">
            <v>B-11</v>
          </cell>
          <cell r="C72" t="str">
            <v>Government of the United States</v>
          </cell>
          <cell r="D72">
            <v>2</v>
          </cell>
          <cell r="E72">
            <v>3600</v>
          </cell>
          <cell r="F72">
            <v>37895</v>
          </cell>
          <cell r="G72">
            <v>38990</v>
          </cell>
          <cell r="H72">
            <v>366</v>
          </cell>
          <cell r="I72">
            <v>2161.4878332874473</v>
          </cell>
          <cell r="J72">
            <v>-2161.4878332874473</v>
          </cell>
        </row>
        <row r="73">
          <cell r="B73" t="str">
            <v>B-12</v>
          </cell>
          <cell r="C73" t="str">
            <v>X-Cor International</v>
          </cell>
          <cell r="E73">
            <v>2000</v>
          </cell>
          <cell r="F73">
            <v>37653</v>
          </cell>
          <cell r="G73">
            <v>38748</v>
          </cell>
          <cell r="H73">
            <v>366</v>
          </cell>
          <cell r="I73">
            <v>1200.826574048582</v>
          </cell>
          <cell r="J73">
            <v>0</v>
          </cell>
        </row>
        <row r="74">
          <cell r="B74" t="str">
            <v>B-13</v>
          </cell>
          <cell r="C74" t="str">
            <v>Gift Trunk</v>
          </cell>
          <cell r="D74" t="str">
            <v>M</v>
          </cell>
          <cell r="E74">
            <v>2040</v>
          </cell>
          <cell r="F74">
            <v>37544</v>
          </cell>
          <cell r="G74">
            <v>38168</v>
          </cell>
          <cell r="H74">
            <v>182</v>
          </cell>
          <cell r="I74">
            <v>1224.8431055295537</v>
          </cell>
          <cell r="J74">
            <v>0</v>
          </cell>
        </row>
        <row r="75">
          <cell r="B75" t="str">
            <v>B-13</v>
          </cell>
          <cell r="C75" t="str">
            <v>The New Release (Storage)</v>
          </cell>
          <cell r="D75" t="str">
            <v>N, M, 2</v>
          </cell>
          <cell r="E75">
            <v>2040</v>
          </cell>
          <cell r="F75">
            <v>38169</v>
          </cell>
          <cell r="G75">
            <v>38291</v>
          </cell>
          <cell r="H75">
            <v>123</v>
          </cell>
          <cell r="I75">
            <v>1224.8431055295537</v>
          </cell>
          <cell r="J75">
            <v>-1224.8431055295537</v>
          </cell>
        </row>
        <row r="76">
          <cell r="B76" t="str">
            <v>B-13</v>
          </cell>
          <cell r="C76" t="str">
            <v>The New Release</v>
          </cell>
          <cell r="D76" t="str">
            <v>N, M</v>
          </cell>
          <cell r="E76">
            <v>2400</v>
          </cell>
          <cell r="F76">
            <v>38108</v>
          </cell>
          <cell r="G76">
            <v>38291</v>
          </cell>
          <cell r="H76">
            <v>184</v>
          </cell>
          <cell r="I76">
            <v>1440.9918888582984</v>
          </cell>
          <cell r="J76">
            <v>0</v>
          </cell>
        </row>
        <row r="77">
          <cell r="B77" t="str">
            <v>A-1</v>
          </cell>
          <cell r="C77" t="str">
            <v>Central United Life Insurance</v>
          </cell>
          <cell r="E77">
            <v>5360</v>
          </cell>
          <cell r="F77">
            <v>37834</v>
          </cell>
          <cell r="G77">
            <v>38503</v>
          </cell>
          <cell r="H77">
            <v>366</v>
          </cell>
          <cell r="I77">
            <v>3218.2152184501997</v>
          </cell>
          <cell r="J77">
            <v>0</v>
          </cell>
        </row>
        <row r="78">
          <cell r="B78" t="str">
            <v>A-3</v>
          </cell>
          <cell r="C78" t="str">
            <v>Met Printing</v>
          </cell>
          <cell r="D78">
            <v>3</v>
          </cell>
          <cell r="E78">
            <v>7840</v>
          </cell>
          <cell r="F78">
            <v>37653</v>
          </cell>
          <cell r="G78">
            <v>39844</v>
          </cell>
          <cell r="H78">
            <v>366</v>
          </cell>
          <cell r="I78">
            <v>4707.240170270441</v>
          </cell>
          <cell r="J78">
            <v>0</v>
          </cell>
        </row>
        <row r="79">
          <cell r="B79" t="str">
            <v>A-6</v>
          </cell>
          <cell r="C79" t="str">
            <v>Accurate Surveys Of Texas</v>
          </cell>
          <cell r="E79">
            <v>2400</v>
          </cell>
          <cell r="F79">
            <v>37712</v>
          </cell>
          <cell r="G79">
            <v>38807</v>
          </cell>
          <cell r="H79">
            <v>366</v>
          </cell>
          <cell r="I79">
            <v>1440.9918888582984</v>
          </cell>
          <cell r="J79">
            <v>0</v>
          </cell>
        </row>
        <row r="80">
          <cell r="B80" t="str">
            <v>B-1</v>
          </cell>
          <cell r="C80" t="str">
            <v>Healthcare Engineering</v>
          </cell>
          <cell r="E80">
            <v>5172</v>
          </cell>
          <cell r="F80">
            <v>36951</v>
          </cell>
          <cell r="G80">
            <v>38776</v>
          </cell>
          <cell r="H80">
            <v>366</v>
          </cell>
          <cell r="I80">
            <v>3105.3375204896329</v>
          </cell>
          <cell r="J80">
            <v>0</v>
          </cell>
        </row>
        <row r="81">
          <cell r="B81" t="str">
            <v>B-2A</v>
          </cell>
          <cell r="C81" t="str">
            <v>The Sandwich Board</v>
          </cell>
          <cell r="E81">
            <v>2205</v>
          </cell>
          <cell r="F81">
            <v>37012</v>
          </cell>
          <cell r="G81">
            <v>38837</v>
          </cell>
          <cell r="H81">
            <v>366</v>
          </cell>
          <cell r="I81">
            <v>1323.9112978885616</v>
          </cell>
          <cell r="J81">
            <v>0</v>
          </cell>
        </row>
        <row r="82">
          <cell r="B82" t="str">
            <v>B-4</v>
          </cell>
          <cell r="C82" t="str">
            <v>Bacharach, Inc.</v>
          </cell>
          <cell r="E82">
            <v>2800</v>
          </cell>
          <cell r="F82">
            <v>37469</v>
          </cell>
          <cell r="G82">
            <v>38564</v>
          </cell>
          <cell r="H82">
            <v>366</v>
          </cell>
          <cell r="I82">
            <v>1681.1572036680147</v>
          </cell>
          <cell r="J82">
            <v>0</v>
          </cell>
        </row>
        <row r="83">
          <cell r="B83" t="str">
            <v>B-9</v>
          </cell>
          <cell r="C83" t="str">
            <v>Mauricio Alvarez</v>
          </cell>
          <cell r="E83">
            <v>1600</v>
          </cell>
          <cell r="F83">
            <v>37803</v>
          </cell>
          <cell r="G83">
            <v>38898</v>
          </cell>
          <cell r="H83">
            <v>366</v>
          </cell>
          <cell r="I83">
            <v>960.66125923886557</v>
          </cell>
          <cell r="J83">
            <v>0</v>
          </cell>
        </row>
        <row r="84">
          <cell r="B84" t="str">
            <v>B-10</v>
          </cell>
          <cell r="C84" t="str">
            <v>Horizon Meat &amp; Seafood of Texas</v>
          </cell>
          <cell r="D84">
            <v>3</v>
          </cell>
          <cell r="E84">
            <v>4000</v>
          </cell>
          <cell r="F84">
            <v>36295</v>
          </cell>
          <cell r="G84">
            <v>38122</v>
          </cell>
          <cell r="H84">
            <v>136</v>
          </cell>
          <cell r="I84">
            <v>2401.6531480971639</v>
          </cell>
          <cell r="J84">
            <v>0</v>
          </cell>
        </row>
        <row r="85">
          <cell r="B85" t="str">
            <v>B-10</v>
          </cell>
          <cell r="C85" t="str">
            <v>Horizon Meat &amp; Seafood of Texas</v>
          </cell>
          <cell r="D85" t="str">
            <v>R, 3</v>
          </cell>
          <cell r="E85">
            <v>4000</v>
          </cell>
          <cell r="F85">
            <v>38123</v>
          </cell>
          <cell r="G85">
            <v>39233</v>
          </cell>
          <cell r="H85">
            <v>230</v>
          </cell>
          <cell r="I85">
            <v>2401.6531480971639</v>
          </cell>
          <cell r="J85">
            <v>0</v>
          </cell>
        </row>
        <row r="86">
          <cell r="B86" t="str">
            <v>B-11</v>
          </cell>
          <cell r="C86" t="str">
            <v>John White dba Autonomie DME</v>
          </cell>
          <cell r="E86">
            <v>3200</v>
          </cell>
          <cell r="F86">
            <v>37530</v>
          </cell>
          <cell r="G86">
            <v>38625</v>
          </cell>
          <cell r="H86">
            <v>366</v>
          </cell>
          <cell r="I86">
            <v>1921.3225184777311</v>
          </cell>
          <cell r="J86">
            <v>0</v>
          </cell>
        </row>
        <row r="87">
          <cell r="B87" t="str">
            <v>B-14</v>
          </cell>
          <cell r="C87" t="str">
            <v>Thomas Reprographics</v>
          </cell>
          <cell r="E87">
            <v>4800</v>
          </cell>
          <cell r="F87">
            <v>37408</v>
          </cell>
          <cell r="G87">
            <v>38503</v>
          </cell>
          <cell r="H87">
            <v>366</v>
          </cell>
          <cell r="I87">
            <v>2881.9837777165967</v>
          </cell>
          <cell r="J87">
            <v>0</v>
          </cell>
        </row>
        <row r="90">
          <cell r="C90" t="str">
            <v>Less: Duplicate Renewals</v>
          </cell>
          <cell r="E90">
            <v>-20057</v>
          </cell>
          <cell r="I90">
            <v>-12042.489297846205</v>
          </cell>
          <cell r="J90">
            <v>0</v>
          </cell>
        </row>
        <row r="91">
          <cell r="C91" t="str">
            <v>Less: Vacant Spaces</v>
          </cell>
          <cell r="E91">
            <v>70245</v>
          </cell>
          <cell r="I91">
            <v>42176.031347021322</v>
          </cell>
          <cell r="J91">
            <v>0</v>
          </cell>
        </row>
        <row r="93">
          <cell r="C93" t="str">
            <v xml:space="preserve">    TOTALS</v>
          </cell>
          <cell r="E93">
            <v>377752</v>
          </cell>
          <cell r="I93">
            <v>226807.31999999992</v>
          </cell>
          <cell r="J93">
            <v>-18208.733755585672</v>
          </cell>
        </row>
        <row r="94">
          <cell r="F94" t="str">
            <v xml:space="preserve"> </v>
          </cell>
        </row>
        <row r="95">
          <cell r="I95">
            <v>226807.31999999998</v>
          </cell>
          <cell r="J95" t="str">
            <v xml:space="preserve"> {CHECK TOTAL}</v>
          </cell>
        </row>
        <row r="107">
          <cell r="F107">
            <v>2000</v>
          </cell>
          <cell r="G107">
            <v>2001</v>
          </cell>
          <cell r="H107">
            <v>2002</v>
          </cell>
          <cell r="I107">
            <v>2003</v>
          </cell>
          <cell r="J107">
            <v>2004</v>
          </cell>
        </row>
        <row r="108">
          <cell r="C108" t="str">
            <v>International Courier System</v>
          </cell>
          <cell r="D108" t="str">
            <v>6% CAP</v>
          </cell>
          <cell r="F108">
            <v>6000</v>
          </cell>
          <cell r="G108">
            <v>6360</v>
          </cell>
          <cell r="H108">
            <v>6741.6</v>
          </cell>
          <cell r="I108">
            <v>7146.0960000000005</v>
          </cell>
          <cell r="J108">
            <v>7574.8617600000007</v>
          </cell>
        </row>
        <row r="110">
          <cell r="F110">
            <v>1999</v>
          </cell>
          <cell r="G110">
            <v>2000</v>
          </cell>
          <cell r="H110">
            <v>2001</v>
          </cell>
          <cell r="I110">
            <v>2002</v>
          </cell>
          <cell r="J110">
            <v>2003</v>
          </cell>
        </row>
        <row r="111">
          <cell r="C111" t="str">
            <v>D &amp; W Nameplate Service</v>
          </cell>
          <cell r="D111" t="str">
            <v>10% CAP</v>
          </cell>
          <cell r="F111">
            <v>2196</v>
          </cell>
          <cell r="G111">
            <v>2415.6000000000004</v>
          </cell>
          <cell r="H111">
            <v>2657.1600000000008</v>
          </cell>
          <cell r="I111">
            <v>2922.8760000000011</v>
          </cell>
          <cell r="J111">
            <v>3215.1636000000017</v>
          </cell>
        </row>
        <row r="113">
          <cell r="F113">
            <v>2001</v>
          </cell>
          <cell r="G113">
            <v>2002</v>
          </cell>
          <cell r="H113">
            <v>2003</v>
          </cell>
          <cell r="I113">
            <v>2004</v>
          </cell>
        </row>
        <row r="114">
          <cell r="C114" t="str">
            <v>Studio Houston</v>
          </cell>
          <cell r="D114" t="str">
            <v>10% CAP</v>
          </cell>
          <cell r="F114">
            <v>1866.7140769605458</v>
          </cell>
          <cell r="G114">
            <v>2053.3854846566005</v>
          </cell>
          <cell r="H114">
            <v>2258.7240331222606</v>
          </cell>
          <cell r="I114">
            <v>2484.5964364344868</v>
          </cell>
        </row>
        <row r="116">
          <cell r="F116">
            <v>2002</v>
          </cell>
          <cell r="G116">
            <v>2003</v>
          </cell>
          <cell r="H116">
            <v>2004</v>
          </cell>
        </row>
        <row r="117">
          <cell r="C117" t="str">
            <v>Sleep Dynamics</v>
          </cell>
          <cell r="D117" t="str">
            <v>10% CAP</v>
          </cell>
          <cell r="F117">
            <v>1739.5390414875367</v>
          </cell>
          <cell r="G117">
            <v>1913.4929456362904</v>
          </cell>
          <cell r="H117">
            <v>2104.8422401999196</v>
          </cell>
        </row>
        <row r="118">
          <cell r="C118" t="str">
            <v>Excluding Utilities</v>
          </cell>
        </row>
        <row r="120">
          <cell r="F120">
            <v>2001</v>
          </cell>
          <cell r="G120">
            <v>2002</v>
          </cell>
          <cell r="H120">
            <v>2003</v>
          </cell>
          <cell r="I120">
            <v>2004</v>
          </cell>
        </row>
        <row r="121">
          <cell r="C121" t="str">
            <v>Horizon Meat &amp; Seafood</v>
          </cell>
          <cell r="D121" t="str">
            <v>10% CAP</v>
          </cell>
          <cell r="F121">
            <v>2333.392596200682</v>
          </cell>
          <cell r="G121">
            <v>2566.7318558207503</v>
          </cell>
          <cell r="H121">
            <v>2823.4050414028256</v>
          </cell>
          <cell r="I121">
            <v>3105.7455455431086</v>
          </cell>
        </row>
        <row r="123">
          <cell r="F123">
            <v>2001</v>
          </cell>
          <cell r="G123">
            <v>2002</v>
          </cell>
          <cell r="H123">
            <v>2003</v>
          </cell>
          <cell r="I123">
            <v>2004</v>
          </cell>
        </row>
        <row r="124">
          <cell r="C124" t="str">
            <v>Crateworks</v>
          </cell>
          <cell r="D124" t="str">
            <v>10% CAP</v>
          </cell>
          <cell r="F124">
            <v>6016.0694611544086</v>
          </cell>
          <cell r="G124">
            <v>6617.6764072698497</v>
          </cell>
          <cell r="H124">
            <v>7279.4440479968353</v>
          </cell>
          <cell r="I124">
            <v>8007.3884527965192</v>
          </cell>
        </row>
        <row r="126">
          <cell r="F126">
            <v>2003</v>
          </cell>
          <cell r="G126">
            <v>2004</v>
          </cell>
          <cell r="H126">
            <v>2005</v>
          </cell>
        </row>
        <row r="127">
          <cell r="C127" t="str">
            <v>Met Printing, Inc.</v>
          </cell>
          <cell r="D127" t="str">
            <v>5% CAP</v>
          </cell>
          <cell r="F127">
            <v>4843.5396387047595</v>
          </cell>
          <cell r="G127">
            <v>5085.7166206399979</v>
          </cell>
          <cell r="H127">
            <v>5340.0024516719977</v>
          </cell>
        </row>
      </sheetData>
      <sheetData sheetId="3">
        <row r="22">
          <cell r="B22" t="str">
            <v>B-16</v>
          </cell>
          <cell r="C22" t="str">
            <v>Compu Data Products, Inc.</v>
          </cell>
          <cell r="E22">
            <v>5000</v>
          </cell>
          <cell r="F22">
            <v>37043</v>
          </cell>
          <cell r="G22">
            <v>38686</v>
          </cell>
          <cell r="H22">
            <v>366</v>
          </cell>
          <cell r="I22">
            <v>945.6136565789194</v>
          </cell>
          <cell r="J22">
            <v>0</v>
          </cell>
        </row>
        <row r="23">
          <cell r="B23" t="str">
            <v>C-1</v>
          </cell>
          <cell r="C23" t="str">
            <v>Maytag Appliances Sales</v>
          </cell>
          <cell r="E23">
            <v>14000</v>
          </cell>
          <cell r="F23">
            <v>36982</v>
          </cell>
          <cell r="G23">
            <v>38807</v>
          </cell>
          <cell r="H23">
            <v>366</v>
          </cell>
          <cell r="I23">
            <v>2647.7182384209746</v>
          </cell>
          <cell r="J23">
            <v>0</v>
          </cell>
        </row>
        <row r="24">
          <cell r="B24" t="str">
            <v>C-2</v>
          </cell>
          <cell r="C24" t="str">
            <v>H.C. Beck, Ltd.</v>
          </cell>
          <cell r="E24">
            <v>4000</v>
          </cell>
          <cell r="F24">
            <v>37104</v>
          </cell>
          <cell r="G24">
            <v>39294</v>
          </cell>
          <cell r="H24">
            <v>366</v>
          </cell>
          <cell r="I24">
            <v>756.49092526313552</v>
          </cell>
          <cell r="J24">
            <v>0</v>
          </cell>
        </row>
        <row r="25">
          <cell r="B25" t="str">
            <v>D-1</v>
          </cell>
          <cell r="C25" t="str">
            <v>The New Release</v>
          </cell>
          <cell r="D25" t="str">
            <v>N, 1</v>
          </cell>
          <cell r="E25">
            <v>7183</v>
          </cell>
          <cell r="F25">
            <v>38353</v>
          </cell>
          <cell r="G25">
            <v>39447</v>
          </cell>
          <cell r="H25">
            <v>0</v>
          </cell>
          <cell r="I25">
            <v>1358.4685790412757</v>
          </cell>
          <cell r="J25">
            <v>0</v>
          </cell>
        </row>
        <row r="26">
          <cell r="B26" t="str">
            <v>D-4</v>
          </cell>
          <cell r="C26" t="str">
            <v>Innovative Flooring</v>
          </cell>
          <cell r="E26">
            <v>5000</v>
          </cell>
          <cell r="F26">
            <v>37851</v>
          </cell>
          <cell r="G26">
            <v>39141</v>
          </cell>
          <cell r="H26">
            <v>366</v>
          </cell>
          <cell r="I26">
            <v>945.6136565789194</v>
          </cell>
          <cell r="J26">
            <v>0</v>
          </cell>
        </row>
        <row r="27">
          <cell r="B27" t="str">
            <v>D-5</v>
          </cell>
          <cell r="C27" t="str">
            <v>U.S. Government dba D.E.A.</v>
          </cell>
          <cell r="D27">
            <v>2</v>
          </cell>
          <cell r="E27">
            <v>6667</v>
          </cell>
          <cell r="F27">
            <v>37834</v>
          </cell>
          <cell r="G27">
            <v>41486</v>
          </cell>
          <cell r="H27">
            <v>366</v>
          </cell>
          <cell r="I27">
            <v>1260.8812496823311</v>
          </cell>
          <cell r="J27">
            <v>-1260.8812496823311</v>
          </cell>
        </row>
        <row r="28">
          <cell r="B28" t="str">
            <v>D-7</v>
          </cell>
          <cell r="C28" t="str">
            <v>International Courier System (Storage)</v>
          </cell>
          <cell r="D28" t="str">
            <v>N, 2</v>
          </cell>
          <cell r="E28">
            <v>6660</v>
          </cell>
          <cell r="F28">
            <v>38146</v>
          </cell>
          <cell r="G28">
            <v>38352</v>
          </cell>
          <cell r="H28">
            <v>207</v>
          </cell>
          <cell r="I28">
            <v>1259.5573905631206</v>
          </cell>
          <cell r="J28">
            <v>-1259.5573905631206</v>
          </cell>
        </row>
        <row r="29">
          <cell r="B29" t="str">
            <v>D-8</v>
          </cell>
          <cell r="C29" t="str">
            <v>International Courier System</v>
          </cell>
          <cell r="E29">
            <v>12213</v>
          </cell>
          <cell r="F29">
            <v>36617</v>
          </cell>
          <cell r="G29">
            <v>38442</v>
          </cell>
          <cell r="H29">
            <v>366</v>
          </cell>
          <cell r="I29">
            <v>2309.7559175596684</v>
          </cell>
          <cell r="J29">
            <v>0</v>
          </cell>
        </row>
        <row r="30">
          <cell r="B30" t="str">
            <v>E-11</v>
          </cell>
          <cell r="C30" t="str">
            <v>Service Medics International</v>
          </cell>
          <cell r="D30" t="str">
            <v>N</v>
          </cell>
          <cell r="E30">
            <v>2500</v>
          </cell>
          <cell r="F30">
            <v>38033</v>
          </cell>
          <cell r="G30">
            <v>39141</v>
          </cell>
          <cell r="H30">
            <v>320</v>
          </cell>
          <cell r="I30">
            <v>472.8068282894597</v>
          </cell>
          <cell r="J30">
            <v>0</v>
          </cell>
        </row>
        <row r="31">
          <cell r="B31" t="str">
            <v>E-14</v>
          </cell>
          <cell r="C31" t="str">
            <v>Spectra Laser &amp; Precision</v>
          </cell>
          <cell r="E31">
            <v>3635</v>
          </cell>
          <cell r="F31">
            <v>36770</v>
          </cell>
          <cell r="G31">
            <v>38595</v>
          </cell>
          <cell r="H31">
            <v>366</v>
          </cell>
          <cell r="I31">
            <v>687.46112833287441</v>
          </cell>
          <cell r="J31">
            <v>0</v>
          </cell>
        </row>
        <row r="32">
          <cell r="B32" t="str">
            <v>E-15</v>
          </cell>
          <cell r="C32" t="str">
            <v>Weight Watchers</v>
          </cell>
          <cell r="D32" t="str">
            <v>N</v>
          </cell>
          <cell r="E32">
            <v>1892</v>
          </cell>
          <cell r="F32">
            <v>38047</v>
          </cell>
          <cell r="G32">
            <v>39141</v>
          </cell>
          <cell r="H32">
            <v>306</v>
          </cell>
          <cell r="I32">
            <v>357.8202076494631</v>
          </cell>
          <cell r="J32">
            <v>0</v>
          </cell>
        </row>
        <row r="33">
          <cell r="B33" t="str">
            <v>E-16</v>
          </cell>
          <cell r="C33" t="str">
            <v>Sleep Dynamics</v>
          </cell>
          <cell r="E33">
            <v>3308</v>
          </cell>
          <cell r="F33">
            <v>37712</v>
          </cell>
          <cell r="G33">
            <v>39538</v>
          </cell>
          <cell r="H33">
            <v>366</v>
          </cell>
          <cell r="I33">
            <v>625.61799519261308</v>
          </cell>
          <cell r="J33">
            <v>0</v>
          </cell>
        </row>
        <row r="34">
          <cell r="B34" t="str">
            <v>E-17</v>
          </cell>
          <cell r="C34" t="str">
            <v>Fire Arms International</v>
          </cell>
          <cell r="E34">
            <v>4000</v>
          </cell>
          <cell r="F34">
            <v>37196</v>
          </cell>
          <cell r="G34">
            <v>38199</v>
          </cell>
          <cell r="H34">
            <v>213</v>
          </cell>
          <cell r="I34">
            <v>756.49092526313552</v>
          </cell>
          <cell r="J34">
            <v>0</v>
          </cell>
        </row>
        <row r="35">
          <cell r="B35" t="str">
            <v>E-17</v>
          </cell>
          <cell r="C35" t="str">
            <v>Fire Arms International</v>
          </cell>
          <cell r="D35" t="str">
            <v>E</v>
          </cell>
          <cell r="E35">
            <v>6000</v>
          </cell>
          <cell r="F35">
            <v>38200</v>
          </cell>
          <cell r="G35">
            <v>39507</v>
          </cell>
          <cell r="H35">
            <v>153</v>
          </cell>
          <cell r="I35">
            <v>1134.7363878947033</v>
          </cell>
          <cell r="J35">
            <v>0</v>
          </cell>
        </row>
        <row r="36">
          <cell r="B36" t="str">
            <v>E-18</v>
          </cell>
          <cell r="C36" t="str">
            <v>Vatani Consulting Engineering</v>
          </cell>
          <cell r="E36">
            <v>1280</v>
          </cell>
          <cell r="F36">
            <v>37987</v>
          </cell>
          <cell r="G36">
            <v>38717</v>
          </cell>
          <cell r="H36">
            <v>366</v>
          </cell>
          <cell r="I36">
            <v>242.07709608420339</v>
          </cell>
          <cell r="J36">
            <v>0</v>
          </cell>
        </row>
        <row r="37">
          <cell r="B37" t="str">
            <v>F-18</v>
          </cell>
          <cell r="C37" t="str">
            <v>Premium Graphicx</v>
          </cell>
          <cell r="E37">
            <v>8057</v>
          </cell>
          <cell r="F37">
            <v>37012</v>
          </cell>
          <cell r="G37">
            <v>38107</v>
          </cell>
          <cell r="H37">
            <v>121</v>
          </cell>
          <cell r="I37">
            <v>1523.7618462112707</v>
          </cell>
          <cell r="J37">
            <v>0</v>
          </cell>
        </row>
        <row r="38">
          <cell r="B38" t="str">
            <v>F-18</v>
          </cell>
          <cell r="C38" t="str">
            <v>Premium Graphicx</v>
          </cell>
          <cell r="D38" t="str">
            <v>E, 1</v>
          </cell>
          <cell r="E38">
            <v>11057</v>
          </cell>
          <cell r="F38">
            <v>38231</v>
          </cell>
          <cell r="G38">
            <v>38837</v>
          </cell>
          <cell r="H38">
            <v>122</v>
          </cell>
          <cell r="I38">
            <v>2091.1300401586223</v>
          </cell>
          <cell r="J38">
            <v>0</v>
          </cell>
        </row>
        <row r="39">
          <cell r="B39" t="str">
            <v>F-19</v>
          </cell>
          <cell r="C39" t="str">
            <v>D &amp; W Nameplate Service</v>
          </cell>
          <cell r="E39">
            <v>4000</v>
          </cell>
          <cell r="F39">
            <v>36404</v>
          </cell>
          <cell r="G39">
            <v>38230</v>
          </cell>
          <cell r="H39">
            <v>244</v>
          </cell>
          <cell r="I39">
            <v>756.49092526313552</v>
          </cell>
          <cell r="J39">
            <v>0</v>
          </cell>
        </row>
        <row r="40">
          <cell r="B40" t="str">
            <v>F-19</v>
          </cell>
          <cell r="C40" t="str">
            <v>D &amp; W Nameplate Service</v>
          </cell>
          <cell r="D40" t="str">
            <v>R, 1</v>
          </cell>
          <cell r="E40">
            <v>4000</v>
          </cell>
          <cell r="F40">
            <v>38292</v>
          </cell>
          <cell r="G40">
            <v>40117</v>
          </cell>
          <cell r="H40">
            <v>61</v>
          </cell>
          <cell r="I40">
            <v>756.49092526313552</v>
          </cell>
          <cell r="J40">
            <v>0</v>
          </cell>
        </row>
        <row r="41">
          <cell r="B41" t="str">
            <v>F-24</v>
          </cell>
          <cell r="C41" t="str">
            <v>Restaurants Etc. dba LePeep</v>
          </cell>
          <cell r="E41">
            <v>2000</v>
          </cell>
          <cell r="F41">
            <v>37408</v>
          </cell>
          <cell r="G41">
            <v>38503</v>
          </cell>
          <cell r="H41">
            <v>366</v>
          </cell>
          <cell r="I41">
            <v>378.24546263156776</v>
          </cell>
          <cell r="J41">
            <v>0</v>
          </cell>
        </row>
        <row r="42">
          <cell r="B42" t="str">
            <v>F-25</v>
          </cell>
          <cell r="C42" t="str">
            <v>Envirosupply &amp; Service</v>
          </cell>
          <cell r="D42" t="str">
            <v>M</v>
          </cell>
          <cell r="E42">
            <v>2000</v>
          </cell>
          <cell r="F42">
            <v>37377</v>
          </cell>
          <cell r="G42">
            <v>38230</v>
          </cell>
          <cell r="H42">
            <v>244</v>
          </cell>
          <cell r="I42">
            <v>378.24546263156776</v>
          </cell>
          <cell r="J42">
            <v>0</v>
          </cell>
        </row>
        <row r="43">
          <cell r="B43" t="str">
            <v>F-26</v>
          </cell>
          <cell r="C43" t="str">
            <v>General Office Products</v>
          </cell>
          <cell r="E43">
            <v>2213</v>
          </cell>
          <cell r="F43">
            <v>37773</v>
          </cell>
          <cell r="G43">
            <v>38868</v>
          </cell>
          <cell r="H43">
            <v>366</v>
          </cell>
          <cell r="I43">
            <v>418.52860440182974</v>
          </cell>
          <cell r="J43">
            <v>0</v>
          </cell>
        </row>
        <row r="44">
          <cell r="B44" t="str">
            <v>F-27</v>
          </cell>
          <cell r="C44" t="str">
            <v>Home Depot</v>
          </cell>
          <cell r="D44" t="str">
            <v>M</v>
          </cell>
          <cell r="E44">
            <v>2400</v>
          </cell>
          <cell r="F44">
            <v>37071</v>
          </cell>
          <cell r="G44">
            <v>38168</v>
          </cell>
          <cell r="H44">
            <v>182</v>
          </cell>
          <cell r="I44">
            <v>453.89455515788131</v>
          </cell>
          <cell r="J44">
            <v>0</v>
          </cell>
        </row>
        <row r="45">
          <cell r="B45" t="str">
            <v>F-28</v>
          </cell>
          <cell r="C45" t="str">
            <v>High Sierra Electronics</v>
          </cell>
          <cell r="D45" t="str">
            <v>M</v>
          </cell>
          <cell r="E45">
            <v>1650</v>
          </cell>
          <cell r="F45">
            <v>37149</v>
          </cell>
          <cell r="G45">
            <v>38244</v>
          </cell>
          <cell r="H45">
            <v>258</v>
          </cell>
          <cell r="I45">
            <v>312.05250667104343</v>
          </cell>
          <cell r="J45">
            <v>0</v>
          </cell>
        </row>
        <row r="46">
          <cell r="B46" t="str">
            <v>F-30</v>
          </cell>
          <cell r="C46" t="str">
            <v>Salon Depot</v>
          </cell>
          <cell r="E46">
            <v>4400</v>
          </cell>
          <cell r="F46">
            <v>36739</v>
          </cell>
          <cell r="G46">
            <v>38564</v>
          </cell>
          <cell r="H46">
            <v>366</v>
          </cell>
          <cell r="I46">
            <v>832.14001778944908</v>
          </cell>
          <cell r="J46">
            <v>0</v>
          </cell>
        </row>
        <row r="47">
          <cell r="B47" t="str">
            <v>A-1</v>
          </cell>
          <cell r="C47" t="str">
            <v>Great Discovery's</v>
          </cell>
          <cell r="E47">
            <v>4500</v>
          </cell>
          <cell r="F47">
            <v>37408</v>
          </cell>
          <cell r="G47">
            <v>39051</v>
          </cell>
          <cell r="H47">
            <v>366</v>
          </cell>
          <cell r="I47">
            <v>851.05229092102752</v>
          </cell>
          <cell r="J47">
            <v>0</v>
          </cell>
        </row>
        <row r="48">
          <cell r="B48" t="str">
            <v>A-2</v>
          </cell>
          <cell r="C48" t="str">
            <v>Transwestern Management Office</v>
          </cell>
          <cell r="D48">
            <v>2</v>
          </cell>
          <cell r="E48">
            <v>5360</v>
          </cell>
          <cell r="F48">
            <v>37987</v>
          </cell>
          <cell r="G48">
            <v>38352</v>
          </cell>
          <cell r="H48">
            <v>366</v>
          </cell>
          <cell r="I48">
            <v>1013.6978398526016</v>
          </cell>
          <cell r="J48">
            <v>-1013.6978398526016</v>
          </cell>
        </row>
        <row r="49">
          <cell r="B49" t="str">
            <v>A-4</v>
          </cell>
          <cell r="C49" t="str">
            <v>Atlas Delivery Service</v>
          </cell>
          <cell r="E49">
            <v>2400</v>
          </cell>
          <cell r="F49">
            <v>36617</v>
          </cell>
          <cell r="G49">
            <v>38807</v>
          </cell>
          <cell r="H49">
            <v>366</v>
          </cell>
          <cell r="I49">
            <v>453.89455515788131</v>
          </cell>
          <cell r="J49">
            <v>0</v>
          </cell>
        </row>
        <row r="50">
          <cell r="B50" t="str">
            <v>A-5</v>
          </cell>
          <cell r="C50" t="str">
            <v>Terrain Management</v>
          </cell>
          <cell r="D50" t="str">
            <v>M</v>
          </cell>
          <cell r="E50">
            <v>2000</v>
          </cell>
          <cell r="F50">
            <v>37681</v>
          </cell>
          <cell r="G50">
            <v>38199</v>
          </cell>
          <cell r="H50">
            <v>213</v>
          </cell>
          <cell r="I50">
            <v>378.24546263156776</v>
          </cell>
          <cell r="J50">
            <v>0</v>
          </cell>
        </row>
        <row r="51">
          <cell r="B51" t="str">
            <v>A-7</v>
          </cell>
          <cell r="C51" t="str">
            <v>Robert Orsak dba Prime Meat Co.</v>
          </cell>
          <cell r="E51">
            <v>3220</v>
          </cell>
          <cell r="F51">
            <v>37408</v>
          </cell>
          <cell r="G51">
            <v>38503</v>
          </cell>
          <cell r="H51">
            <v>366</v>
          </cell>
          <cell r="I51">
            <v>608.97519483682413</v>
          </cell>
          <cell r="J51">
            <v>0</v>
          </cell>
        </row>
        <row r="52">
          <cell r="B52" t="str">
            <v>A-14</v>
          </cell>
          <cell r="C52" t="str">
            <v>Recycled Baseball Items</v>
          </cell>
          <cell r="E52">
            <v>2820</v>
          </cell>
          <cell r="F52">
            <v>37377</v>
          </cell>
          <cell r="G52">
            <v>38472</v>
          </cell>
          <cell r="H52">
            <v>366</v>
          </cell>
          <cell r="I52">
            <v>533.32610231051058</v>
          </cell>
          <cell r="J52">
            <v>0</v>
          </cell>
        </row>
        <row r="53">
          <cell r="B53" t="str">
            <v>B-1</v>
          </cell>
          <cell r="C53" t="str">
            <v>Lindsey Advertising Co.</v>
          </cell>
          <cell r="D53" t="str">
            <v>N, 1</v>
          </cell>
          <cell r="E53">
            <v>3000</v>
          </cell>
          <cell r="F53">
            <v>38220</v>
          </cell>
          <cell r="G53">
            <v>40056</v>
          </cell>
          <cell r="H53">
            <v>133</v>
          </cell>
          <cell r="I53">
            <v>567.36819394735164</v>
          </cell>
          <cell r="J53">
            <v>0</v>
          </cell>
        </row>
        <row r="54">
          <cell r="B54" t="str">
            <v>B-2</v>
          </cell>
          <cell r="C54" t="str">
            <v>Studio Houston</v>
          </cell>
          <cell r="D54">
            <v>3</v>
          </cell>
          <cell r="E54">
            <v>3200</v>
          </cell>
          <cell r="F54">
            <v>36617</v>
          </cell>
          <cell r="G54">
            <v>38442</v>
          </cell>
          <cell r="H54">
            <v>366</v>
          </cell>
          <cell r="I54">
            <v>605.19274021050842</v>
          </cell>
          <cell r="J54">
            <v>-421.55482327029364</v>
          </cell>
        </row>
        <row r="55">
          <cell r="B55" t="str">
            <v>B-4</v>
          </cell>
          <cell r="C55" t="str">
            <v>Earth Foundation</v>
          </cell>
          <cell r="E55">
            <v>3789</v>
          </cell>
          <cell r="F55">
            <v>37104</v>
          </cell>
          <cell r="G55">
            <v>38564</v>
          </cell>
          <cell r="H55">
            <v>366</v>
          </cell>
          <cell r="I55">
            <v>716.58602895550518</v>
          </cell>
          <cell r="J55">
            <v>0</v>
          </cell>
        </row>
        <row r="56">
          <cell r="B56" t="str">
            <v>B-6</v>
          </cell>
          <cell r="C56" t="str">
            <v>Aviation Laboratories</v>
          </cell>
          <cell r="E56">
            <v>10808</v>
          </cell>
          <cell r="F56">
            <v>37135</v>
          </cell>
          <cell r="G56">
            <v>38595</v>
          </cell>
          <cell r="H56">
            <v>366</v>
          </cell>
          <cell r="I56">
            <v>2044.0384800609922</v>
          </cell>
          <cell r="J56">
            <v>0</v>
          </cell>
        </row>
        <row r="57">
          <cell r="B57" t="str">
            <v>A-1B</v>
          </cell>
          <cell r="C57" t="str">
            <v>Central United Life Insurance</v>
          </cell>
          <cell r="E57">
            <v>4640</v>
          </cell>
          <cell r="F57">
            <v>37377</v>
          </cell>
          <cell r="G57">
            <v>38472</v>
          </cell>
          <cell r="H57">
            <v>366</v>
          </cell>
          <cell r="I57">
            <v>877.52947330523727</v>
          </cell>
          <cell r="J57">
            <v>0</v>
          </cell>
        </row>
        <row r="58">
          <cell r="B58" t="str">
            <v>A-7</v>
          </cell>
          <cell r="C58" t="str">
            <v>Vintage Printing</v>
          </cell>
          <cell r="E58">
            <v>2100</v>
          </cell>
          <cell r="F58">
            <v>37377</v>
          </cell>
          <cell r="G58">
            <v>38472</v>
          </cell>
          <cell r="H58">
            <v>366</v>
          </cell>
          <cell r="I58">
            <v>397.15773576314615</v>
          </cell>
          <cell r="J58">
            <v>0</v>
          </cell>
        </row>
        <row r="59">
          <cell r="B59" t="str">
            <v>A-9</v>
          </cell>
          <cell r="C59" t="str">
            <v>Guild Technologies</v>
          </cell>
          <cell r="D59" t="str">
            <v>M</v>
          </cell>
          <cell r="E59">
            <v>3320</v>
          </cell>
          <cell r="F59">
            <v>36997</v>
          </cell>
          <cell r="G59">
            <v>38138</v>
          </cell>
          <cell r="H59">
            <v>152</v>
          </cell>
          <cell r="I59">
            <v>627.88746796840246</v>
          </cell>
          <cell r="J59">
            <v>0</v>
          </cell>
        </row>
        <row r="60">
          <cell r="B60" t="str">
            <v>A-10</v>
          </cell>
          <cell r="C60" t="str">
            <v>Roban Construction</v>
          </cell>
          <cell r="E60">
            <v>2000</v>
          </cell>
          <cell r="F60">
            <v>37347</v>
          </cell>
          <cell r="G60">
            <v>38442</v>
          </cell>
          <cell r="H60">
            <v>366</v>
          </cell>
          <cell r="I60">
            <v>378.24546263156776</v>
          </cell>
          <cell r="J60">
            <v>0</v>
          </cell>
        </row>
        <row r="61">
          <cell r="B61" t="str">
            <v>A-11</v>
          </cell>
          <cell r="C61" t="str">
            <v>RR Valve</v>
          </cell>
          <cell r="D61" t="str">
            <v>N</v>
          </cell>
          <cell r="E61">
            <v>2000</v>
          </cell>
          <cell r="F61">
            <v>38139</v>
          </cell>
          <cell r="G61">
            <v>38686</v>
          </cell>
          <cell r="H61">
            <v>214</v>
          </cell>
          <cell r="I61">
            <v>378.24546263156776</v>
          </cell>
          <cell r="J61">
            <v>0</v>
          </cell>
        </row>
        <row r="62">
          <cell r="B62" t="str">
            <v>A-12</v>
          </cell>
          <cell r="C62" t="str">
            <v>Action Property Management</v>
          </cell>
          <cell r="E62">
            <v>2000</v>
          </cell>
          <cell r="F62">
            <v>37196</v>
          </cell>
          <cell r="G62">
            <v>38352</v>
          </cell>
          <cell r="H62">
            <v>366</v>
          </cell>
          <cell r="I62">
            <v>378.24546263156776</v>
          </cell>
          <cell r="J62">
            <v>0</v>
          </cell>
        </row>
        <row r="63">
          <cell r="B63" t="str">
            <v>A-13</v>
          </cell>
          <cell r="C63" t="str">
            <v>Advanced Express, Inc.</v>
          </cell>
          <cell r="E63">
            <v>2400</v>
          </cell>
          <cell r="F63">
            <v>37537</v>
          </cell>
          <cell r="G63">
            <v>38656</v>
          </cell>
          <cell r="H63">
            <v>366</v>
          </cell>
          <cell r="I63">
            <v>453.89455515788131</v>
          </cell>
          <cell r="J63">
            <v>0</v>
          </cell>
        </row>
        <row r="64">
          <cell r="B64" t="str">
            <v>A-14</v>
          </cell>
          <cell r="C64" t="str">
            <v>Accurate Surveys of Texas (Storage)</v>
          </cell>
          <cell r="D64">
            <v>2</v>
          </cell>
          <cell r="E64">
            <v>2400</v>
          </cell>
          <cell r="F64">
            <v>38122</v>
          </cell>
          <cell r="G64">
            <v>38352</v>
          </cell>
          <cell r="H64">
            <v>231</v>
          </cell>
          <cell r="I64">
            <v>453.89455515788131</v>
          </cell>
          <cell r="J64">
            <v>-453.89455515788131</v>
          </cell>
        </row>
        <row r="65">
          <cell r="B65" t="str">
            <v>B-1</v>
          </cell>
          <cell r="C65" t="str">
            <v>Thompson Supply</v>
          </cell>
          <cell r="E65">
            <v>3500</v>
          </cell>
          <cell r="F65">
            <v>37956</v>
          </cell>
          <cell r="G65">
            <v>38686</v>
          </cell>
          <cell r="H65">
            <v>366</v>
          </cell>
          <cell r="I65">
            <v>661.92955960524364</v>
          </cell>
          <cell r="J65">
            <v>0</v>
          </cell>
        </row>
        <row r="66">
          <cell r="B66" t="str">
            <v>B-3</v>
          </cell>
          <cell r="C66" t="str">
            <v>Eklunds, Inc.</v>
          </cell>
          <cell r="E66">
            <v>2400</v>
          </cell>
          <cell r="F66">
            <v>37773</v>
          </cell>
          <cell r="G66">
            <v>38868</v>
          </cell>
          <cell r="H66">
            <v>366</v>
          </cell>
          <cell r="I66">
            <v>453.89455515788131</v>
          </cell>
          <cell r="J66">
            <v>0</v>
          </cell>
        </row>
        <row r="67">
          <cell r="B67" t="str">
            <v>B-4</v>
          </cell>
          <cell r="C67" t="str">
            <v>Capital Couriers</v>
          </cell>
          <cell r="E67">
            <v>3600</v>
          </cell>
          <cell r="F67">
            <v>37288</v>
          </cell>
          <cell r="G67">
            <v>38383</v>
          </cell>
          <cell r="H67">
            <v>366</v>
          </cell>
          <cell r="I67">
            <v>680.84183273682197</v>
          </cell>
          <cell r="J67">
            <v>0</v>
          </cell>
        </row>
        <row r="68">
          <cell r="B68" t="str">
            <v>B-5</v>
          </cell>
          <cell r="C68" t="str">
            <v>Response EMS</v>
          </cell>
          <cell r="E68">
            <v>1875</v>
          </cell>
          <cell r="F68">
            <v>37895</v>
          </cell>
          <cell r="G68">
            <v>39082</v>
          </cell>
          <cell r="H68">
            <v>366</v>
          </cell>
          <cell r="I68">
            <v>354.60512121709479</v>
          </cell>
          <cell r="J68">
            <v>0</v>
          </cell>
        </row>
        <row r="69">
          <cell r="B69" t="str">
            <v>B-6</v>
          </cell>
          <cell r="C69" t="str">
            <v>Sunset Carpet</v>
          </cell>
          <cell r="D69" t="str">
            <v>M</v>
          </cell>
          <cell r="E69">
            <v>2774</v>
          </cell>
          <cell r="F69">
            <v>37015</v>
          </cell>
          <cell r="G69">
            <v>38138</v>
          </cell>
          <cell r="H69">
            <v>152</v>
          </cell>
          <cell r="I69">
            <v>524.62645666998446</v>
          </cell>
          <cell r="J69">
            <v>0</v>
          </cell>
        </row>
        <row r="70">
          <cell r="B70" t="str">
            <v>B-9</v>
          </cell>
          <cell r="C70" t="str">
            <v>Government of the United States</v>
          </cell>
          <cell r="D70">
            <v>2</v>
          </cell>
          <cell r="E70">
            <v>3600</v>
          </cell>
          <cell r="F70">
            <v>37895</v>
          </cell>
          <cell r="G70">
            <v>38990</v>
          </cell>
          <cell r="H70">
            <v>366</v>
          </cell>
          <cell r="I70">
            <v>680.84183273682197</v>
          </cell>
          <cell r="J70">
            <v>-680.84183273682197</v>
          </cell>
        </row>
        <row r="71">
          <cell r="B71" t="str">
            <v>B-10</v>
          </cell>
          <cell r="C71" t="str">
            <v>Snowy Owl Transportation</v>
          </cell>
          <cell r="D71" t="str">
            <v>N</v>
          </cell>
          <cell r="E71">
            <v>1875</v>
          </cell>
          <cell r="F71">
            <v>38200</v>
          </cell>
          <cell r="G71">
            <v>38564</v>
          </cell>
          <cell r="H71">
            <v>153</v>
          </cell>
          <cell r="I71">
            <v>354.60512121709479</v>
          </cell>
          <cell r="J71">
            <v>0</v>
          </cell>
        </row>
        <row r="72">
          <cell r="B72" t="str">
            <v>B-11</v>
          </cell>
          <cell r="C72" t="str">
            <v>Government of the United States</v>
          </cell>
          <cell r="D72">
            <v>2</v>
          </cell>
          <cell r="E72">
            <v>3600</v>
          </cell>
          <cell r="F72">
            <v>37895</v>
          </cell>
          <cell r="G72">
            <v>38990</v>
          </cell>
          <cell r="H72">
            <v>366</v>
          </cell>
          <cell r="I72">
            <v>680.84183273682197</v>
          </cell>
          <cell r="J72">
            <v>-680.84183273682197</v>
          </cell>
        </row>
        <row r="73">
          <cell r="B73" t="str">
            <v>B-12</v>
          </cell>
          <cell r="C73" t="str">
            <v>X-Cor International</v>
          </cell>
          <cell r="E73">
            <v>2000</v>
          </cell>
          <cell r="F73">
            <v>37653</v>
          </cell>
          <cell r="G73">
            <v>38748</v>
          </cell>
          <cell r="H73">
            <v>366</v>
          </cell>
          <cell r="I73">
            <v>378.24546263156776</v>
          </cell>
          <cell r="J73">
            <v>0</v>
          </cell>
        </row>
        <row r="74">
          <cell r="B74" t="str">
            <v>B-13</v>
          </cell>
          <cell r="C74" t="str">
            <v>Gift Trunk</v>
          </cell>
          <cell r="D74" t="str">
            <v>M</v>
          </cell>
          <cell r="E74">
            <v>2040</v>
          </cell>
          <cell r="F74">
            <v>37544</v>
          </cell>
          <cell r="G74">
            <v>38168</v>
          </cell>
          <cell r="H74">
            <v>182</v>
          </cell>
          <cell r="I74">
            <v>385.81037188419913</v>
          </cell>
          <cell r="J74">
            <v>0</v>
          </cell>
        </row>
        <row r="75">
          <cell r="B75" t="str">
            <v>B-13</v>
          </cell>
          <cell r="C75" t="str">
            <v>The New Release (Storage)</v>
          </cell>
          <cell r="D75" t="str">
            <v>N, M, 2</v>
          </cell>
          <cell r="E75">
            <v>2040</v>
          </cell>
          <cell r="F75">
            <v>38169</v>
          </cell>
          <cell r="G75">
            <v>38291</v>
          </cell>
          <cell r="H75">
            <v>123</v>
          </cell>
          <cell r="I75">
            <v>385.81037188419913</v>
          </cell>
          <cell r="J75">
            <v>-385.81037188419913</v>
          </cell>
        </row>
        <row r="76">
          <cell r="B76" t="str">
            <v>B-13</v>
          </cell>
          <cell r="C76" t="str">
            <v>The New Release</v>
          </cell>
          <cell r="D76" t="str">
            <v>N, M</v>
          </cell>
          <cell r="E76">
            <v>2400</v>
          </cell>
          <cell r="F76">
            <v>38108</v>
          </cell>
          <cell r="G76">
            <v>38291</v>
          </cell>
          <cell r="H76">
            <v>184</v>
          </cell>
          <cell r="I76">
            <v>453.89455515788131</v>
          </cell>
          <cell r="J76">
            <v>0</v>
          </cell>
        </row>
        <row r="77">
          <cell r="B77" t="str">
            <v>A-1</v>
          </cell>
          <cell r="C77" t="str">
            <v>Central United Life Insurance</v>
          </cell>
          <cell r="E77">
            <v>5360</v>
          </cell>
          <cell r="F77">
            <v>37834</v>
          </cell>
          <cell r="G77">
            <v>38503</v>
          </cell>
          <cell r="H77">
            <v>366</v>
          </cell>
          <cell r="I77">
            <v>1013.6978398526016</v>
          </cell>
          <cell r="J77">
            <v>0</v>
          </cell>
        </row>
        <row r="78">
          <cell r="B78" t="str">
            <v>A-3</v>
          </cell>
          <cell r="C78" t="str">
            <v>Met Printing</v>
          </cell>
          <cell r="E78">
            <v>7840</v>
          </cell>
          <cell r="F78">
            <v>37653</v>
          </cell>
          <cell r="G78">
            <v>39844</v>
          </cell>
          <cell r="H78">
            <v>366</v>
          </cell>
          <cell r="I78">
            <v>1482.7222135157456</v>
          </cell>
          <cell r="J78">
            <v>0</v>
          </cell>
        </row>
        <row r="79">
          <cell r="B79" t="str">
            <v>A-6</v>
          </cell>
          <cell r="C79" t="str">
            <v>Accurate Surveys Of Texas</v>
          </cell>
          <cell r="E79">
            <v>2400</v>
          </cell>
          <cell r="F79">
            <v>37712</v>
          </cell>
          <cell r="G79">
            <v>38807</v>
          </cell>
          <cell r="H79">
            <v>366</v>
          </cell>
          <cell r="I79">
            <v>453.89455515788131</v>
          </cell>
          <cell r="J79">
            <v>0</v>
          </cell>
        </row>
        <row r="80">
          <cell r="B80" t="str">
            <v>B-1</v>
          </cell>
          <cell r="C80" t="str">
            <v>Healthcare Engineering</v>
          </cell>
          <cell r="E80">
            <v>5172</v>
          </cell>
          <cell r="F80">
            <v>36951</v>
          </cell>
          <cell r="G80">
            <v>38776</v>
          </cell>
          <cell r="H80">
            <v>366</v>
          </cell>
          <cell r="I80">
            <v>978.14276636523425</v>
          </cell>
          <cell r="J80">
            <v>0</v>
          </cell>
        </row>
        <row r="81">
          <cell r="B81" t="str">
            <v>B-2A</v>
          </cell>
          <cell r="C81" t="str">
            <v>The Sandwich Board</v>
          </cell>
          <cell r="E81">
            <v>2205</v>
          </cell>
          <cell r="F81">
            <v>37012</v>
          </cell>
          <cell r="G81">
            <v>38837</v>
          </cell>
          <cell r="H81">
            <v>366</v>
          </cell>
          <cell r="I81">
            <v>417.01562255130347</v>
          </cell>
          <cell r="J81">
            <v>0</v>
          </cell>
        </row>
        <row r="82">
          <cell r="B82" t="str">
            <v>B-4</v>
          </cell>
          <cell r="C82" t="str">
            <v>Bacharach, Inc.</v>
          </cell>
          <cell r="E82">
            <v>2800</v>
          </cell>
          <cell r="F82">
            <v>37469</v>
          </cell>
          <cell r="G82">
            <v>38564</v>
          </cell>
          <cell r="H82">
            <v>366</v>
          </cell>
          <cell r="I82">
            <v>529.54364768419487</v>
          </cell>
          <cell r="J82">
            <v>0</v>
          </cell>
        </row>
        <row r="83">
          <cell r="B83" t="str">
            <v>B-9</v>
          </cell>
          <cell r="C83" t="str">
            <v>Mauricio Alvarez</v>
          </cell>
          <cell r="E83">
            <v>1600</v>
          </cell>
          <cell r="F83">
            <v>37803</v>
          </cell>
          <cell r="G83">
            <v>38898</v>
          </cell>
          <cell r="H83">
            <v>366</v>
          </cell>
          <cell r="I83">
            <v>302.59637010525421</v>
          </cell>
          <cell r="J83">
            <v>0</v>
          </cell>
        </row>
        <row r="84">
          <cell r="B84" t="str">
            <v>B-10</v>
          </cell>
          <cell r="C84" t="str">
            <v>Horizon Meat &amp; Seafood of Texas</v>
          </cell>
          <cell r="E84">
            <v>4000</v>
          </cell>
          <cell r="F84">
            <v>36295</v>
          </cell>
          <cell r="G84">
            <v>38122</v>
          </cell>
          <cell r="H84">
            <v>136</v>
          </cell>
          <cell r="I84">
            <v>756.49092526313552</v>
          </cell>
          <cell r="J84">
            <v>0</v>
          </cell>
        </row>
        <row r="85">
          <cell r="B85" t="str">
            <v>B-10</v>
          </cell>
          <cell r="C85" t="str">
            <v>Horizon Meat &amp; Seafood of Texas</v>
          </cell>
          <cell r="D85" t="str">
            <v>R</v>
          </cell>
          <cell r="E85">
            <v>4000</v>
          </cell>
          <cell r="F85">
            <v>38123</v>
          </cell>
          <cell r="G85">
            <v>39233</v>
          </cell>
          <cell r="H85">
            <v>230</v>
          </cell>
          <cell r="I85">
            <v>756.49092526313552</v>
          </cell>
          <cell r="J85">
            <v>0</v>
          </cell>
        </row>
        <row r="86">
          <cell r="B86" t="str">
            <v>B-11</v>
          </cell>
          <cell r="C86" t="str">
            <v>John White dba Autonomie DME</v>
          </cell>
          <cell r="E86">
            <v>3200</v>
          </cell>
          <cell r="F86">
            <v>37530</v>
          </cell>
          <cell r="G86">
            <v>38625</v>
          </cell>
          <cell r="H86">
            <v>366</v>
          </cell>
          <cell r="I86">
            <v>605.19274021050842</v>
          </cell>
          <cell r="J86">
            <v>0</v>
          </cell>
        </row>
        <row r="87">
          <cell r="B87" t="str">
            <v>B-14</v>
          </cell>
          <cell r="C87" t="str">
            <v>Thomas Reprographics</v>
          </cell>
          <cell r="E87">
            <v>4800</v>
          </cell>
          <cell r="F87">
            <v>37408</v>
          </cell>
          <cell r="G87">
            <v>38503</v>
          </cell>
          <cell r="H87">
            <v>366</v>
          </cell>
          <cell r="I87">
            <v>907.78911031576263</v>
          </cell>
          <cell r="J87">
            <v>0</v>
          </cell>
        </row>
        <row r="90">
          <cell r="C90" t="str">
            <v>Less: Duplicate Renewals</v>
          </cell>
          <cell r="E90">
            <v>-20057</v>
          </cell>
          <cell r="I90">
            <v>-3793.2346220006775</v>
          </cell>
          <cell r="J90">
            <v>0</v>
          </cell>
        </row>
        <row r="91">
          <cell r="C91" t="str">
            <v>Less: Vacant Spaces</v>
          </cell>
          <cell r="E91">
            <v>70245</v>
          </cell>
          <cell r="I91">
            <v>13284.92626127724</v>
          </cell>
          <cell r="J91">
            <v>0</v>
          </cell>
        </row>
        <row r="93">
          <cell r="C93" t="str">
            <v xml:space="preserve">    TOTALS</v>
          </cell>
          <cell r="E93">
            <v>377752</v>
          </cell>
          <cell r="I93">
            <v>71441.489999999947</v>
          </cell>
          <cell r="J93">
            <v>-6157.0798958840714</v>
          </cell>
        </row>
        <row r="94">
          <cell r="F94" t="str">
            <v xml:space="preserve"> </v>
          </cell>
        </row>
        <row r="95">
          <cell r="I95">
            <v>71441.489999999991</v>
          </cell>
          <cell r="J95" t="str">
            <v xml:space="preserve"> {CHECK TOTAL}</v>
          </cell>
        </row>
        <row r="103">
          <cell r="F103" t="str">
            <v xml:space="preserve"> </v>
          </cell>
          <cell r="H103" t="str">
            <v xml:space="preserve"> </v>
          </cell>
        </row>
        <row r="107">
          <cell r="F107">
            <v>2001</v>
          </cell>
          <cell r="G107">
            <v>2002</v>
          </cell>
          <cell r="H107">
            <v>2003</v>
          </cell>
          <cell r="I107">
            <v>2004</v>
          </cell>
          <cell r="J107">
            <v>2005</v>
          </cell>
        </row>
        <row r="108">
          <cell r="C108" t="str">
            <v>Studio Houston</v>
          </cell>
          <cell r="D108" t="str">
            <v>10% CAP</v>
          </cell>
          <cell r="F108">
            <v>137.96988500391791</v>
          </cell>
          <cell r="G108">
            <v>151.7668735043097</v>
          </cell>
          <cell r="H108">
            <v>166.9435608547407</v>
          </cell>
          <cell r="I108">
            <v>183.63791694021478</v>
          </cell>
          <cell r="J108">
            <v>202.00170863423628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5"/>
      <sheetName val="T-Detail"/>
      <sheetName val="Message"/>
      <sheetName val="Format"/>
      <sheetName val="TestFormat"/>
      <sheetName val="CSV"/>
      <sheetName val="LEFReports"/>
      <sheetName val="LEFTit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TE Analysis"/>
      <sheetName val="7.03_11.03 Actuals"/>
      <sheetName val="12.03 Budget"/>
      <sheetName val="2004 Budget by Dpt - Walt"/>
      <sheetName val="2004 Budget Summary - System"/>
      <sheetName val="7_03_11_03 Actuals"/>
      <sheetName val="AR-Rollforward"/>
      <sheetName val="Pro Forma"/>
      <sheetName val="Amortizations"/>
      <sheetName val="Assumptions"/>
      <sheetName val="#REF"/>
      <sheetName val="detail pf exp"/>
      <sheetName val="Janu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int Options"/>
      <sheetName val="Pegboards"/>
      <sheetName val="Pegs-US$"/>
      <sheetName val="5 Year Budget"/>
      <sheetName val="Cash Flow"/>
      <sheetName val="CFlow-US$"/>
      <sheetName val="Exhibit A-2 Qtr Analysis"/>
      <sheetName val="Exhibit A-1"/>
      <sheetName val="Exhibit A-2 Qtr Analysis US$"/>
      <sheetName val="Exhibit A-3 Highlights"/>
      <sheetName val="Exhibit A-4 Incentive Fees"/>
      <sheetName val="Exhibit A-4 Incentive Fees US$"/>
      <sheetName val="Exhibit B"/>
      <sheetName val="Exhibit B US$"/>
      <sheetName val="Exhibit B1"/>
      <sheetName val="Exhibit B-2"/>
      <sheetName val="Exhibit B-2 US$"/>
      <sheetName val="Exhibit B-3"/>
      <sheetName val="CFlow-5Yr"/>
      <sheetName val="PreConsolidation"/>
      <sheetName val="Parameters"/>
      <sheetName val="Exhibit A"/>
      <sheetName val="Lease-ANAP"/>
      <sheetName val="Lease-SSM L&amp;T"/>
      <sheetName val="Jan Var 04"/>
      <sheetName val="Swap Calculator"/>
      <sheetName val="Dvlpt Assumptions"/>
      <sheetName val="main"/>
      <sheetName val="Unit Mix"/>
      <sheetName val="Goldberg Portfolio Combined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">
          <cell r="V3" t="str">
            <v>Loc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over"/>
      <sheetName val="Prior Year"/>
      <sheetName val="Budget Summary"/>
      <sheetName val="Budget Detail"/>
      <sheetName val="Leasing Assumptions"/>
      <sheetName val="Gross Potential Rent"/>
      <sheetName val="CPI"/>
      <sheetName val="Escal Inc"/>
      <sheetName val="Prior Yr Escal Inc."/>
      <sheetName val="Vacancy"/>
      <sheetName val="Concessions"/>
      <sheetName val="Other Income"/>
      <sheetName val="Tax &amp; Ins"/>
      <sheetName val="Maint &amp; Repairs"/>
      <sheetName val="Utilities"/>
      <sheetName val="Prof Mgmt"/>
      <sheetName val="Marketing"/>
      <sheetName val="Gen &amp; Admin"/>
      <sheetName val="Financing"/>
      <sheetName val="Leasing Commissions"/>
      <sheetName val="Tenant Improvements"/>
      <sheetName val="Capital Expenditures"/>
      <sheetName val="Occupancy"/>
      <sheetName val="Sample"/>
    </sheetNames>
    <sheetDataSet>
      <sheetData sheetId="0">
        <row r="4">
          <cell r="B4" t="str">
            <v>Wilshire-Bixel Building (1824)</v>
          </cell>
        </row>
        <row r="5">
          <cell r="B5" t="str">
            <v>Los Angeles, California</v>
          </cell>
        </row>
        <row r="7">
          <cell r="B7">
            <v>1</v>
          </cell>
        </row>
        <row r="8">
          <cell r="B8">
            <v>2003</v>
          </cell>
        </row>
        <row r="10">
          <cell r="B10">
            <v>5</v>
          </cell>
        </row>
        <row r="12">
          <cell r="B12">
            <v>282636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sitry"/>
      <sheetName val="variance"/>
      <sheetName val="bjrnl"/>
      <sheetName val="ajrnl"/>
      <sheetName val="cjrnl"/>
      <sheetName val="Accruals"/>
      <sheetName val="marketing"/>
      <sheetName val="Mgtfee"/>
      <sheetName val="CRJ"/>
      <sheetName val="Deliq Rt"/>
      <sheetName val="T&amp;L schedule"/>
      <sheetName val="tenremb"/>
      <sheetName val="Assumptions"/>
      <sheetName val="SMBC Int"/>
      <sheetName val="HFF Placement Amortiz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tenrem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Account Listing"/>
      <sheetName val="PGN - Jul"/>
      <sheetName val="PGN -Aug"/>
      <sheetName val="PGN - Sept"/>
      <sheetName val="PGN - Oct"/>
      <sheetName val="PGN - Nov"/>
      <sheetName val="PGN - Dec"/>
      <sheetName val="Sheet1"/>
      <sheetName val="PGN _ Jul"/>
      <sheetName val="Workings"/>
      <sheetName val="7.03_11.03 Actuals"/>
      <sheetName val="GL"/>
      <sheetName val="March07 PMS"/>
      <sheetName val="Mapping"/>
      <sheetName val="AR-Rollforward"/>
      <sheetName val="Corp Use"/>
      <sheetName val="Provider Numbers"/>
      <sheetName val="Matrix"/>
      <sheetName val="Pro Forma"/>
      <sheetName val="Amortizations"/>
      <sheetName val="PopCache"/>
      <sheetName val="Lookup"/>
      <sheetName val="#REF"/>
      <sheetName val="GEFA (2)"/>
      <sheetName val="Railcar (2)"/>
      <sheetName val="passthru accrual"/>
      <sheetName val="TGB (2) SANWA BANK 5M"/>
      <sheetName val="STEP Csh Flw Fcst"/>
      <sheetName val="Mapeley"/>
      <sheetName val="Bloomberg Input"/>
      <sheetName val="Workings Onshore"/>
      <sheetName val="Workings Offshore"/>
      <sheetName val="RCN-Building"/>
      <sheetName val="Deposits - 2"/>
      <sheetName val="Input Sheet"/>
      <sheetName val="IS Trend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Financing"/>
      <sheetName val="Proforma"/>
      <sheetName val="Rent Detail"/>
      <sheetName val=" Rev Exp 2001"/>
      <sheetName val="PGN - Jul"/>
      <sheetName val="GEFA (2)"/>
      <sheetName val="Railcar (2)"/>
      <sheetName val="INPUT"/>
      <sheetName val="Reference"/>
      <sheetName val="GL"/>
      <sheetName val="ACCT REC"/>
      <sheetName val="MXBP01"/>
      <sheetName val="HO DETAIL"/>
      <sheetName val="Criteria"/>
      <sheetName val="Data_Tape"/>
      <sheetName val="Assumptions"/>
      <sheetName val="GAMC - Borrower Proforma"/>
      <sheetName val="Dec Aging '00"/>
      <sheetName val="SPREAD 96"/>
      <sheetName val="Modality_map"/>
      <sheetName val="Aircraft HYP - CAPCON Cube"/>
      <sheetName val="Workings"/>
      <sheetName val="MATRIX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Annl"/>
      <sheetName val="Summary - Monthly"/>
      <sheetName val="Revenue"/>
      <sheetName val="Day Payroll"/>
      <sheetName val="Night Payroll"/>
      <sheetName val="Cleaning Svcs&amp;Contracts"/>
      <sheetName val="Svc Cons &amp; R&amp;M"/>
      <sheetName val="Utilities"/>
      <sheetName val="Administrative"/>
      <sheetName val="Capital"/>
      <sheetName val="Depreciation"/>
    </sheetNames>
    <sheetDataSet>
      <sheetData sheetId="0" refreshError="1">
        <row r="1">
          <cell r="C1" t="str">
            <v>1515 Broadway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or"/>
      <sheetName val="Goldberg Portfolio Combined"/>
      <sheetName val="Assumptions Schedule"/>
      <sheetName val="OccSum"/>
      <sheetName val="Unit Mix"/>
      <sheetName val="main"/>
      <sheetName val="GC Estimate"/>
      <sheetName val="Ref"/>
      <sheetName val="SummaryWEA"/>
      <sheetName val="ProForma"/>
      <sheetName val="Exhibit A"/>
      <sheetName val="5 Year Budget"/>
      <sheetName val="First Year"/>
      <sheetName val="Sources And Uses 2004"/>
      <sheetName val="10-YrProforma"/>
      <sheetName val="BMB230OB BLDG IMPR"/>
      <sheetName val="Assumptions"/>
      <sheetName val="Cash Flow Summary"/>
      <sheetName val="MTD"/>
      <sheetName val="Argus"/>
      <sheetName val="Unit Data"/>
      <sheetName val="CF Reconciliation"/>
      <sheetName val="Property Level Summary JPY"/>
      <sheetName val="Name legend"/>
      <sheetName val="Condo Assumptions"/>
      <sheetName val="Debt Amort"/>
      <sheetName val="From Version 4"/>
      <sheetName val="General"/>
      <sheetName val="Master"/>
      <sheetName val="MTD 9 Line"/>
      <sheetName val="CASH SUMMARY"/>
      <sheetName val="Properties"/>
      <sheetName val="Loan Sizing"/>
      <sheetName val="Input"/>
      <sheetName val="Cap Call"/>
      <sheetName val="Key Assumptions"/>
      <sheetName val="Rent Rolls"/>
      <sheetName val="Goldberg_Portfolio_Combined"/>
      <sheetName val="BMB230OB_BLDG_IMPR"/>
      <sheetName val="Sources_And_Uses_2004"/>
      <sheetName val="Exhibit_A"/>
      <sheetName val="5_Year_Budget"/>
      <sheetName val="First_Year"/>
      <sheetName val="Name_legend"/>
      <sheetName val="Unit_Data"/>
      <sheetName val="CF_Reconciliation"/>
      <sheetName val="Property_Level_Summary_JPY"/>
      <sheetName val="Assumptions_Schedule"/>
      <sheetName val="Unit_Mix"/>
      <sheetName val="GC_Estimate"/>
      <sheetName val="Condo_Assumptions"/>
      <sheetName val="Debt_Amort"/>
      <sheetName val="From_Version_4"/>
      <sheetName val="MTD_9_Line"/>
      <sheetName val="CASH_SUMMARY"/>
      <sheetName val="Loan_Sizing"/>
      <sheetName val="Cap_Call"/>
      <sheetName val="Goldberg_Portfolio_Combined1"/>
      <sheetName val="BMB230OB_BLDG_IMPR1"/>
      <sheetName val="Sources_And_Uses_20041"/>
      <sheetName val="Exhibit_A1"/>
      <sheetName val="5_Year_Budget1"/>
      <sheetName val="First_Year1"/>
      <sheetName val="Name_legend1"/>
      <sheetName val="Unit_Data1"/>
      <sheetName val="CF_Reconciliation1"/>
      <sheetName val="Property_Level_Summary_JPY1"/>
      <sheetName val="Assumptions_Schedule1"/>
      <sheetName val="Unit_Mix1"/>
      <sheetName val="GC_Estimate1"/>
      <sheetName val="Condo_Assumptions1"/>
      <sheetName val="Debt_Amort1"/>
      <sheetName val="From_Version_41"/>
      <sheetName val="MTD_9_Line1"/>
      <sheetName val="CASH_SUMMARY1"/>
      <sheetName val="Loan_Sizing1"/>
      <sheetName val="Cap_Call1"/>
      <sheetName val="Denver"/>
      <sheetName val="PPEcons"/>
      <sheetName val="RENT"/>
      <sheetName val="Admin"/>
      <sheetName val="Portfolio Diversification"/>
      <sheetName val="Summary"/>
      <sheetName val="Income"/>
      <sheetName val="Portfolio Value"/>
    </sheetNames>
    <sheetDataSet>
      <sheetData sheetId="0" refreshError="1"/>
      <sheetData sheetId="1" refreshError="1">
        <row r="60">
          <cell r="Z60">
            <v>127208340.55655359</v>
          </cell>
        </row>
        <row r="70">
          <cell r="Z70">
            <v>72320340.556553587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60">
          <cell r="Z60">
            <v>127208340.55655359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Assumptions"/>
      <sheetName val="Market Rent Detail"/>
      <sheetName val="Operating Stmts"/>
      <sheetName val="OccData"/>
      <sheetName val="Property Revenues"/>
      <sheetName val="Matrix"/>
      <sheetName val="Property Info"/>
      <sheetName val="Amort Table"/>
      <sheetName val="Sales"/>
      <sheetName val="RCN_Building"/>
      <sheetName val="Sources And Uses 2004"/>
      <sheetName val="S_U"/>
      <sheetName val="Template"/>
      <sheetName val="Unit Mix"/>
      <sheetName val="Oper Inc &amp; Exp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 P&amp;L 2002"/>
      <sheetName val="Bridgeview P&amp;L 2002"/>
      <sheetName val="Coquina P&amp;L 2002"/>
      <sheetName val="Fairway Oaks P&amp;L 2002"/>
      <sheetName val="Highlands Lake P&amp;L 2002"/>
      <sheetName val="Indian River P&amp;L 2002"/>
      <sheetName val="Island Lake P&amp;L 2002"/>
      <sheetName val="Oakwood P&amp;L 2002"/>
      <sheetName val="Riverwood P&amp;L 2002"/>
      <sheetName val="Ruleme Center P&amp;L 2002"/>
      <sheetName val="Ruleme Place P&amp;L 2002"/>
      <sheetName val="Tierra Pines"/>
      <sheetName val="Island Lake P_L 2002"/>
      <sheetName val="Fortress Assumptions"/>
      <sheetName val="Proforma"/>
      <sheetName val="Hyp Dump"/>
      <sheetName val="DYN PP"/>
      <sheetName val="Shreveport"/>
      <sheetName val="NEA Walk"/>
      <sheetName val="SG&amp;A Walk"/>
      <sheetName val="CAD fixed am sch"/>
      <sheetName val="Tax Rates on Record"/>
      <sheetName val="HFS PMS Activity"/>
      <sheetName val="captions"/>
      <sheetName val="Mark"/>
      <sheetName val="Greylock"/>
      <sheetName val="EEF"/>
      <sheetName val="sum"/>
      <sheetName val="xMark6OS"/>
      <sheetName val="Office codes"/>
      <sheetName val="Vlookup Reference"/>
      <sheetName val="InsuranceCost"/>
      <sheetName val="M&amp;S Lookup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Drop Down List"/>
      <sheetName val="Property Information"/>
      <sheetName val="Capital"/>
      <sheetName val="10yrCap"/>
      <sheetName val="Monthly Budget"/>
      <sheetName val="AS400 LINK"/>
      <sheetName val="RTN"/>
      <sheetName val="S &amp; U"/>
      <sheetName val="CashFlow"/>
      <sheetName val="Goldberg Portfolio Combined"/>
      <sheetName val="Summary"/>
      <sheetName val="I&amp;E ANNUAL"/>
      <sheetName val="OfficeStock"/>
      <sheetName val="M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--&gt;"/>
      <sheetName val="Dashboard"/>
      <sheetName val="Capital Structure"/>
      <sheetName val="Analysis"/>
      <sheetName val="Base Building Costs"/>
      <sheetName val="Project Costs"/>
      <sheetName val="OUTPUTS--&gt;"/>
      <sheetName val="Annual Cash Flow"/>
      <sheetName val="Not Used Promote Analysis"/>
      <sheetName val="CALCULATIONS--&gt;"/>
      <sheetName val="Promote for Final Valuation"/>
      <sheetName val="Additional Opex"/>
      <sheetName val="Monthly Cash Flow"/>
      <sheetName val="IN USE CASH FLOW"/>
      <sheetName val="FROM ARGUS--&gt;"/>
      <sheetName val="Scenario 1"/>
      <sheetName val="Scenario 2"/>
      <sheetName val="Scenario 3"/>
      <sheetName val="Scenario 4"/>
      <sheetName val="Scenario 5"/>
      <sheetName val="Occupied Area Measures"/>
    </sheetNames>
    <sheetDataSet>
      <sheetData sheetId="0"/>
      <sheetData sheetId="1">
        <row r="6">
          <cell r="D6">
            <v>100000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 SUMMARY - NEW"/>
      <sheetName val="PROP SUMMARY - DEV"/>
      <sheetName val="PROP SUMMARY - EXISTING"/>
      <sheetName val="ADMIN - TOC"/>
      <sheetName val="ADMIN - LIBOR PASTE"/>
      <sheetName val="ADMIN - DEV"/>
      <sheetName val="ADMIN - SENSITIVITY"/>
      <sheetName val="ADMIN - OVERALL"/>
      <sheetName val="LOAN - S&amp;U"/>
      <sheetName val="LOAN - ACTIVITY SUMMARY"/>
      <sheetName val="LOAN - CREDIT METRICS"/>
      <sheetName val="LOAN - IC EXHIBITS"/>
      <sheetName val="LOAN - MORTGAGABILITY"/>
      <sheetName val="LOAN - SENSITIVITY"/>
      <sheetName val="PRESENT - UNLEV RETURNS"/>
      <sheetName val="PRESENT - LEVERED RETURNS"/>
      <sheetName val="PRESENT - STRUCTURE RETURNS"/>
      <sheetName val="PRESENT - INVESTMENT ACF"/>
      <sheetName val="PRESENT - COMM ACF"/>
      <sheetName val="PRESENT - COMM SALE"/>
      <sheetName val="PRESENT - MF ACF"/>
      <sheetName val="PRESENT - MF SALE"/>
      <sheetName val="INPUT - COMM CODING"/>
      <sheetName val="INPUT - COMM ARGUS"/>
      <sheetName val="INPUT - COMM MANUAL T-12"/>
      <sheetName val="INPUT - COMM YTD"/>
      <sheetName val="INPUT - COMM YR (-1)"/>
      <sheetName val="INPUT - COMM YR (-2)"/>
      <sheetName val="INPUT - COMM YR (-3)"/>
      <sheetName val="INPUT - MF UNIT MIX"/>
      <sheetName val="INPUT - MF ASSUMPTIONS"/>
      <sheetName val="Sheet1"/>
      <sheetName val="Sheet3"/>
      <sheetName val="Sheet2"/>
      <sheetName val="MLA"/>
      <sheetName val="INPUT - MF CODING"/>
      <sheetName val="INPUT - MF MANUAL T-12"/>
      <sheetName val="INPUT - MF T-12"/>
      <sheetName val="INPUT - MF YR (-1)"/>
      <sheetName val="INPUT - MF YR (-2)"/>
      <sheetName val="INPUT - MF YR (-3)"/>
      <sheetName val="INPUT - TAX ANALYSIS"/>
      <sheetName val="IC - MF TAX ANALYSIS"/>
      <sheetName val="OUTPUTS&gt;&gt;"/>
      <sheetName val="CALC - UNLEV CF"/>
      <sheetName val="CALC - LEV CF"/>
      <sheetName val="CALC - STRUCTURE CF"/>
      <sheetName val="CALC MULTIFAMILY - MCF"/>
      <sheetName val="CALC - REBUY"/>
      <sheetName val="CALC - CLIENT FEES"/>
      <sheetName val="CLIENT - FEES"/>
      <sheetName val="SUPPORT - RETURNS"/>
      <sheetName val="SUPPORT - CONTROL"/>
      <sheetName val="IC - DEV UNTRENDED ROC"/>
      <sheetName val="IC - DEV BUDGET"/>
      <sheetName val="IC - DD &amp; TIMING"/>
      <sheetName val="IC - MF T-12 ANALYSIS"/>
      <sheetName val="IC - MF ASSUMPTIONS"/>
      <sheetName val="IC - COMM ASSUMPTIONS"/>
      <sheetName val="IC - SENSITIVITY"/>
      <sheetName val="IC - FIC RETURN SUMMARY"/>
      <sheetName val="F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L8">
            <v>298104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2.05"/>
      <sheetName val="$2.00"/>
      <sheetName val="Sale"/>
      <sheetName val="Assumptions"/>
      <sheetName val="Recent Deals"/>
      <sheetName val="ABSB REnt Roll"/>
      <sheetName val="RRL"/>
      <sheetName val="Expirations"/>
      <sheetName val="Lease-Up"/>
      <sheetName val="Parking "/>
      <sheetName val="Storage"/>
      <sheetName val="Misc. Income"/>
      <sheetName val="Yr 1 Expenses"/>
      <sheetName val="Expenses"/>
      <sheetName val="Taxes"/>
      <sheetName val="Amort"/>
      <sheetName val="Info Req"/>
      <sheetName val="Base Stops"/>
      <sheetName val="Free Rent"/>
      <sheetName val="Document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41">
          <cell r="A441" t="str">
            <v>TOTAL LEASED -    85.02%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ownside Comparison"/>
      <sheetName val="Return Summary"/>
      <sheetName val="Global Assumptions"/>
      <sheetName val="Summary Pro Forma"/>
      <sheetName val="Detailed Pro Forma"/>
      <sheetName val="Monthly Cash Flows"/>
      <sheetName val="Waterfall"/>
      <sheetName val="Comp Set "/>
      <sheetName val="Leverage"/>
      <sheetName val="PROJEC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xample Calcs"/>
      <sheetName val="Performance Projection"/>
      <sheetName val="Proforma Projection"/>
      <sheetName val="Contract Dates"/>
      <sheetName val="Anticipated Closings"/>
      <sheetName val="Proforma Data"/>
      <sheetName val="Actual"/>
      <sheetName val="Take Out Performance"/>
      <sheetName val="General Parnership Data"/>
      <sheetName val="Scenarios"/>
      <sheetName val="Takeout CFLO (TO)"/>
      <sheetName val="Pro forma CFLO (TO)"/>
      <sheetName val="PF Variance to Projection (TO)"/>
      <sheetName val="Takeout Projecion"/>
      <sheetName val="Pro forma NOI"/>
      <sheetName val="PF Variance to Projections"/>
      <sheetName val="2002 P-ship Budget"/>
      <sheetName val="2002 Property Budgets"/>
      <sheetName val="2003 P-ship Budget"/>
      <sheetName val="2003 Projections"/>
      <sheetName val="Worksheet 1"/>
      <sheetName val="Worksheet 2"/>
      <sheetName val="CashFlow"/>
      <sheetName val="WSIB_Asset"/>
      <sheetName val="OccData"/>
      <sheetName val="MktRent"/>
      <sheetName val="feb99"/>
      <sheetName val="Loan Amortization"/>
      <sheetName val="P12-Cash Flow &amp; Value Summary"/>
      <sheetName val="Assumption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nt"/>
      <sheetName val="TI'S"/>
      <sheetName val="R.E. Tax"/>
      <sheetName val="Sec. Dep."/>
      <sheetName val="Prepaid Rent- New Leases"/>
      <sheetName val="Storage"/>
      <sheetName val="Parking"/>
      <sheetName val="Expenses (Services)"/>
      <sheetName val="OER"/>
      <sheetName val="Mis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DPU Breakdown"/>
      <sheetName val="IS"/>
      <sheetName val="LDEBT"/>
      <sheetName val="FX"/>
      <sheetName val="Total Rollup"/>
      <sheetName val="All Props"/>
      <sheetName val="Lease Expiration"/>
      <sheetName val="5757 Decatur Blvd."/>
      <sheetName val="2800 Waterford Drive"/>
      <sheetName val="2550 Interstate Dr."/>
      <sheetName val="601 &amp; 701 Experian"/>
      <sheetName val="12600 Gateway Blvd."/>
      <sheetName val="810 &amp; 820 Gears Rd."/>
      <sheetName val="3820 Micro Dr."/>
      <sheetName val="6303 Barfield Rd."/>
      <sheetName val="10475 Crosspoint Blvd."/>
      <sheetName val="16676 Northchase Dr."/>
      <sheetName val="4000 Johns Creek Pkwy."/>
      <sheetName val="6200 Northwest Pkwy."/>
      <sheetName val="1311 Broadfield Blvd."/>
      <sheetName val="3940 S. Teller St."/>
      <sheetName val="200 Executive Blvd."/>
      <sheetName val="5600 Broken Sound Blvd."/>
      <sheetName val="Generic #4"/>
      <sheetName val="Generic #5"/>
      <sheetName val="Generic #6"/>
      <sheetName val="Generic #7"/>
      <sheetName val="Generic #8"/>
      <sheetName val="Generic #9"/>
      <sheetName val="Generic #10"/>
      <sheetName val="Generic #11"/>
      <sheetName val="Generic #12"/>
    </sheetNames>
    <sheetDataSet>
      <sheetData sheetId="0">
        <row r="27">
          <cell r="O27">
            <v>38686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 Info"/>
      <sheetName val="Fixed Assets"/>
      <sheetName val="Fixed Assets - Dispositions"/>
      <sheetName val="Intangible Assets"/>
      <sheetName val="Lease Commissions"/>
      <sheetName val="Lease Costs"/>
      <sheetName val="Debt Amort"/>
      <sheetName val="Debt Allocation for K-1"/>
      <sheetName val="Production Expenditures"/>
      <sheetName val="A&amp;A"/>
      <sheetName val="EQUITY"/>
      <sheetName val="Parking"/>
      <sheetName val="PF-2 Mgmt Fees"/>
      <sheetName val="Fund II Mgmt Fees"/>
      <sheetName val="matrix by floor"/>
      <sheetName val="tenr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Model"/>
      <sheetName val="Debt schedule"/>
      <sheetName val="UEA"/>
      <sheetName val="DATA"/>
      <sheetName val="Prepaid"/>
      <sheetName val="Island Lake P&amp;L 2002"/>
      <sheetName val="Sheet1"/>
      <sheetName val="INPUT"/>
      <sheetName val="PopCache"/>
      <sheetName val="Loan Tape"/>
      <sheetName val="Matrix"/>
      <sheetName val="Month P&amp;L Detail- All Hotels"/>
      <sheetName val="Bus. Unit &amp; Period Drill"/>
      <sheetName val="7.03_11.03 Actuals"/>
      <sheetName val="Pro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ISummaryData"/>
      <sheetName val="Filter"/>
      <sheetName val="Data"/>
      <sheetName val="Filtered"/>
      <sheetName val="MRIData"/>
      <sheetName val="CostProjectionInput"/>
      <sheetName val="ProjectionEstimate"/>
      <sheetName val="Debt Retire"/>
      <sheetName val="ExecSummary"/>
      <sheetName val="Promote"/>
      <sheetName val="Chart1"/>
      <sheetName val="VBACode"/>
      <sheetName val="Assumptions"/>
      <sheetName val="Project Summary"/>
      <sheetName val="Amortization Table"/>
      <sheetName val="Model"/>
      <sheetName val="UEA"/>
      <sheetName val="Summary"/>
      <sheetName val="Consolidated Total Company"/>
      <sheetName val="Insurance - Graphs"/>
      <sheetName val="Exhibit VI-8"/>
      <sheetName val="Affordab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RR"/>
      <sheetName val="Dist"/>
      <sheetName val="IS_CF"/>
      <sheetName val="CPF"/>
      <sheetName val="CoAssum"/>
      <sheetName val="AcSch2"/>
      <sheetName val="JVAmort"/>
      <sheetName val="CoAssum (2)"/>
      <sheetName val="AcSch2 (2)"/>
      <sheetName val="ECoAmort"/>
      <sheetName val="Inc"/>
      <sheetName val="Assum"/>
      <sheetName val="Unit"/>
      <sheetName val="Out"/>
      <sheetName val="Out1"/>
      <sheetName val="Ou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2">
          <cell r="E32">
            <v>0.1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over"/>
      <sheetName val="Revisions"/>
      <sheetName val="Prior Year"/>
      <sheetName val="Underwriting"/>
      <sheetName val="Budget Summary"/>
      <sheetName val="Budget Detail"/>
      <sheetName val="MRI Submission"/>
      <sheetName val="Leasing Assumptions"/>
      <sheetName val="Gross Potential Rent"/>
      <sheetName val="CPI"/>
      <sheetName val="Escal Inc"/>
      <sheetName val="Prior Yr Escal Inc."/>
      <sheetName val="Vacancy"/>
      <sheetName val="Concessions"/>
      <sheetName val="Other Income"/>
      <sheetName val="Tax &amp; Ins"/>
      <sheetName val="Maint &amp; Repairs"/>
      <sheetName val="Utilities"/>
      <sheetName val="Prof Mgmt"/>
      <sheetName val="Marketing"/>
      <sheetName val="Gen &amp; Admin"/>
      <sheetName val="Financing"/>
      <sheetName val="Net Fund Alloc."/>
      <sheetName val="Leasing Commissions"/>
      <sheetName val="Tenant Improvements"/>
      <sheetName val="Capital Expenditures"/>
      <sheetName val="Occupancy"/>
    </sheetNames>
    <sheetDataSet>
      <sheetData sheetId="0">
        <row r="4">
          <cell r="B4" t="str">
            <v>Property 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ProForma"/>
      <sheetName val="Setup"/>
    </sheetNames>
    <sheetDataSet>
      <sheetData sheetId="0" refreshError="1">
        <row r="4">
          <cell r="E4" t="str">
            <v>861003</v>
          </cell>
        </row>
        <row r="8">
          <cell r="F8">
            <v>36464</v>
          </cell>
        </row>
      </sheetData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_ACC"/>
      <sheetName val="captions"/>
      <sheetName val="PRDACT"/>
      <sheetName val="Amort"/>
      <sheetName val="Debt schedule"/>
      <sheetName val="IOPlan"/>
      <sheetName val="LCGRAPH"/>
      <sheetName val="Q assignments"/>
      <sheetName val="Qtr4-00"/>
      <sheetName val="TVA Projection"/>
      <sheetName val="ACTPER"/>
      <sheetName val="EUR"/>
      <sheetName val="GBP"/>
      <sheetName val="Global"/>
      <sheetName val="@Home P&amp;L"/>
      <sheetName val="Sources and Uses"/>
      <sheetName val="Sources_and_Uses"/>
      <sheetName val="QDRA Module"/>
      <sheetName val="Kentfield Oct Aging"/>
      <sheetName val="Codes"/>
      <sheetName val="INVQUES"/>
      <sheetName val="PREBILLED AR"/>
      <sheetName val="CONTRA"/>
      <sheetName val="CREDITS"/>
      <sheetName val="OTHER1"/>
      <sheetName val="OTHER2"/>
      <sheetName val="SELFPAY"/>
      <sheetName val="UNBILLED AR"/>
      <sheetName val="WORKERS COMP"/>
      <sheetName val="XAGE"/>
      <sheetName val="SCH01"/>
      <sheetName val="CONTRACTUAL ADJUSTMENT"/>
      <sheetName val="PS Trnd"/>
      <sheetName val="Parcel #1"/>
      <sheetName val="STMT"/>
      <sheetName val="T19 Rates"/>
      <sheetName val="Rent Roll"/>
      <sheetName val="ACTPRD"/>
      <sheetName val="DEPPER"/>
      <sheetName val="ACTBUS"/>
      <sheetName val="DEPPRD"/>
      <sheetName val="PRDBUS"/>
    </sheetNames>
    <sheetDataSet>
      <sheetData sheetId="0" refreshError="1"/>
      <sheetData sheetId="1" refreshError="1">
        <row r="175">
          <cell r="D175" t="str">
            <v>"</v>
          </cell>
        </row>
        <row r="179">
          <cell r="G179" t="str">
            <v>FYTD as of 12/31/2002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P11">
            <v>-441000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xion-Projected IS"/>
      <sheetName val="IHS-Consolidated IS"/>
      <sheetName val="Shreveport"/>
      <sheetName val="Alexandria"/>
      <sheetName val="Gonzales"/>
      <sheetName val="Kaplan"/>
      <sheetName val="Lafayette"/>
      <sheetName val="Many North"/>
      <sheetName val="Many South"/>
      <sheetName val="Marrero"/>
      <sheetName val="Minden"/>
      <sheetName val="Heritage North"/>
      <sheetName val="Heritage South"/>
      <sheetName val="Claiborne"/>
      <sheetName val="Thibodaux"/>
      <sheetName val="Vivian"/>
      <sheetName val="Pierremont"/>
      <sheetName val="Plainview"/>
      <sheetName val="Iowa Park"/>
      <sheetName val="Wichita Falls"/>
      <sheetName val="Terrell Care Center"/>
      <sheetName val="Terrell"/>
      <sheetName val="captions"/>
      <sheetName val="Tax Rates on Record"/>
      <sheetName val="IOPlan"/>
      <sheetName val="Sheet1"/>
      <sheetName val="IT-accruals"/>
      <sheetName val="OfficeListBox"/>
      <sheetName val="VIACOM Earnings"/>
      <sheetName val="HFS PMS Activity"/>
      <sheetName val="Clean"/>
      <sheetName val="BALANCES"/>
      <sheetName val="SUMMARY"/>
      <sheetName val="Rates"/>
      <sheetName val="Pro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ources and Uses"/>
      <sheetName val="Proforma"/>
      <sheetName val="Pref Split"/>
      <sheetName val="Argus Run"/>
      <sheetName val="Snapshot NOI"/>
      <sheetName val="Amort Table"/>
      <sheetName val="STR3"/>
    </sheetNames>
    <sheetDataSet>
      <sheetData sheetId="0">
        <row r="6">
          <cell r="A6">
            <v>-3</v>
          </cell>
        </row>
        <row r="9">
          <cell r="B9">
            <v>64481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16510721762"/>
      <sheetName val="Template"/>
      <sheetName val="Sheet3"/>
    </sheetNames>
    <sheetDataSet>
      <sheetData sheetId="0"/>
      <sheetData sheetId="1"/>
      <sheetData sheetId="2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Settlement Stmt"/>
      <sheetName val="Lease Index"/>
      <sheetName val="Lease Up Schedule"/>
      <sheetName val="Tenant Improvements"/>
      <sheetName val="Leasing Commissions"/>
      <sheetName val="Parking"/>
      <sheetName val="Ground Lessor"/>
      <sheetName val="OpEx"/>
      <sheetName val="CapEx Final"/>
      <sheetName val="Cap-Ex Detail"/>
      <sheetName val="CapEx"/>
      <sheetName val="Loan"/>
      <sheetName val="2015 Budget"/>
      <sheetName val="AM FEE"/>
      <sheetName val="Stacking Plan"/>
      <sheetName val="Entitlements"/>
      <sheetName val="Sheet1"/>
    </sheetNames>
    <sheetDataSet>
      <sheetData sheetId="0">
        <row r="83">
          <cell r="E83" t="str">
            <v>PURCHASE DOCUMENTS</v>
          </cell>
        </row>
        <row r="96">
          <cell r="E96" t="str">
            <v>LOAN DOCUMENTS</v>
          </cell>
        </row>
        <row r="121">
          <cell r="E121" t="str">
            <v>TITLE AND ESCROW DOCUMENTS</v>
          </cell>
        </row>
        <row r="134">
          <cell r="E134" t="str">
            <v>LEASE DOCUMENTS</v>
          </cell>
        </row>
        <row r="147">
          <cell r="E147" t="str">
            <v>PROPERTY MANAGEMENT DOCUMENTS</v>
          </cell>
        </row>
        <row r="154">
          <cell r="E154" t="str">
            <v>PROPERTY OPERATIONS DOCUMENTS</v>
          </cell>
        </row>
        <row r="173">
          <cell r="E173" t="str">
            <v>INSURANCE</v>
          </cell>
        </row>
        <row r="187">
          <cell r="E187" t="str">
            <v>ENVIRONMENTAL DOCUMENTS</v>
          </cell>
        </row>
        <row r="193">
          <cell r="E193" t="str">
            <v>ENTITLEMENT DOCUMENTS</v>
          </cell>
        </row>
        <row r="204">
          <cell r="E204" t="str">
            <v>CONDOMINIUM DOCUMENTS</v>
          </cell>
        </row>
        <row r="215">
          <cell r="E215" t="str">
            <v>CONSTRUCTION DOCUMENTS</v>
          </cell>
        </row>
        <row r="230">
          <cell r="E230" t="str">
            <v>ORGANIZATIONAL DOCUMENTS</v>
          </cell>
        </row>
        <row r="242">
          <cell r="E242" t="str">
            <v>FINANCIAL UNDERWRITING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E5">
            <v>17505942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stacking plan"/>
      <sheetName val="marketing "/>
      <sheetName val="Leasing Status "/>
      <sheetName val="Capital Exp"/>
      <sheetName val="Vacant Space "/>
      <sheetName val="Index"/>
      <sheetName val="Checklist"/>
      <sheetName val="Assembly List "/>
      <sheetName val="Dec variance"/>
      <sheetName val="dec crj"/>
      <sheetName val="Delinquency"/>
      <sheetName val="Mgmt Fee-Prabhu"/>
      <sheetName val="Accruals"/>
      <sheetName val="1101 "/>
      <sheetName val="Amortization"/>
      <sheetName val="Depreciation"/>
      <sheetName val="JE-payroll,mgmt,park"/>
      <sheetName val="JE-Recurring"/>
      <sheetName val="JE-Misc"/>
      <sheetName val="JE-Austin (TI)"/>
      <sheetName val="JE-Austin (LC)"/>
      <sheetName val="JE-Austin  (Bldg)"/>
      <sheetName val="JE-Austin Reserve"/>
      <sheetName val="JE-Austin Misc"/>
      <sheetName val="ins accru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reimb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3W+Action List"/>
      <sheetName val="Key Assumptions"/>
      <sheetName val="Budget"/>
      <sheetName val="Base Rent Schedule"/>
      <sheetName val="Capital Budget"/>
      <sheetName val="Bgt to Act Variance"/>
      <sheetName val="Detail Expense Assumptions"/>
      <sheetName val="Base Rent Download"/>
      <sheetName val="Upload-New"/>
      <sheetName val="Lease Log"/>
      <sheetName val="Rolling 12-Month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>
        <row r="4">
          <cell r="Q4" t="str">
            <v>of</v>
          </cell>
        </row>
      </sheetData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ultifamily Income"/>
      <sheetName val="SDpool"/>
      <sheetName val="Cash Flow &amp; Value Summary"/>
      <sheetName val="Create Sheets Form"/>
      <sheetName val="ROI"/>
      <sheetName val="Income Statement"/>
      <sheetName val="Header"/>
      <sheetName val="Summary"/>
      <sheetName val="Owens &amp; Minor P&amp;L Analysis"/>
      <sheetName val="Budget"/>
      <sheetName val="RENT"/>
      <sheetName val="DETAIL"/>
      <sheetName val="Inputs"/>
      <sheetName val="SPG"/>
      <sheetName val="Assume"/>
      <sheetName val="Model"/>
      <sheetName val="Sheet1"/>
      <sheetName val="TABLE"/>
      <sheetName val="Cash_Flow_&amp;_Value_Summary"/>
      <sheetName val="Create_Sheets_Form"/>
      <sheetName val="Income_Statement"/>
      <sheetName val="Owens_&amp;_Minor_P&amp;L_Analysis"/>
      <sheetName val="Dev.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ant List"/>
      <sheetName val="No Participation"/>
      <sheetName val="1-1 - 8-15 Actual Expenses"/>
      <sheetName val="TOTAL REC"/>
      <sheetName val="Retail Template"/>
      <sheetName val="Carrabbas"/>
      <sheetName val="Targeted Golf"/>
      <sheetName val="Beauty Basics - 11503"/>
      <sheetName val="Quiznos"/>
      <sheetName val="Office Template"/>
      <sheetName val="Blackhawk"/>
      <sheetName val="Willis Engineers"/>
      <sheetName val="Charter Properties"/>
      <sheetName val="CBS Radio"/>
      <sheetName val="Vacant -1118"/>
      <sheetName val="Carolina PR Marketing"/>
      <sheetName val="Beauty Basics 7808"/>
      <sheetName val="Capital Management"/>
      <sheetName val="TICAM REC Outside Parking Users"/>
      <sheetName val="PA HOA"/>
      <sheetName val="Storefront Condo Owners"/>
      <sheetName val="Meeting Hall"/>
      <sheetName val="Admin 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Reviewer Checklist"/>
      <sheetName val="EastWest OP"/>
      <sheetName val="East West LB"/>
      <sheetName val="CalifRep"/>
      <sheetName val="Cklist"/>
      <sheetName val="Index"/>
      <sheetName val="new variance"/>
      <sheetName val="variance"/>
      <sheetName val="Cap Exp"/>
      <sheetName val="CRJ"/>
      <sheetName val="Delinq"/>
      <sheetName val="1101"/>
      <sheetName val="Allowance"/>
      <sheetName val="1150"/>
      <sheetName val="2000"/>
      <sheetName val="2016"/>
      <sheetName val="Accruals"/>
      <sheetName val="Mgt Wages"/>
      <sheetName val="mgt fee recon"/>
      <sheetName val="Amort"/>
      <sheetName val="Amort GAAP2"/>
      <sheetName val="Deprec"/>
      <sheetName val="Depr GAAP2"/>
      <sheetName val="stacking plan"/>
      <sheetName val="Leasing Status"/>
      <sheetName val="Vacant Space"/>
      <sheetName val="marketing"/>
      <sheetName val="SL Rent-GAAP2"/>
      <sheetName val="Reserves"/>
      <sheetName val="Insur"/>
      <sheetName val="JE-A + B"/>
      <sheetName val="JE-B"/>
      <sheetName val="JE-F"/>
      <sheetName val="JE-GAAP2)"/>
    </sheetNames>
    <sheetDataSet>
      <sheetData sheetId="0">
        <row r="7">
          <cell r="A7">
            <v>1000</v>
          </cell>
          <cell r="B7" t="str">
            <v>Cash - Operating #1</v>
          </cell>
        </row>
        <row r="8">
          <cell r="A8">
            <v>1001</v>
          </cell>
          <cell r="B8" t="str">
            <v>Cash (Old)</v>
          </cell>
        </row>
        <row r="9">
          <cell r="A9">
            <v>1002</v>
          </cell>
          <cell r="B9" t="str">
            <v>Cash - Operating UCB</v>
          </cell>
        </row>
        <row r="10">
          <cell r="A10">
            <v>1003</v>
          </cell>
          <cell r="B10" t="str">
            <v>Pledged Bank Account</v>
          </cell>
        </row>
        <row r="11">
          <cell r="A11">
            <v>1004</v>
          </cell>
          <cell r="B11" t="str">
            <v>Cash - Operating #3</v>
          </cell>
        </row>
        <row r="12">
          <cell r="A12">
            <v>1005</v>
          </cell>
          <cell r="B12" t="str">
            <v>Cash - Operating #2</v>
          </cell>
        </row>
        <row r="13">
          <cell r="A13">
            <v>1006</v>
          </cell>
          <cell r="B13" t="str">
            <v>Certificate Of Deposit</v>
          </cell>
        </row>
        <row r="14">
          <cell r="A14">
            <v>1007</v>
          </cell>
          <cell r="B14" t="str">
            <v>Immediate Repair Escrow</v>
          </cell>
        </row>
        <row r="15">
          <cell r="A15">
            <v>1008</v>
          </cell>
          <cell r="B15" t="str">
            <v>Deferred Repair Escrow</v>
          </cell>
        </row>
        <row r="16">
          <cell r="A16">
            <v>1009</v>
          </cell>
          <cell r="B16" t="str">
            <v>Cash-US Bank Operating</v>
          </cell>
        </row>
        <row r="17">
          <cell r="A17" t="str">
            <v>1009A</v>
          </cell>
          <cell r="B17" t="str">
            <v>Cash-Wells Fargo Depository</v>
          </cell>
        </row>
        <row r="18">
          <cell r="A18">
            <v>1010</v>
          </cell>
          <cell r="B18" t="str">
            <v>Cash - Security Deposits</v>
          </cell>
        </row>
        <row r="19">
          <cell r="A19">
            <v>1011</v>
          </cell>
          <cell r="B19" t="str">
            <v>Cash  - Lockbox Rents</v>
          </cell>
        </row>
        <row r="20">
          <cell r="A20">
            <v>1019</v>
          </cell>
          <cell r="B20" t="str">
            <v>20K CD Norwest Investment</v>
          </cell>
        </row>
        <row r="21">
          <cell r="A21">
            <v>1020</v>
          </cell>
          <cell r="B21" t="str">
            <v>Cash - Ownership</v>
          </cell>
        </row>
        <row r="22">
          <cell r="A22">
            <v>1023</v>
          </cell>
          <cell r="B22" t="str">
            <v>Cash-US Bank Money Market</v>
          </cell>
        </row>
        <row r="23">
          <cell r="A23">
            <v>1024</v>
          </cell>
          <cell r="B23" t="str">
            <v>US Bank-Constr Completion</v>
          </cell>
        </row>
        <row r="24">
          <cell r="A24">
            <v>1030</v>
          </cell>
          <cell r="B24" t="str">
            <v>Cash - Petty</v>
          </cell>
        </row>
        <row r="25">
          <cell r="A25">
            <v>1031</v>
          </cell>
          <cell r="B25" t="str">
            <v>ARESI Trust Account</v>
          </cell>
        </row>
        <row r="26">
          <cell r="A26">
            <v>1033</v>
          </cell>
          <cell r="B26" t="str">
            <v>Cash Money Mkt #3</v>
          </cell>
        </row>
        <row r="27">
          <cell r="A27">
            <v>1034</v>
          </cell>
          <cell r="B27" t="str">
            <v>Cash Money Mkt #2</v>
          </cell>
        </row>
        <row r="28">
          <cell r="A28">
            <v>1035</v>
          </cell>
          <cell r="B28" t="str">
            <v>Cash - Money Mkt #1</v>
          </cell>
        </row>
        <row r="29">
          <cell r="A29">
            <v>1040</v>
          </cell>
          <cell r="B29" t="str">
            <v>Cash - Money Mkt #2</v>
          </cell>
        </row>
        <row r="30">
          <cell r="A30">
            <v>1043</v>
          </cell>
          <cell r="B30" t="str">
            <v>Cash - Money Market UCB</v>
          </cell>
        </row>
        <row r="31">
          <cell r="A31">
            <v>1045</v>
          </cell>
          <cell r="B31" t="str">
            <v>Cash - Cert of Dep</v>
          </cell>
        </row>
        <row r="32">
          <cell r="A32">
            <v>1050</v>
          </cell>
          <cell r="B32" t="str">
            <v>Clearing Account</v>
          </cell>
        </row>
        <row r="33">
          <cell r="A33">
            <v>1051</v>
          </cell>
          <cell r="B33" t="str">
            <v>Clearing Account-KWA</v>
          </cell>
        </row>
        <row r="34">
          <cell r="A34">
            <v>1052</v>
          </cell>
          <cell r="B34" t="str">
            <v>Insurance Clearing</v>
          </cell>
        </row>
        <row r="35">
          <cell r="A35">
            <v>1053</v>
          </cell>
          <cell r="B35" t="str">
            <v>Mortgage Loan Deposits</v>
          </cell>
        </row>
        <row r="36">
          <cell r="A36" t="str">
            <v>1060AW</v>
          </cell>
          <cell r="B36" t="str">
            <v>Allocated Cash-Ashford Westcha</v>
          </cell>
        </row>
        <row r="37">
          <cell r="A37" t="str">
            <v>1060BR</v>
          </cell>
          <cell r="B37" t="str">
            <v>Allocated Cash-Briarcroft</v>
          </cell>
        </row>
        <row r="38">
          <cell r="A38" t="str">
            <v>1060CO</v>
          </cell>
          <cell r="B38" t="str">
            <v>Allocated Cash-Continental</v>
          </cell>
        </row>
        <row r="39">
          <cell r="A39" t="str">
            <v>1060CS</v>
          </cell>
          <cell r="B39" t="str">
            <v>Allocated Cash-Century Spr Eas</v>
          </cell>
        </row>
        <row r="40">
          <cell r="A40" t="str">
            <v>1060HO</v>
          </cell>
          <cell r="B40" t="str">
            <v>Allocated Cash-7080 Hollywood</v>
          </cell>
        </row>
        <row r="41">
          <cell r="A41" t="str">
            <v>1060NP</v>
          </cell>
          <cell r="B41" t="str">
            <v>Allocated Cash-Newport Plaza</v>
          </cell>
        </row>
        <row r="42">
          <cell r="A42" t="str">
            <v>1060OF</v>
          </cell>
          <cell r="B42" t="str">
            <v>Allocated Cash Offset</v>
          </cell>
        </row>
        <row r="43">
          <cell r="A43" t="str">
            <v>1060OP</v>
          </cell>
          <cell r="B43" t="str">
            <v>Allocated Cash-Ocean Park Apts</v>
          </cell>
        </row>
        <row r="44">
          <cell r="A44" t="str">
            <v>1060PS</v>
          </cell>
          <cell r="B44" t="str">
            <v>Allocated Cash-Parkside</v>
          </cell>
        </row>
        <row r="45">
          <cell r="A45" t="str">
            <v>1060SM</v>
          </cell>
          <cell r="B45" t="str">
            <v>Allocated Cash-1304 15th St</v>
          </cell>
        </row>
        <row r="46">
          <cell r="A46" t="str">
            <v>1060WB</v>
          </cell>
          <cell r="B46" t="str">
            <v>Allocated Cash-Wilshire Bixel</v>
          </cell>
        </row>
        <row r="47">
          <cell r="A47" t="str">
            <v>1060WI</v>
          </cell>
          <cell r="B47" t="str">
            <v>Allocated Cash-6380 Wilshire</v>
          </cell>
        </row>
        <row r="48">
          <cell r="A48">
            <v>1080</v>
          </cell>
          <cell r="B48" t="str">
            <v>Tax and Insurance Escrow</v>
          </cell>
        </row>
        <row r="49">
          <cell r="A49">
            <v>1081</v>
          </cell>
          <cell r="B49" t="str">
            <v>Replacement Reserve</v>
          </cell>
        </row>
        <row r="50">
          <cell r="A50">
            <v>1082</v>
          </cell>
          <cell r="B50" t="str">
            <v>Completion Reserve</v>
          </cell>
        </row>
        <row r="51">
          <cell r="A51">
            <v>1083</v>
          </cell>
          <cell r="B51" t="str">
            <v>Rehab/Repair Reserve</v>
          </cell>
        </row>
        <row r="52">
          <cell r="A52">
            <v>1085</v>
          </cell>
          <cell r="B52" t="str">
            <v>Payment Reserve</v>
          </cell>
        </row>
        <row r="53">
          <cell r="A53">
            <v>1086</v>
          </cell>
          <cell r="B53" t="str">
            <v>AMD Escrow</v>
          </cell>
        </row>
        <row r="54">
          <cell r="A54">
            <v>1087</v>
          </cell>
          <cell r="B54" t="str">
            <v>Title Company Escrow</v>
          </cell>
        </row>
        <row r="55">
          <cell r="A55">
            <v>1088</v>
          </cell>
          <cell r="B55" t="str">
            <v>Property Owner Assn Escrow</v>
          </cell>
        </row>
        <row r="56">
          <cell r="A56">
            <v>1089</v>
          </cell>
          <cell r="B56" t="str">
            <v>Debt Service Escrow</v>
          </cell>
        </row>
        <row r="57">
          <cell r="A57">
            <v>1090</v>
          </cell>
          <cell r="B57" t="str">
            <v>Interest Reserve</v>
          </cell>
        </row>
        <row r="58">
          <cell r="A58">
            <v>1091</v>
          </cell>
          <cell r="B58" t="str">
            <v>Roof Renovation Reserve</v>
          </cell>
        </row>
        <row r="59">
          <cell r="A59">
            <v>1092</v>
          </cell>
          <cell r="B59" t="str">
            <v>Unrestricted Imprvmnt Rsrv</v>
          </cell>
        </row>
        <row r="60">
          <cell r="A60">
            <v>1093</v>
          </cell>
          <cell r="B60" t="str">
            <v>Capital Improv Reserve</v>
          </cell>
        </row>
        <row r="61">
          <cell r="A61">
            <v>1094</v>
          </cell>
          <cell r="B61" t="str">
            <v>Tenant Improv Reserve</v>
          </cell>
        </row>
        <row r="62">
          <cell r="A62">
            <v>1095</v>
          </cell>
          <cell r="B62" t="str">
            <v>Debt Serv Con Reserve</v>
          </cell>
        </row>
        <row r="63">
          <cell r="A63">
            <v>1096</v>
          </cell>
          <cell r="B63" t="str">
            <v>TI &amp; LC Reserve</v>
          </cell>
        </row>
        <row r="64">
          <cell r="A64">
            <v>1097</v>
          </cell>
          <cell r="B64" t="str">
            <v>Leasing Reserve</v>
          </cell>
        </row>
        <row r="65">
          <cell r="A65">
            <v>1100</v>
          </cell>
          <cell r="B65" t="str">
            <v>A/R - Tenant Rent</v>
          </cell>
        </row>
        <row r="66">
          <cell r="A66">
            <v>1101</v>
          </cell>
          <cell r="B66" t="str">
            <v>Other Income Receivable</v>
          </cell>
        </row>
        <row r="67">
          <cell r="A67">
            <v>1102</v>
          </cell>
          <cell r="B67" t="str">
            <v>Interest Receivable</v>
          </cell>
        </row>
        <row r="68">
          <cell r="A68">
            <v>1105</v>
          </cell>
          <cell r="B68" t="str">
            <v>Allowance for Doubtful Accts</v>
          </cell>
        </row>
        <row r="69">
          <cell r="A69">
            <v>1110</v>
          </cell>
          <cell r="B69" t="str">
            <v>Receivable Cash Clearing</v>
          </cell>
        </row>
        <row r="70">
          <cell r="A70">
            <v>1118</v>
          </cell>
          <cell r="B70" t="str">
            <v>A/R-Vaughn Brock</v>
          </cell>
        </row>
        <row r="71">
          <cell r="A71">
            <v>1119</v>
          </cell>
          <cell r="B71" t="str">
            <v>Inv MV South Point, Ltd</v>
          </cell>
        </row>
        <row r="72">
          <cell r="A72">
            <v>1120</v>
          </cell>
          <cell r="B72" t="str">
            <v>A/R-Parkcrest Center Ltd.</v>
          </cell>
        </row>
        <row r="73">
          <cell r="A73" t="str">
            <v>1120ABY</v>
          </cell>
          <cell r="B73" t="str">
            <v>A/R-Austin Bell Tower</v>
          </cell>
        </row>
        <row r="74">
          <cell r="A74" t="str">
            <v>1120BCG</v>
          </cell>
          <cell r="B74" t="str">
            <v>A/R-Brock Consulting Group</v>
          </cell>
        </row>
        <row r="75">
          <cell r="A75" t="str">
            <v>1120BF1</v>
          </cell>
          <cell r="B75" t="str">
            <v>A/R-Brock Fund #1</v>
          </cell>
        </row>
        <row r="76">
          <cell r="A76" t="str">
            <v>1120BIG</v>
          </cell>
          <cell r="B76" t="str">
            <v>A/R-Brock Inv Group</v>
          </cell>
        </row>
        <row r="77">
          <cell r="A77" t="str">
            <v>1120BPF</v>
          </cell>
          <cell r="B77" t="str">
            <v>A/R-BPF Mgmt Inc</v>
          </cell>
        </row>
        <row r="78">
          <cell r="A78" t="str">
            <v>1120BSL</v>
          </cell>
          <cell r="B78" t="str">
            <v>A/R-Brock Spavinaw</v>
          </cell>
        </row>
        <row r="79">
          <cell r="A79" t="str">
            <v>1120BWC</v>
          </cell>
          <cell r="B79" t="str">
            <v>A/R-Boardwalk Center Ltd</v>
          </cell>
        </row>
        <row r="80">
          <cell r="A80" t="str">
            <v>1120DAR</v>
          </cell>
          <cell r="B80" t="str">
            <v>A/R-Dartagnan Partners</v>
          </cell>
        </row>
        <row r="81">
          <cell r="A81" t="str">
            <v>1120GAR</v>
          </cell>
          <cell r="B81" t="str">
            <v>A/R-Garfield Partners Ltd</v>
          </cell>
        </row>
        <row r="82">
          <cell r="A82" t="str">
            <v>1120HLL</v>
          </cell>
          <cell r="B82" t="str">
            <v>A/R-Howard Lane LP</v>
          </cell>
        </row>
        <row r="83">
          <cell r="A83" t="str">
            <v>1120J93</v>
          </cell>
          <cell r="B83" t="str">
            <v>A/R-JVB 1993 Child Trust</v>
          </cell>
        </row>
        <row r="84">
          <cell r="A84" t="str">
            <v>1120JVB</v>
          </cell>
          <cell r="B84" t="str">
            <v>A/R-J Vaughn Brock</v>
          </cell>
        </row>
        <row r="85">
          <cell r="A85" t="str">
            <v>1120MBO</v>
          </cell>
          <cell r="B85" t="str">
            <v>A/R-MB Boardwalk LP</v>
          </cell>
        </row>
        <row r="86">
          <cell r="A86" t="str">
            <v>1120ODP</v>
          </cell>
          <cell r="B86" t="str">
            <v>A/R-Odie Partners Ltd</v>
          </cell>
        </row>
        <row r="87">
          <cell r="A87" t="str">
            <v>1120OLT</v>
          </cell>
          <cell r="B87" t="str">
            <v>A/R-Oltorf Mgmt</v>
          </cell>
        </row>
        <row r="88">
          <cell r="A88" t="str">
            <v>1120P35</v>
          </cell>
          <cell r="B88" t="str">
            <v>A/R-Plaza 35 LP</v>
          </cell>
        </row>
        <row r="89">
          <cell r="A89" t="str">
            <v>1120PTR</v>
          </cell>
          <cell r="B89" t="str">
            <v>A/R-Partners</v>
          </cell>
        </row>
        <row r="90">
          <cell r="A90" t="str">
            <v>1120SE4</v>
          </cell>
          <cell r="B90" t="str">
            <v>A/R-Semicon IV</v>
          </cell>
        </row>
        <row r="91">
          <cell r="A91" t="str">
            <v>1120SEM</v>
          </cell>
          <cell r="B91" t="str">
            <v>A/R-Semicon</v>
          </cell>
        </row>
        <row r="92">
          <cell r="A92" t="str">
            <v>1120SH</v>
          </cell>
          <cell r="B92" t="str">
            <v>A/R-Shareholders</v>
          </cell>
        </row>
        <row r="93">
          <cell r="A93" t="str">
            <v>1120SLA</v>
          </cell>
          <cell r="B93" t="str">
            <v>A/R-Scott Laravea</v>
          </cell>
        </row>
        <row r="94">
          <cell r="A94" t="str">
            <v>1120TAR</v>
          </cell>
          <cell r="B94" t="str">
            <v>A/R-Target South Center</v>
          </cell>
        </row>
        <row r="95">
          <cell r="A95" t="str">
            <v>1120TEC</v>
          </cell>
          <cell r="B95" t="str">
            <v>A/R-Technopolis LP</v>
          </cell>
        </row>
        <row r="96">
          <cell r="A96" t="str">
            <v>1120TEL</v>
          </cell>
          <cell r="B96" t="str">
            <v>A/R-Telecom Park LP</v>
          </cell>
        </row>
        <row r="97">
          <cell r="A97" t="str">
            <v>1120TRC</v>
          </cell>
          <cell r="B97" t="str">
            <v>A/R-TRC JV</v>
          </cell>
        </row>
        <row r="98">
          <cell r="A98" t="str">
            <v>1120UBC</v>
          </cell>
          <cell r="B98" t="str">
            <v>A/R-UBC, LTD</v>
          </cell>
        </row>
        <row r="99">
          <cell r="A99" t="str">
            <v>1120UBM</v>
          </cell>
          <cell r="B99" t="str">
            <v>A/R-UBC Management Inc</v>
          </cell>
        </row>
        <row r="100">
          <cell r="A100" t="str">
            <v>1120WFT</v>
          </cell>
          <cell r="B100" t="str">
            <v>A/R-Westfork Trust</v>
          </cell>
        </row>
        <row r="101">
          <cell r="A101">
            <v>1121</v>
          </cell>
          <cell r="B101" t="str">
            <v>A/R BCG Semicon Bldg</v>
          </cell>
        </row>
        <row r="102">
          <cell r="A102">
            <v>1122</v>
          </cell>
          <cell r="B102" t="str">
            <v>A/R AG Building</v>
          </cell>
        </row>
        <row r="103">
          <cell r="A103">
            <v>1123</v>
          </cell>
          <cell r="B103" t="str">
            <v>Due From (To) ARESI Co.</v>
          </cell>
        </row>
        <row r="104">
          <cell r="A104">
            <v>1124</v>
          </cell>
          <cell r="B104" t="str">
            <v>Due from Princeton</v>
          </cell>
        </row>
        <row r="105">
          <cell r="A105">
            <v>1125</v>
          </cell>
          <cell r="B105" t="str">
            <v>Due From Davis Realty</v>
          </cell>
        </row>
        <row r="106">
          <cell r="A106">
            <v>1126</v>
          </cell>
          <cell r="B106" t="str">
            <v>SynerMark Holdings</v>
          </cell>
        </row>
        <row r="107">
          <cell r="A107">
            <v>1127</v>
          </cell>
          <cell r="B107" t="str">
            <v>Invest SynerMark (Non-tax</v>
          </cell>
        </row>
        <row r="108">
          <cell r="A108">
            <v>1128</v>
          </cell>
          <cell r="B108" t="str">
            <v>Appreciation in Equipment</v>
          </cell>
        </row>
        <row r="109">
          <cell r="A109">
            <v>1129</v>
          </cell>
          <cell r="B109" t="str">
            <v>Due To/From Bridgepoint</v>
          </cell>
        </row>
        <row r="110">
          <cell r="A110">
            <v>1130</v>
          </cell>
          <cell r="B110" t="str">
            <v>Inv JV Interest</v>
          </cell>
        </row>
        <row r="111">
          <cell r="A111" t="str">
            <v>1130ACA</v>
          </cell>
          <cell r="B111" t="str">
            <v>Draws-Alex Castano</v>
          </cell>
        </row>
        <row r="112">
          <cell r="A112" t="str">
            <v>1130WC</v>
          </cell>
          <cell r="B112" t="str">
            <v>Inv in 9701 Wilshire-Cont</v>
          </cell>
        </row>
        <row r="113">
          <cell r="A113" t="str">
            <v>1130WD</v>
          </cell>
          <cell r="B113" t="str">
            <v>Inv in 9701 Wilshire-Dist</v>
          </cell>
        </row>
        <row r="114">
          <cell r="A114" t="str">
            <v>1130WI</v>
          </cell>
          <cell r="B114" t="str">
            <v>Inv in 9701 Wilshire-Income</v>
          </cell>
        </row>
        <row r="115">
          <cell r="A115">
            <v>1131</v>
          </cell>
          <cell r="B115" t="str">
            <v>Due To/From Lakewood</v>
          </cell>
        </row>
        <row r="116">
          <cell r="A116" t="str">
            <v>1131WC</v>
          </cell>
          <cell r="B116" t="str">
            <v>Fund Level Inv in 9701 Wilshire-Cont</v>
          </cell>
        </row>
        <row r="117">
          <cell r="A117" t="str">
            <v>1131WD</v>
          </cell>
          <cell r="B117" t="str">
            <v>Fund Level Inv in 9701 Wilshire-Dist</v>
          </cell>
        </row>
        <row r="118">
          <cell r="A118" t="str">
            <v>1131WI</v>
          </cell>
          <cell r="B118" t="str">
            <v>Fund Level Inv in 9701 Wilshire-Income</v>
          </cell>
        </row>
        <row r="119">
          <cell r="A119">
            <v>1132</v>
          </cell>
          <cell r="B119" t="str">
            <v>Due To/From Jeff Bomer</v>
          </cell>
        </row>
        <row r="120">
          <cell r="A120">
            <v>1133</v>
          </cell>
          <cell r="B120" t="str">
            <v>Due From Steve Pyhrr</v>
          </cell>
        </row>
        <row r="121">
          <cell r="A121">
            <v>1134</v>
          </cell>
          <cell r="B121" t="str">
            <v>Inv In 5929 Balcones, Ltd</v>
          </cell>
        </row>
        <row r="122">
          <cell r="A122">
            <v>1135</v>
          </cell>
          <cell r="B122" t="str">
            <v>Tanglewood West Investmen</v>
          </cell>
        </row>
        <row r="123">
          <cell r="A123">
            <v>1136</v>
          </cell>
          <cell r="B123" t="str">
            <v>Austin Waller Creek Inves</v>
          </cell>
        </row>
        <row r="124">
          <cell r="A124">
            <v>1137</v>
          </cell>
          <cell r="B124" t="str">
            <v>SynerMark Holdings LP Inv</v>
          </cell>
        </row>
        <row r="125">
          <cell r="A125">
            <v>1138</v>
          </cell>
          <cell r="B125" t="str">
            <v>SynerMark Holdings Tax Di</v>
          </cell>
        </row>
        <row r="126">
          <cell r="A126">
            <v>1139</v>
          </cell>
          <cell r="B126" t="str">
            <v>Aspenwood Ltd Investment</v>
          </cell>
        </row>
        <row r="127">
          <cell r="A127">
            <v>1140</v>
          </cell>
          <cell r="B127" t="str">
            <v>Intercompany Clearing</v>
          </cell>
        </row>
        <row r="128">
          <cell r="A128">
            <v>1141</v>
          </cell>
          <cell r="B128" t="str">
            <v>Inv in KWP Fairways, LP</v>
          </cell>
        </row>
        <row r="129">
          <cell r="A129" t="str">
            <v>1141A</v>
          </cell>
          <cell r="B129" t="str">
            <v>Inv in KWP Marina Club, LP</v>
          </cell>
        </row>
        <row r="130">
          <cell r="A130" t="str">
            <v>1141S</v>
          </cell>
          <cell r="B130" t="str">
            <v>Inv in Seattle Capitol Hill</v>
          </cell>
        </row>
        <row r="131">
          <cell r="A131">
            <v>1142</v>
          </cell>
          <cell r="B131" t="str">
            <v>Inv in MV Cont Bldg</v>
          </cell>
        </row>
        <row r="132">
          <cell r="A132">
            <v>1143</v>
          </cell>
          <cell r="B132" t="str">
            <v>Inv in 5929, Ltd</v>
          </cell>
        </row>
        <row r="133">
          <cell r="A133">
            <v>1144</v>
          </cell>
          <cell r="B133" t="str">
            <v>Invest in 620 Center Ltd.</v>
          </cell>
        </row>
        <row r="134">
          <cell r="A134">
            <v>1145</v>
          </cell>
          <cell r="B134" t="str">
            <v>Inv in B/B Versailles</v>
          </cell>
        </row>
        <row r="135">
          <cell r="A135">
            <v>1146</v>
          </cell>
          <cell r="B135" t="str">
            <v>Inv in MV Wall Street</v>
          </cell>
        </row>
        <row r="136">
          <cell r="A136">
            <v>1147</v>
          </cell>
          <cell r="B136" t="str">
            <v>Inv in Tuscany I, Ltd</v>
          </cell>
        </row>
        <row r="137">
          <cell r="A137">
            <v>1148</v>
          </cell>
          <cell r="B137" t="str">
            <v>Inv in Technicenter I</v>
          </cell>
        </row>
        <row r="138">
          <cell r="A138">
            <v>1149</v>
          </cell>
          <cell r="B138" t="str">
            <v>Inv in Tanglewood North</v>
          </cell>
        </row>
        <row r="139">
          <cell r="A139">
            <v>1150</v>
          </cell>
          <cell r="B139" t="str">
            <v>A/R - Other</v>
          </cell>
        </row>
        <row r="140">
          <cell r="A140">
            <v>1151</v>
          </cell>
          <cell r="B140" t="str">
            <v>Due From (To) Cont Bldg</v>
          </cell>
        </row>
        <row r="141">
          <cell r="A141">
            <v>1152</v>
          </cell>
          <cell r="B141" t="str">
            <v>Due From Waller Creek</v>
          </cell>
        </row>
        <row r="142">
          <cell r="A142">
            <v>1153</v>
          </cell>
          <cell r="B142" t="str">
            <v>Earnest $ for Regency Sqr</v>
          </cell>
        </row>
        <row r="143">
          <cell r="A143">
            <v>1154</v>
          </cell>
          <cell r="B143" t="str">
            <v>Due to 620 Ltd from TWN</v>
          </cell>
        </row>
        <row r="144">
          <cell r="A144">
            <v>1155</v>
          </cell>
          <cell r="B144" t="str">
            <v>old acct</v>
          </cell>
        </row>
        <row r="145">
          <cell r="A145">
            <v>1156</v>
          </cell>
          <cell r="B145" t="str">
            <v>Additional Basis</v>
          </cell>
        </row>
        <row r="146">
          <cell r="A146">
            <v>1157</v>
          </cell>
          <cell r="B146" t="str">
            <v>Security Reimbursables</v>
          </cell>
        </row>
        <row r="147">
          <cell r="A147">
            <v>1158</v>
          </cell>
          <cell r="B147" t="str">
            <v>Utility Reimbursables</v>
          </cell>
        </row>
        <row r="148">
          <cell r="A148">
            <v>1160</v>
          </cell>
          <cell r="B148" t="str">
            <v>Accrued Expense Reim Rec</v>
          </cell>
        </row>
        <row r="149">
          <cell r="A149">
            <v>1161</v>
          </cell>
          <cell r="B149" t="str">
            <v>Inv - SM Riverbend, LP</v>
          </cell>
        </row>
        <row r="150">
          <cell r="A150">
            <v>1162</v>
          </cell>
          <cell r="B150" t="str">
            <v>Inv - Riverbend Assoc., LP</v>
          </cell>
        </row>
        <row r="151">
          <cell r="A151">
            <v>1163</v>
          </cell>
          <cell r="B151" t="str">
            <v>Inv-San Pedro Assoc LP</v>
          </cell>
        </row>
        <row r="152">
          <cell r="A152">
            <v>1164</v>
          </cell>
          <cell r="B152" t="str">
            <v>Inv-SM San Pedro  LP</v>
          </cell>
        </row>
        <row r="153">
          <cell r="A153">
            <v>1165</v>
          </cell>
          <cell r="B153" t="str">
            <v>Inv-Tower Park</v>
          </cell>
        </row>
        <row r="154">
          <cell r="A154" t="str">
            <v>1165BRK</v>
          </cell>
          <cell r="B154" t="str">
            <v>Inv-Brookside Apartments</v>
          </cell>
        </row>
        <row r="155">
          <cell r="A155" t="str">
            <v>1165PPE</v>
          </cell>
          <cell r="B155" t="str">
            <v>Inv-Exchange Business Center</v>
          </cell>
        </row>
        <row r="156">
          <cell r="A156" t="str">
            <v>1165SKY</v>
          </cell>
          <cell r="B156" t="str">
            <v>Inv-Skyline Apartments</v>
          </cell>
        </row>
        <row r="157">
          <cell r="A157" t="str">
            <v>1165SM</v>
          </cell>
          <cell r="B157" t="str">
            <v>Inv in KWI 1304 15th St</v>
          </cell>
        </row>
        <row r="158">
          <cell r="A158" t="str">
            <v>1165WCR</v>
          </cell>
          <cell r="B158" t="str">
            <v>Inv in Walnut Creek Retail Ctr</v>
          </cell>
        </row>
        <row r="159">
          <cell r="A159" t="str">
            <v>1165WI</v>
          </cell>
          <cell r="B159" t="str">
            <v>Inv in KWI 6380 Wilshire</v>
          </cell>
        </row>
        <row r="160">
          <cell r="A160">
            <v>1170</v>
          </cell>
          <cell r="B160" t="str">
            <v>A/R-UBC Management</v>
          </cell>
        </row>
        <row r="161">
          <cell r="A161">
            <v>1171</v>
          </cell>
          <cell r="B161" t="str">
            <v>A/R UBC Ltd</v>
          </cell>
        </row>
        <row r="162">
          <cell r="A162">
            <v>1172</v>
          </cell>
          <cell r="B162" t="str">
            <v>Pre-Acquisition Costs</v>
          </cell>
        </row>
        <row r="163">
          <cell r="A163" t="str">
            <v>1175AW</v>
          </cell>
          <cell r="B163" t="str">
            <v>Inv in KWI Ashford Westchase</v>
          </cell>
        </row>
        <row r="164">
          <cell r="A164" t="str">
            <v>1175BR</v>
          </cell>
          <cell r="B164" t="str">
            <v>Inv in KWI Briarcroft</v>
          </cell>
        </row>
        <row r="165">
          <cell r="A165" t="str">
            <v>1175CA</v>
          </cell>
          <cell r="B165" t="str">
            <v>Inv in KWI Carlsbad</v>
          </cell>
        </row>
        <row r="166">
          <cell r="A166" t="str">
            <v>1175CO</v>
          </cell>
          <cell r="B166" t="str">
            <v>Inv in KWI Continental Bldg</v>
          </cell>
        </row>
        <row r="167">
          <cell r="A167" t="str">
            <v>1175CS</v>
          </cell>
          <cell r="B167" t="str">
            <v>Inv in KWI Century Springs</v>
          </cell>
        </row>
        <row r="168">
          <cell r="A168" t="str">
            <v>1175HC</v>
          </cell>
          <cell r="B168" t="str">
            <v>Inv in KW Fund II-Howe Corp</v>
          </cell>
        </row>
        <row r="169">
          <cell r="A169" t="str">
            <v>1175HE</v>
          </cell>
          <cell r="B169" t="str">
            <v>Inv in KW Fund I-Hegenberger</v>
          </cell>
        </row>
        <row r="170">
          <cell r="A170" t="str">
            <v>1175HO</v>
          </cell>
          <cell r="B170" t="str">
            <v>Inv in KWI 7080 Hollywood</v>
          </cell>
        </row>
        <row r="171">
          <cell r="A171" t="str">
            <v>1175HP</v>
          </cell>
          <cell r="B171" t="str">
            <v>Inv in KW Fund II-1860 Howe</v>
          </cell>
        </row>
        <row r="172">
          <cell r="A172" t="str">
            <v>1175ME</v>
          </cell>
          <cell r="B172" t="str">
            <v>Inv in KW Fund II-Metro Exec</v>
          </cell>
        </row>
        <row r="173">
          <cell r="A173" t="str">
            <v>1175NB</v>
          </cell>
          <cell r="B173" t="str">
            <v>Inv in KWI 1901 Newport</v>
          </cell>
        </row>
        <row r="174">
          <cell r="A174" t="str">
            <v>1175NP</v>
          </cell>
          <cell r="B174" t="str">
            <v>Inv in KWI 1901 Newport Plaza</v>
          </cell>
        </row>
        <row r="175">
          <cell r="A175" t="str">
            <v>1175OP</v>
          </cell>
          <cell r="B175" t="str">
            <v>Inv in KWI Ocean Park Apts</v>
          </cell>
        </row>
        <row r="176">
          <cell r="A176" t="str">
            <v>1175PS</v>
          </cell>
          <cell r="B176" t="str">
            <v>Inv in KWI Parkside</v>
          </cell>
        </row>
        <row r="177">
          <cell r="A177" t="str">
            <v>1175SM</v>
          </cell>
          <cell r="B177" t="str">
            <v>Inv in KWI 1304 15th St</v>
          </cell>
        </row>
        <row r="178">
          <cell r="A178" t="str">
            <v>1175WB</v>
          </cell>
          <cell r="B178" t="str">
            <v>Inv in KWI Wilshire Bixel</v>
          </cell>
        </row>
        <row r="179">
          <cell r="A179" t="str">
            <v>1175WI</v>
          </cell>
          <cell r="B179" t="str">
            <v>Inv in KWI 6380 Wilshire</v>
          </cell>
        </row>
        <row r="180">
          <cell r="A180" t="str">
            <v>1176AW</v>
          </cell>
          <cell r="B180" t="str">
            <v>Dist-KWI Ashford Westchase</v>
          </cell>
        </row>
        <row r="181">
          <cell r="A181" t="str">
            <v>1176BR</v>
          </cell>
          <cell r="B181" t="str">
            <v>Dist-KWI Briarcroft</v>
          </cell>
        </row>
        <row r="182">
          <cell r="A182" t="str">
            <v>1176CA</v>
          </cell>
          <cell r="B182" t="str">
            <v>Dist-KWI Carlsbad</v>
          </cell>
        </row>
        <row r="183">
          <cell r="A183" t="str">
            <v>1176CO</v>
          </cell>
          <cell r="B183" t="str">
            <v>Dist-KWI Continental Bldg</v>
          </cell>
        </row>
        <row r="184">
          <cell r="A184" t="str">
            <v>1176CS</v>
          </cell>
          <cell r="B184" t="str">
            <v>Dist-KWI Century Springs</v>
          </cell>
        </row>
        <row r="185">
          <cell r="A185" t="str">
            <v>1176HE</v>
          </cell>
          <cell r="B185" t="str">
            <v>Dist-KW Fund I-Hegenberger</v>
          </cell>
        </row>
        <row r="186">
          <cell r="A186" t="str">
            <v>1176HO</v>
          </cell>
          <cell r="B186" t="str">
            <v>Dist-KWI 7080 Hollywood</v>
          </cell>
        </row>
        <row r="187">
          <cell r="A187" t="str">
            <v>1176HP</v>
          </cell>
          <cell r="B187" t="str">
            <v>Dist-KW Fund II-1860 Howe</v>
          </cell>
        </row>
        <row r="188">
          <cell r="A188" t="str">
            <v>1176NP</v>
          </cell>
          <cell r="B188" t="str">
            <v>Dist-KWI 1901 Newport Plaza</v>
          </cell>
        </row>
        <row r="189">
          <cell r="A189" t="str">
            <v>1176OP</v>
          </cell>
          <cell r="B189" t="str">
            <v>Dist-KWI Ocean Park Apts</v>
          </cell>
        </row>
        <row r="190">
          <cell r="A190" t="str">
            <v>1176PS</v>
          </cell>
          <cell r="B190" t="str">
            <v>Dist-KWI Parkside</v>
          </cell>
        </row>
        <row r="191">
          <cell r="A191" t="str">
            <v>1176SM</v>
          </cell>
          <cell r="B191" t="str">
            <v>Dist-KWI 1304 15th Street</v>
          </cell>
        </row>
        <row r="192">
          <cell r="A192" t="str">
            <v>1176WB</v>
          </cell>
          <cell r="B192" t="str">
            <v>Dist-KWI Wilshire Bixel</v>
          </cell>
        </row>
        <row r="193">
          <cell r="A193" t="str">
            <v>1176WI</v>
          </cell>
          <cell r="B193" t="str">
            <v>Dist-KWI 6380 Wilshire</v>
          </cell>
        </row>
        <row r="194">
          <cell r="A194" t="str">
            <v>1185ADD</v>
          </cell>
          <cell r="B194" t="str">
            <v>Inv-ADD Land, Ltd</v>
          </cell>
        </row>
        <row r="195">
          <cell r="A195" t="str">
            <v>1185AGB</v>
          </cell>
          <cell r="B195" t="str">
            <v>Inv-AG Bldg Ltd</v>
          </cell>
        </row>
        <row r="196">
          <cell r="A196" t="str">
            <v>1185BBR</v>
          </cell>
          <cell r="B196" t="str">
            <v>Inv-Bluebonnet Rehab</v>
          </cell>
        </row>
        <row r="197">
          <cell r="A197" t="str">
            <v>1185BPF</v>
          </cell>
          <cell r="B197" t="str">
            <v>Inv-Brock Partners Fund</v>
          </cell>
        </row>
        <row r="198">
          <cell r="A198" t="str">
            <v>1185BSL</v>
          </cell>
          <cell r="B198" t="str">
            <v>Inv-Brock Spavinaw</v>
          </cell>
        </row>
        <row r="199">
          <cell r="A199" t="str">
            <v>1185BWC</v>
          </cell>
          <cell r="B199" t="str">
            <v>Inv-Boardwalk Center Ltd</v>
          </cell>
        </row>
        <row r="200">
          <cell r="A200" t="str">
            <v>1185CAI</v>
          </cell>
          <cell r="B200" t="str">
            <v>Inv-Cameron Industries</v>
          </cell>
        </row>
        <row r="201">
          <cell r="A201" t="str">
            <v>1185DAR</v>
          </cell>
          <cell r="B201" t="str">
            <v>Inv-Dartagnan Partners</v>
          </cell>
        </row>
        <row r="202">
          <cell r="A202" t="str">
            <v>1185GAR</v>
          </cell>
          <cell r="B202" t="str">
            <v>Inv-Garfield Partners</v>
          </cell>
        </row>
        <row r="203">
          <cell r="A203" t="str">
            <v>1185HLL</v>
          </cell>
          <cell r="B203" t="str">
            <v>Inv-Howard Lane LP</v>
          </cell>
        </row>
        <row r="204">
          <cell r="A204" t="str">
            <v>1185JKS</v>
          </cell>
          <cell r="B204" t="str">
            <v>Inv-Jackson Shaw LP</v>
          </cell>
        </row>
        <row r="205">
          <cell r="A205" t="str">
            <v>1185MBB</v>
          </cell>
          <cell r="B205" t="str">
            <v>Inv-MB Boardwalk LP</v>
          </cell>
        </row>
        <row r="206">
          <cell r="A206" t="str">
            <v>1185OLT</v>
          </cell>
          <cell r="B206" t="str">
            <v>Inv-Oltorf Tech LP</v>
          </cell>
        </row>
        <row r="207">
          <cell r="A207" t="str">
            <v>1185P35</v>
          </cell>
          <cell r="B207" t="str">
            <v>Inv-Plaza 35 LP</v>
          </cell>
        </row>
        <row r="208">
          <cell r="A208" t="str">
            <v>1185PKL</v>
          </cell>
          <cell r="B208" t="str">
            <v>Inv-Parkcrest Ltd</v>
          </cell>
        </row>
        <row r="209">
          <cell r="A209" t="str">
            <v>1185REH</v>
          </cell>
          <cell r="B209" t="str">
            <v>Inv-Rehab JV</v>
          </cell>
        </row>
        <row r="210">
          <cell r="A210" t="str">
            <v>1185SEM</v>
          </cell>
          <cell r="B210" t="str">
            <v>Inv-Semicon BP</v>
          </cell>
        </row>
        <row r="211">
          <cell r="A211" t="str">
            <v>1185TEC</v>
          </cell>
          <cell r="B211" t="str">
            <v>Inv-Technopolis LP</v>
          </cell>
        </row>
        <row r="212">
          <cell r="A212" t="str">
            <v>1185TEL</v>
          </cell>
          <cell r="B212" t="str">
            <v>Inv-Telecom Park LP</v>
          </cell>
        </row>
        <row r="213">
          <cell r="A213" t="str">
            <v>1185TRC</v>
          </cell>
          <cell r="B213" t="str">
            <v>Inv-TRC JV</v>
          </cell>
        </row>
        <row r="214">
          <cell r="A214" t="str">
            <v>1185UBC</v>
          </cell>
          <cell r="B214" t="str">
            <v>Inv-UBC Ltd</v>
          </cell>
        </row>
        <row r="215">
          <cell r="A215">
            <v>1200</v>
          </cell>
          <cell r="B215" t="str">
            <v>Prepaid Expenses</v>
          </cell>
        </row>
        <row r="216">
          <cell r="A216">
            <v>1205</v>
          </cell>
          <cell r="B216" t="str">
            <v>Prepaid RE Taxes</v>
          </cell>
        </row>
        <row r="217">
          <cell r="A217">
            <v>1210</v>
          </cell>
          <cell r="B217" t="str">
            <v>Prepaid Interest</v>
          </cell>
        </row>
        <row r="218">
          <cell r="A218">
            <v>1226</v>
          </cell>
          <cell r="B218" t="str">
            <v>Prepaid Association Dues</v>
          </cell>
        </row>
        <row r="219">
          <cell r="A219">
            <v>1230</v>
          </cell>
          <cell r="B219" t="str">
            <v>Prepaid Insurance</v>
          </cell>
        </row>
        <row r="220">
          <cell r="A220">
            <v>1260</v>
          </cell>
          <cell r="B220" t="str">
            <v>Prepaid Association Dues</v>
          </cell>
        </row>
        <row r="221">
          <cell r="A221">
            <v>1300</v>
          </cell>
          <cell r="B221" t="str">
            <v>Notes Receivable</v>
          </cell>
        </row>
        <row r="222">
          <cell r="A222">
            <v>1310</v>
          </cell>
          <cell r="B222" t="str">
            <v>Notes Rec-Dupont</v>
          </cell>
        </row>
        <row r="223">
          <cell r="A223">
            <v>1320</v>
          </cell>
          <cell r="B223" t="str">
            <v>Notes Rec Tuscany I</v>
          </cell>
        </row>
        <row r="224">
          <cell r="A224" t="str">
            <v>1320BDC</v>
          </cell>
          <cell r="B224" t="str">
            <v>Note Rec-Boardwalk Ctr Land</v>
          </cell>
        </row>
        <row r="225">
          <cell r="A225" t="str">
            <v>1320JVB</v>
          </cell>
          <cell r="B225" t="str">
            <v>Note Rec-J Vaughn Brock</v>
          </cell>
        </row>
        <row r="226">
          <cell r="A226">
            <v>1400</v>
          </cell>
          <cell r="B226" t="str">
            <v>Construction in Progress</v>
          </cell>
        </row>
        <row r="227">
          <cell r="A227">
            <v>1402</v>
          </cell>
          <cell r="B227" t="str">
            <v>Tuscany Lots 147/159</v>
          </cell>
        </row>
        <row r="228">
          <cell r="A228">
            <v>1403</v>
          </cell>
          <cell r="B228" t="str">
            <v>Consolidated Site Plan</v>
          </cell>
        </row>
        <row r="229">
          <cell r="A229">
            <v>1404</v>
          </cell>
          <cell r="B229" t="str">
            <v>Tuscany Lots 158</v>
          </cell>
        </row>
        <row r="230">
          <cell r="A230">
            <v>1405</v>
          </cell>
          <cell r="B230" t="str">
            <v>Tuscany Lots 151/152</v>
          </cell>
        </row>
        <row r="231">
          <cell r="A231">
            <v>1406</v>
          </cell>
          <cell r="B231" t="str">
            <v>Tuscany Lots 149-151</v>
          </cell>
        </row>
        <row r="232">
          <cell r="A232">
            <v>1407</v>
          </cell>
          <cell r="B232" t="str">
            <v>ADD ACCT NAME-BUDGET FILE</v>
          </cell>
        </row>
        <row r="233">
          <cell r="A233">
            <v>1408</v>
          </cell>
          <cell r="B233" t="str">
            <v>ADD ACCT NAME-BUDGET FILE</v>
          </cell>
        </row>
        <row r="234">
          <cell r="A234">
            <v>1409</v>
          </cell>
          <cell r="B234" t="str">
            <v>Lots 102-105</v>
          </cell>
        </row>
        <row r="235">
          <cell r="A235">
            <v>1410</v>
          </cell>
          <cell r="B235" t="str">
            <v>Walnut Creek Village Apts</v>
          </cell>
        </row>
        <row r="236">
          <cell r="A236">
            <v>1411</v>
          </cell>
          <cell r="B236" t="str">
            <v>Lots 99-101</v>
          </cell>
        </row>
        <row r="237">
          <cell r="A237">
            <v>1412</v>
          </cell>
          <cell r="B237" t="str">
            <v>Market Place Lots</v>
          </cell>
        </row>
        <row r="238">
          <cell r="A238">
            <v>1413</v>
          </cell>
          <cell r="B238" t="str">
            <v>Lots 124-137 Plat</v>
          </cell>
        </row>
        <row r="239">
          <cell r="A239">
            <v>1414</v>
          </cell>
          <cell r="B239" t="str">
            <v>Lot 116</v>
          </cell>
        </row>
        <row r="240">
          <cell r="A240">
            <v>1415</v>
          </cell>
          <cell r="B240" t="str">
            <v>Lots 160 - 163</v>
          </cell>
        </row>
        <row r="241">
          <cell r="A241">
            <v>1416</v>
          </cell>
          <cell r="B241" t="str">
            <v>Lot 63</v>
          </cell>
        </row>
        <row r="242">
          <cell r="A242">
            <v>1417</v>
          </cell>
          <cell r="B242" t="str">
            <v>Lots 118 A&amp;B</v>
          </cell>
        </row>
        <row r="243">
          <cell r="A243">
            <v>1418</v>
          </cell>
          <cell r="B243" t="str">
            <v>Lot 109</v>
          </cell>
        </row>
        <row r="244">
          <cell r="A244">
            <v>1419</v>
          </cell>
          <cell r="B244" t="str">
            <v>Lot 74</v>
          </cell>
        </row>
        <row r="245">
          <cell r="A245">
            <v>1422</v>
          </cell>
          <cell r="B245" t="str">
            <v>Old Acct 14220</v>
          </cell>
        </row>
        <row r="246">
          <cell r="A246">
            <v>1423</v>
          </cell>
          <cell r="B246" t="str">
            <v>OLD ACCT 14230</v>
          </cell>
        </row>
        <row r="247">
          <cell r="A247">
            <v>1450</v>
          </cell>
          <cell r="B247" t="str">
            <v>Earnest Money Option</v>
          </cell>
        </row>
        <row r="248">
          <cell r="A248">
            <v>1500</v>
          </cell>
          <cell r="B248" t="str">
            <v>Land-Contributed Value</v>
          </cell>
        </row>
        <row r="249">
          <cell r="A249">
            <v>1510</v>
          </cell>
          <cell r="B249" t="str">
            <v>Land-Earnest $-Refund</v>
          </cell>
        </row>
        <row r="250">
          <cell r="A250">
            <v>1511</v>
          </cell>
          <cell r="B250" t="str">
            <v>Land-Earnest $-Nonrefund</v>
          </cell>
        </row>
        <row r="251">
          <cell r="A251">
            <v>1512</v>
          </cell>
          <cell r="B251" t="str">
            <v>Land-Purchase Price</v>
          </cell>
        </row>
        <row r="252">
          <cell r="A252">
            <v>1513</v>
          </cell>
          <cell r="B252" t="str">
            <v>Land-Legal Fees</v>
          </cell>
        </row>
        <row r="253">
          <cell r="A253" t="str">
            <v>1513TEL</v>
          </cell>
          <cell r="B253" t="str">
            <v>Legal/Misc-Telecom</v>
          </cell>
        </row>
        <row r="254">
          <cell r="A254" t="str">
            <v>1513TEP</v>
          </cell>
          <cell r="B254" t="str">
            <v>Legal/Misc-Teeple</v>
          </cell>
        </row>
        <row r="255">
          <cell r="A255">
            <v>1514</v>
          </cell>
          <cell r="B255" t="str">
            <v>Land-Consultants</v>
          </cell>
        </row>
        <row r="256">
          <cell r="A256">
            <v>1515</v>
          </cell>
          <cell r="B256" t="str">
            <v>Land-Improvements</v>
          </cell>
        </row>
        <row r="257">
          <cell r="A257">
            <v>1519</v>
          </cell>
          <cell r="B257" t="str">
            <v>Land-Other</v>
          </cell>
        </row>
        <row r="258">
          <cell r="A258">
            <v>1520</v>
          </cell>
          <cell r="B258" t="str">
            <v>Const-Sitework</v>
          </cell>
        </row>
        <row r="259">
          <cell r="A259">
            <v>1521</v>
          </cell>
          <cell r="B259" t="str">
            <v>Const-Base Building</v>
          </cell>
        </row>
        <row r="260">
          <cell r="A260" t="str">
            <v>1521ABT</v>
          </cell>
          <cell r="B260" t="str">
            <v>Constr-Base-Env. Abatement</v>
          </cell>
        </row>
        <row r="261">
          <cell r="A261" t="str">
            <v>1521APP</v>
          </cell>
          <cell r="B261" t="str">
            <v>Constr-Appliances</v>
          </cell>
        </row>
        <row r="262">
          <cell r="A262" t="str">
            <v>1521APT</v>
          </cell>
          <cell r="B262" t="str">
            <v>Constr-Base-Apartment</v>
          </cell>
        </row>
        <row r="263">
          <cell r="A263" t="str">
            <v>1521COM</v>
          </cell>
          <cell r="B263" t="str">
            <v>Constr-Base-Commercial</v>
          </cell>
        </row>
        <row r="264">
          <cell r="A264" t="str">
            <v>1521EAS</v>
          </cell>
          <cell r="B264" t="str">
            <v>Const-Base-Easement</v>
          </cell>
        </row>
        <row r="265">
          <cell r="A265">
            <v>1522</v>
          </cell>
          <cell r="B265" t="str">
            <v>Const-Tenant Finish</v>
          </cell>
        </row>
        <row r="266">
          <cell r="A266">
            <v>1523</v>
          </cell>
          <cell r="B266" t="str">
            <v>Const-Contingency</v>
          </cell>
        </row>
        <row r="267">
          <cell r="A267">
            <v>1524</v>
          </cell>
          <cell r="B267" t="str">
            <v>Const-Landscape &amp; Sprinkler</v>
          </cell>
        </row>
        <row r="268">
          <cell r="A268">
            <v>1525</v>
          </cell>
          <cell r="B268" t="str">
            <v>Const-Garage</v>
          </cell>
        </row>
        <row r="269">
          <cell r="A269">
            <v>1526</v>
          </cell>
          <cell r="B269" t="str">
            <v>Const-Pep Bond</v>
          </cell>
        </row>
        <row r="270">
          <cell r="A270">
            <v>1527</v>
          </cell>
          <cell r="B270" t="str">
            <v>Const-Utility Work</v>
          </cell>
        </row>
        <row r="271">
          <cell r="A271">
            <v>1528</v>
          </cell>
          <cell r="B271" t="str">
            <v>Const-Geotech Testing</v>
          </cell>
        </row>
        <row r="272">
          <cell r="A272">
            <v>1529</v>
          </cell>
          <cell r="B272" t="str">
            <v>Const-Other</v>
          </cell>
        </row>
        <row r="273">
          <cell r="A273">
            <v>1530</v>
          </cell>
          <cell r="B273" t="str">
            <v>Arch-Site Dev Permit</v>
          </cell>
        </row>
        <row r="274">
          <cell r="A274">
            <v>1531</v>
          </cell>
          <cell r="B274" t="str">
            <v>Arch-Pricing Docs</v>
          </cell>
        </row>
        <row r="275">
          <cell r="A275">
            <v>1532</v>
          </cell>
          <cell r="B275" t="str">
            <v>Arch-Const Docs</v>
          </cell>
        </row>
        <row r="276">
          <cell r="A276">
            <v>1533</v>
          </cell>
          <cell r="B276" t="str">
            <v>Arch-Space Planning</v>
          </cell>
        </row>
        <row r="277">
          <cell r="A277">
            <v>1534</v>
          </cell>
          <cell r="B277" t="str">
            <v>Arch-Const Admin</v>
          </cell>
        </row>
        <row r="278">
          <cell r="A278">
            <v>1535</v>
          </cell>
          <cell r="B278" t="str">
            <v>Arch-Mortgage Package</v>
          </cell>
        </row>
        <row r="279">
          <cell r="A279">
            <v>1536</v>
          </cell>
          <cell r="B279" t="str">
            <v>Architectural/Engineering</v>
          </cell>
        </row>
        <row r="280">
          <cell r="A280" t="str">
            <v>1536TEL</v>
          </cell>
          <cell r="B280" t="str">
            <v>Arch/Eng-Telecom</v>
          </cell>
        </row>
        <row r="281">
          <cell r="A281">
            <v>1539</v>
          </cell>
          <cell r="B281" t="str">
            <v>Arch-Other</v>
          </cell>
        </row>
        <row r="282">
          <cell r="A282">
            <v>1540</v>
          </cell>
          <cell r="B282" t="str">
            <v>Appraisal</v>
          </cell>
        </row>
        <row r="283">
          <cell r="A283">
            <v>1541</v>
          </cell>
          <cell r="B283" t="str">
            <v>Blueprints/Reimburse</v>
          </cell>
        </row>
        <row r="284">
          <cell r="A284">
            <v>1542</v>
          </cell>
          <cell r="B284" t="str">
            <v>City-Deposits</v>
          </cell>
        </row>
        <row r="285">
          <cell r="A285">
            <v>1543</v>
          </cell>
          <cell r="B285" t="str">
            <v>City-Permits/Fees</v>
          </cell>
        </row>
        <row r="286">
          <cell r="A286" t="str">
            <v>1543TEL</v>
          </cell>
          <cell r="B286" t="str">
            <v>Permits-Telecom</v>
          </cell>
        </row>
        <row r="287">
          <cell r="A287">
            <v>1544</v>
          </cell>
          <cell r="B287" t="str">
            <v>Civil Engineering</v>
          </cell>
        </row>
        <row r="288">
          <cell r="A288" t="str">
            <v>1544ENV</v>
          </cell>
          <cell r="B288" t="str">
            <v>Envelope Consultant</v>
          </cell>
        </row>
        <row r="289">
          <cell r="A289">
            <v>1545</v>
          </cell>
          <cell r="B289" t="str">
            <v>Developer-Fee</v>
          </cell>
        </row>
        <row r="290">
          <cell r="A290">
            <v>1546</v>
          </cell>
          <cell r="B290" t="str">
            <v>Developer-Reimburse</v>
          </cell>
        </row>
        <row r="291">
          <cell r="A291">
            <v>1547</v>
          </cell>
          <cell r="B291" t="str">
            <v>Geotech Engineering</v>
          </cell>
        </row>
        <row r="292">
          <cell r="A292">
            <v>1548</v>
          </cell>
          <cell r="B292" t="str">
            <v>Insurance-Bldrs Risk</v>
          </cell>
        </row>
        <row r="293">
          <cell r="A293">
            <v>1549</v>
          </cell>
          <cell r="B293" t="str">
            <v>Landscape Architect</v>
          </cell>
        </row>
        <row r="294">
          <cell r="A294">
            <v>1550</v>
          </cell>
          <cell r="B294" t="str">
            <v>Mkt-Materials</v>
          </cell>
        </row>
        <row r="295">
          <cell r="A295">
            <v>1551</v>
          </cell>
          <cell r="B295" t="str">
            <v>Mkt-Advertising</v>
          </cell>
        </row>
        <row r="296">
          <cell r="A296">
            <v>1552</v>
          </cell>
          <cell r="B296" t="str">
            <v>Mkt-Leasing Comm</v>
          </cell>
        </row>
        <row r="297">
          <cell r="A297">
            <v>1553</v>
          </cell>
          <cell r="B297" t="str">
            <v>Mkt-Space Planning</v>
          </cell>
        </row>
        <row r="298">
          <cell r="A298">
            <v>1554</v>
          </cell>
          <cell r="B298" t="str">
            <v>Mkt-Other</v>
          </cell>
        </row>
        <row r="299">
          <cell r="A299">
            <v>1555</v>
          </cell>
          <cell r="B299" t="str">
            <v>Env Site Assessment</v>
          </cell>
        </row>
        <row r="300">
          <cell r="A300">
            <v>1556</v>
          </cell>
          <cell r="B300" t="str">
            <v>Furniture, Fixtures &amp; Equip</v>
          </cell>
        </row>
        <row r="301">
          <cell r="A301" t="str">
            <v>1556S</v>
          </cell>
          <cell r="B301" t="str">
            <v>Signage</v>
          </cell>
        </row>
        <row r="302">
          <cell r="A302">
            <v>1557</v>
          </cell>
          <cell r="B302" t="str">
            <v>Traffic Study</v>
          </cell>
        </row>
        <row r="303">
          <cell r="A303">
            <v>1558</v>
          </cell>
          <cell r="B303" t="str">
            <v>Acquisition Fee</v>
          </cell>
        </row>
        <row r="304">
          <cell r="A304">
            <v>1559</v>
          </cell>
          <cell r="B304" t="str">
            <v>Fin-Mezz Loan Fee</v>
          </cell>
        </row>
        <row r="305">
          <cell r="A305">
            <v>1560</v>
          </cell>
          <cell r="B305" t="str">
            <v>Fin-Const Loan Fee</v>
          </cell>
        </row>
        <row r="306">
          <cell r="A306">
            <v>1561</v>
          </cell>
          <cell r="B306" t="str">
            <v>Fin-Perm Loan Fee</v>
          </cell>
        </row>
        <row r="307">
          <cell r="A307">
            <v>1562</v>
          </cell>
          <cell r="B307" t="str">
            <v>Fin-Legal</v>
          </cell>
        </row>
        <row r="308">
          <cell r="A308">
            <v>1563</v>
          </cell>
          <cell r="B308" t="str">
            <v>Fin-Inspections</v>
          </cell>
        </row>
        <row r="309">
          <cell r="A309">
            <v>1564</v>
          </cell>
          <cell r="B309" t="str">
            <v>Fin-Const Pd Int</v>
          </cell>
        </row>
        <row r="310">
          <cell r="A310" t="str">
            <v>1564A</v>
          </cell>
          <cell r="B310" t="str">
            <v>Fin-Const Pd Int Mezz</v>
          </cell>
        </row>
        <row r="311">
          <cell r="A311">
            <v>1565</v>
          </cell>
          <cell r="B311" t="str">
            <v>Fin-Perm Int</v>
          </cell>
        </row>
        <row r="312">
          <cell r="A312">
            <v>1566</v>
          </cell>
          <cell r="B312" t="str">
            <v>Fin-Appraisal</v>
          </cell>
        </row>
        <row r="313">
          <cell r="A313">
            <v>1569</v>
          </cell>
          <cell r="B313" t="str">
            <v>Fin-Other</v>
          </cell>
        </row>
        <row r="314">
          <cell r="A314">
            <v>1570</v>
          </cell>
          <cell r="B314" t="str">
            <v>Legal Fees</v>
          </cell>
        </row>
        <row r="315">
          <cell r="A315" t="str">
            <v>1570BOW</v>
          </cell>
          <cell r="B315" t="str">
            <v>Legal Expense-Borrower</v>
          </cell>
        </row>
        <row r="316">
          <cell r="A316" t="str">
            <v>1570CON</v>
          </cell>
          <cell r="B316" t="str">
            <v>Legal-Condo</v>
          </cell>
        </row>
        <row r="317">
          <cell r="A317" t="str">
            <v>1570LEN</v>
          </cell>
          <cell r="B317" t="str">
            <v>Legal Expense-Lender</v>
          </cell>
        </row>
        <row r="318">
          <cell r="A318">
            <v>1571</v>
          </cell>
          <cell r="B318" t="str">
            <v>Materials Testing</v>
          </cell>
        </row>
        <row r="319">
          <cell r="A319">
            <v>1572</v>
          </cell>
          <cell r="B319" t="str">
            <v>Professional Fees</v>
          </cell>
        </row>
        <row r="320">
          <cell r="A320">
            <v>1573</v>
          </cell>
          <cell r="B320" t="str">
            <v>Real Estate Taxes</v>
          </cell>
        </row>
        <row r="321">
          <cell r="A321">
            <v>1574</v>
          </cell>
          <cell r="B321" t="str">
            <v>Survey</v>
          </cell>
        </row>
        <row r="322">
          <cell r="A322">
            <v>1575</v>
          </cell>
          <cell r="B322" t="str">
            <v>Title Insurance</v>
          </cell>
        </row>
        <row r="323">
          <cell r="A323">
            <v>1576</v>
          </cell>
          <cell r="B323" t="str">
            <v>Other Soft Costs</v>
          </cell>
        </row>
        <row r="324">
          <cell r="A324">
            <v>1577</v>
          </cell>
          <cell r="B324" t="str">
            <v>As-Built Survey</v>
          </cell>
        </row>
        <row r="325">
          <cell r="A325">
            <v>1578</v>
          </cell>
          <cell r="B325" t="str">
            <v>Tap Fees</v>
          </cell>
        </row>
        <row r="326">
          <cell r="A326">
            <v>1579</v>
          </cell>
          <cell r="B326" t="str">
            <v>Working Capital Reserve</v>
          </cell>
        </row>
        <row r="327">
          <cell r="A327">
            <v>1580</v>
          </cell>
          <cell r="B327" t="str">
            <v>Developer Guarantee Fee</v>
          </cell>
        </row>
        <row r="328">
          <cell r="A328">
            <v>1581</v>
          </cell>
          <cell r="B328" t="str">
            <v>Plan &amp; Cost Review</v>
          </cell>
        </row>
        <row r="329">
          <cell r="A329">
            <v>1582</v>
          </cell>
          <cell r="B329" t="str">
            <v>Underwriting Fee</v>
          </cell>
        </row>
        <row r="330">
          <cell r="A330">
            <v>1583</v>
          </cell>
          <cell r="B330" t="str">
            <v>Credit Reports</v>
          </cell>
        </row>
        <row r="331">
          <cell r="A331">
            <v>1584</v>
          </cell>
          <cell r="B331" t="str">
            <v>Flood Certification</v>
          </cell>
        </row>
        <row r="332">
          <cell r="A332">
            <v>1590</v>
          </cell>
          <cell r="B332" t="str">
            <v>Project Contingency</v>
          </cell>
        </row>
        <row r="333">
          <cell r="A333">
            <v>1591</v>
          </cell>
          <cell r="B333" t="str">
            <v>Performance &amp; Payment Bond</v>
          </cell>
        </row>
        <row r="334">
          <cell r="A334">
            <v>1592</v>
          </cell>
          <cell r="B334" t="str">
            <v>Pre-Operating Costs</v>
          </cell>
        </row>
        <row r="335">
          <cell r="A335">
            <v>1597</v>
          </cell>
          <cell r="B335" t="str">
            <v>Items Pd By Other Entitie</v>
          </cell>
        </row>
        <row r="336">
          <cell r="A336">
            <v>1601</v>
          </cell>
          <cell r="B336" t="str">
            <v>Principal Payments First</v>
          </cell>
        </row>
        <row r="337">
          <cell r="A337">
            <v>1610</v>
          </cell>
          <cell r="B337" t="str">
            <v>Mortgage Loan Costs</v>
          </cell>
        </row>
        <row r="338">
          <cell r="A338" t="str">
            <v>1610A</v>
          </cell>
          <cell r="B338" t="str">
            <v>Mortgage Loan Costs - Mezz</v>
          </cell>
        </row>
        <row r="339">
          <cell r="A339" t="str">
            <v>1610H</v>
          </cell>
          <cell r="B339" t="str">
            <v>Mortgage Loan Costs-Hedge</v>
          </cell>
        </row>
        <row r="340">
          <cell r="A340">
            <v>1611</v>
          </cell>
          <cell r="B340" t="str">
            <v>Foreign Trade Zone Fee</v>
          </cell>
        </row>
        <row r="341">
          <cell r="A341">
            <v>1612</v>
          </cell>
          <cell r="B341" t="str">
            <v>Deferred Rent</v>
          </cell>
        </row>
        <row r="342">
          <cell r="A342">
            <v>1613</v>
          </cell>
          <cell r="B342" t="str">
            <v>Cap Exp-Lease Up Costs</v>
          </cell>
        </row>
        <row r="343">
          <cell r="A343">
            <v>1615</v>
          </cell>
          <cell r="B343" t="str">
            <v>Appraisal Fees</v>
          </cell>
        </row>
        <row r="344">
          <cell r="A344">
            <v>1620</v>
          </cell>
          <cell r="B344" t="str">
            <v>Organization Costs</v>
          </cell>
        </row>
        <row r="345">
          <cell r="A345">
            <v>1621</v>
          </cell>
          <cell r="B345" t="str">
            <v>Accumulated Amort-Org Cos</v>
          </cell>
        </row>
        <row r="346">
          <cell r="A346">
            <v>1625</v>
          </cell>
          <cell r="B346" t="str">
            <v>Appraisal</v>
          </cell>
        </row>
        <row r="347">
          <cell r="A347">
            <v>1626</v>
          </cell>
          <cell r="B347" t="str">
            <v>Refinancing Costs</v>
          </cell>
        </row>
        <row r="348">
          <cell r="A348">
            <v>1627</v>
          </cell>
          <cell r="B348" t="str">
            <v>Bonding Fees</v>
          </cell>
        </row>
        <row r="349">
          <cell r="A349">
            <v>1630</v>
          </cell>
          <cell r="B349" t="str">
            <v>Equity Fees</v>
          </cell>
        </row>
        <row r="350">
          <cell r="A350">
            <v>1631</v>
          </cell>
          <cell r="B350" t="str">
            <v>Acquisition Fees</v>
          </cell>
        </row>
        <row r="351">
          <cell r="A351">
            <v>1640</v>
          </cell>
          <cell r="B351" t="str">
            <v>Construction Inspector</v>
          </cell>
        </row>
        <row r="352">
          <cell r="A352">
            <v>1650</v>
          </cell>
          <cell r="B352" t="str">
            <v>Increase to FMV</v>
          </cell>
        </row>
        <row r="353">
          <cell r="A353">
            <v>1660</v>
          </cell>
          <cell r="B353" t="str">
            <v>Closing Costs</v>
          </cell>
        </row>
        <row r="354">
          <cell r="A354" t="str">
            <v>1660HD</v>
          </cell>
          <cell r="B354" t="str">
            <v>Ground Lease-Home Depot</v>
          </cell>
        </row>
        <row r="355">
          <cell r="A355" t="str">
            <v>1660MC</v>
          </cell>
          <cell r="B355" t="str">
            <v>Ground Lease-Macaroni Grill</v>
          </cell>
        </row>
        <row r="356">
          <cell r="A356">
            <v>1710</v>
          </cell>
          <cell r="B356" t="str">
            <v>Land</v>
          </cell>
        </row>
        <row r="357">
          <cell r="A357" t="str">
            <v>1710BAS</v>
          </cell>
          <cell r="B357" t="str">
            <v>Land-Bastrop County</v>
          </cell>
        </row>
        <row r="358">
          <cell r="A358" t="str">
            <v>1710BB</v>
          </cell>
          <cell r="B358" t="str">
            <v>Land-Bluebonnet</v>
          </cell>
        </row>
        <row r="359">
          <cell r="A359" t="str">
            <v>1710FRD</v>
          </cell>
          <cell r="B359" t="str">
            <v>Land-Friedman</v>
          </cell>
        </row>
        <row r="360">
          <cell r="A360" t="str">
            <v>1710MIL</v>
          </cell>
          <cell r="B360" t="str">
            <v>Land-Milburn 145.5 Acres</v>
          </cell>
        </row>
        <row r="361">
          <cell r="A361" t="str">
            <v>1710P35</v>
          </cell>
          <cell r="B361" t="str">
            <v>Land-Park 35</v>
          </cell>
        </row>
        <row r="362">
          <cell r="A362" t="str">
            <v>1710PET</v>
          </cell>
          <cell r="B362" t="str">
            <v>Land-Petri 240.442 Acres</v>
          </cell>
        </row>
        <row r="363">
          <cell r="A363" t="str">
            <v>1710TEL</v>
          </cell>
          <cell r="B363" t="str">
            <v>Land-33.821 Acres-Telecom</v>
          </cell>
        </row>
        <row r="364">
          <cell r="A364" t="str">
            <v>1710TEP</v>
          </cell>
          <cell r="B364" t="str">
            <v>Land-4.907 Acres-Teeple</v>
          </cell>
        </row>
        <row r="365">
          <cell r="A365">
            <v>1711</v>
          </cell>
          <cell r="B365" t="str">
            <v>Land Sec 754 Adj</v>
          </cell>
        </row>
        <row r="366">
          <cell r="A366">
            <v>1712</v>
          </cell>
          <cell r="B366" t="str">
            <v>Land Costs-Detention Pond</v>
          </cell>
        </row>
        <row r="367">
          <cell r="A367">
            <v>1713</v>
          </cell>
          <cell r="B367" t="str">
            <v>Land Imp-Closing Reserve</v>
          </cell>
        </row>
        <row r="368">
          <cell r="A368">
            <v>1714</v>
          </cell>
          <cell r="B368" t="str">
            <v>Land Improv-Acquist Costs</v>
          </cell>
        </row>
        <row r="369">
          <cell r="A369">
            <v>1715</v>
          </cell>
          <cell r="B369" t="str">
            <v>Land Improvements</v>
          </cell>
        </row>
        <row r="370">
          <cell r="A370" t="str">
            <v>1715LAN</v>
          </cell>
          <cell r="B370" t="str">
            <v>Landscaping Upgrade</v>
          </cell>
        </row>
        <row r="371">
          <cell r="A371" t="str">
            <v>1715OTH</v>
          </cell>
          <cell r="B371" t="str">
            <v>Other Land Improvements</v>
          </cell>
        </row>
        <row r="372">
          <cell r="A372" t="str">
            <v>1715PAR</v>
          </cell>
          <cell r="B372" t="str">
            <v>Parking Lot Paving</v>
          </cell>
        </row>
        <row r="373">
          <cell r="A373" t="str">
            <v>1715PKA</v>
          </cell>
          <cell r="B373" t="str">
            <v>Land Imp-Parkway A</v>
          </cell>
        </row>
        <row r="374">
          <cell r="A374">
            <v>1716</v>
          </cell>
          <cell r="B374" t="str">
            <v>Land Improvement-Park 35</v>
          </cell>
        </row>
        <row r="375">
          <cell r="A375">
            <v>1717</v>
          </cell>
          <cell r="B375" t="str">
            <v>Land Park 35</v>
          </cell>
        </row>
        <row r="376">
          <cell r="A376">
            <v>1718</v>
          </cell>
          <cell r="B376" t="str">
            <v>Land Imp-Sec 754 Adj</v>
          </cell>
        </row>
        <row r="377">
          <cell r="A377">
            <v>1719</v>
          </cell>
          <cell r="B377" t="str">
            <v>Land Carrying Costs</v>
          </cell>
        </row>
        <row r="378">
          <cell r="A378">
            <v>1720</v>
          </cell>
          <cell r="B378" t="str">
            <v>Buildings</v>
          </cell>
        </row>
        <row r="379">
          <cell r="A379">
            <v>1721</v>
          </cell>
          <cell r="B379" t="str">
            <v>Building Sec 754 Adj</v>
          </cell>
        </row>
        <row r="380">
          <cell r="A380" t="str">
            <v>1721A</v>
          </cell>
          <cell r="B380" t="str">
            <v>Asset-Above Market Leases</v>
          </cell>
        </row>
        <row r="381">
          <cell r="A381" t="str">
            <v>1721B</v>
          </cell>
          <cell r="B381" t="str">
            <v>Asset-In Place Leases</v>
          </cell>
        </row>
        <row r="382">
          <cell r="A382">
            <v>1722</v>
          </cell>
          <cell r="B382" t="str">
            <v>Building Improvements</v>
          </cell>
        </row>
        <row r="383">
          <cell r="A383" t="str">
            <v>1722ADA</v>
          </cell>
          <cell r="B383" t="str">
            <v>ADA Compliance Work</v>
          </cell>
        </row>
        <row r="384">
          <cell r="A384" t="str">
            <v>1722COR</v>
          </cell>
          <cell r="B384" t="str">
            <v>Corridor Renovation</v>
          </cell>
        </row>
        <row r="385">
          <cell r="A385" t="str">
            <v>1722ELE</v>
          </cell>
          <cell r="B385" t="str">
            <v>Elevator Upgrade</v>
          </cell>
        </row>
        <row r="386">
          <cell r="A386" t="str">
            <v>1722EXT</v>
          </cell>
          <cell r="B386" t="str">
            <v>Exterior Upgrade</v>
          </cell>
        </row>
        <row r="387">
          <cell r="A387" t="str">
            <v>1722FIR</v>
          </cell>
          <cell r="B387" t="str">
            <v>Fire Security Upgrades</v>
          </cell>
        </row>
        <row r="388">
          <cell r="A388" t="str">
            <v>1722HVA</v>
          </cell>
          <cell r="B388" t="str">
            <v>HVAC Replacement</v>
          </cell>
        </row>
        <row r="389">
          <cell r="A389" t="str">
            <v>1722LIT</v>
          </cell>
          <cell r="B389" t="str">
            <v>Lighting Upgrade</v>
          </cell>
        </row>
        <row r="390">
          <cell r="A390" t="str">
            <v>1722LOB</v>
          </cell>
          <cell r="B390" t="str">
            <v>Lobby Renovation</v>
          </cell>
        </row>
        <row r="391">
          <cell r="A391" t="str">
            <v>1722OTH</v>
          </cell>
          <cell r="B391" t="str">
            <v>Other Bldg Improvements</v>
          </cell>
        </row>
        <row r="392">
          <cell r="A392" t="str">
            <v>1722PAR</v>
          </cell>
          <cell r="B392" t="str">
            <v>Parking Facility Renovation</v>
          </cell>
        </row>
        <row r="393">
          <cell r="A393" t="str">
            <v>1722ROO</v>
          </cell>
          <cell r="B393" t="str">
            <v>Roof Repairs</v>
          </cell>
        </row>
        <row r="394">
          <cell r="A394" t="str">
            <v>1722SEC</v>
          </cell>
          <cell r="B394" t="str">
            <v>Security Monitoring System</v>
          </cell>
        </row>
        <row r="395">
          <cell r="A395">
            <v>1723</v>
          </cell>
          <cell r="B395" t="str">
            <v>Bldg Imp-Closing Reserve</v>
          </cell>
        </row>
        <row r="396">
          <cell r="A396">
            <v>1724</v>
          </cell>
          <cell r="B396" t="str">
            <v>Building Expansions</v>
          </cell>
        </row>
        <row r="397">
          <cell r="A397">
            <v>1730</v>
          </cell>
          <cell r="B397" t="str">
            <v>Leasing Commissions</v>
          </cell>
        </row>
        <row r="398">
          <cell r="A398">
            <v>1731</v>
          </cell>
          <cell r="B398" t="str">
            <v>Lease Acquisition Costs</v>
          </cell>
        </row>
        <row r="399">
          <cell r="A399">
            <v>1733</v>
          </cell>
          <cell r="B399" t="str">
            <v>Lease Comm-Closing Reserve</v>
          </cell>
        </row>
        <row r="400">
          <cell r="A400">
            <v>1740</v>
          </cell>
          <cell r="B400" t="str">
            <v>Fixtures and Equipment</v>
          </cell>
        </row>
        <row r="401">
          <cell r="A401">
            <v>1741</v>
          </cell>
          <cell r="B401" t="str">
            <v>Furniture &amp; Fixtures</v>
          </cell>
        </row>
        <row r="402">
          <cell r="A402">
            <v>1750</v>
          </cell>
          <cell r="B402" t="str">
            <v>Tenant Improvements</v>
          </cell>
        </row>
        <row r="403">
          <cell r="A403">
            <v>1753</v>
          </cell>
          <cell r="B403" t="str">
            <v>Tenant Imp-Closing Reserve</v>
          </cell>
        </row>
        <row r="404">
          <cell r="A404">
            <v>1760</v>
          </cell>
          <cell r="B404" t="str">
            <v>Personal Property</v>
          </cell>
        </row>
        <row r="405">
          <cell r="A405">
            <v>1761</v>
          </cell>
          <cell r="B405" t="str">
            <v>Security Placement Fees</v>
          </cell>
        </row>
        <row r="406">
          <cell r="A406">
            <v>1762</v>
          </cell>
          <cell r="B406" t="str">
            <v>Syndication Fees</v>
          </cell>
        </row>
        <row r="407">
          <cell r="A407">
            <v>1763</v>
          </cell>
          <cell r="B407" t="str">
            <v>Other Assets-1120s</v>
          </cell>
        </row>
        <row r="408">
          <cell r="A408">
            <v>1780</v>
          </cell>
          <cell r="B408" t="str">
            <v>Accumulated Depreciation</v>
          </cell>
        </row>
        <row r="409">
          <cell r="A409">
            <v>1781</v>
          </cell>
          <cell r="B409" t="str">
            <v>Accum Dep - Furn &amp; Fix</v>
          </cell>
        </row>
        <row r="410">
          <cell r="A410">
            <v>1782</v>
          </cell>
          <cell r="B410" t="str">
            <v>Accum Dep - Capital Impr</v>
          </cell>
        </row>
        <row r="411">
          <cell r="A411">
            <v>1783</v>
          </cell>
          <cell r="B411" t="str">
            <v>Accum Amort-Refinancing</v>
          </cell>
        </row>
        <row r="412">
          <cell r="A412">
            <v>1785</v>
          </cell>
          <cell r="B412" t="str">
            <v>Accumulated Amortization</v>
          </cell>
        </row>
        <row r="413">
          <cell r="A413" t="str">
            <v>1785COM</v>
          </cell>
          <cell r="B413" t="str">
            <v>A/A-Commissions</v>
          </cell>
        </row>
        <row r="414">
          <cell r="A414" t="str">
            <v>1785HD</v>
          </cell>
          <cell r="B414" t="str">
            <v>A/A-Ground Lease HD</v>
          </cell>
        </row>
        <row r="415">
          <cell r="A415" t="str">
            <v>1785MC</v>
          </cell>
          <cell r="B415" t="str">
            <v>A/A-Ground Lease MC</v>
          </cell>
        </row>
        <row r="416">
          <cell r="A416">
            <v>1786</v>
          </cell>
          <cell r="B416" t="str">
            <v>Accum Amort-Leasing Comm</v>
          </cell>
        </row>
        <row r="417">
          <cell r="A417">
            <v>1787</v>
          </cell>
          <cell r="B417" t="str">
            <v>Accum Amort-Organization Costs</v>
          </cell>
        </row>
        <row r="418">
          <cell r="A418">
            <v>1788</v>
          </cell>
          <cell r="B418" t="str">
            <v>Accum Amort-Mortgage Loan Cost</v>
          </cell>
        </row>
        <row r="419">
          <cell r="A419">
            <v>1790</v>
          </cell>
          <cell r="B419" t="str">
            <v>Accum Dep Sec 784</v>
          </cell>
        </row>
        <row r="420">
          <cell r="A420">
            <v>1800</v>
          </cell>
          <cell r="B420" t="str">
            <v>Suspense</v>
          </cell>
        </row>
        <row r="421">
          <cell r="A421">
            <v>1801</v>
          </cell>
          <cell r="B421" t="str">
            <v>Unrecognized Loss</v>
          </cell>
        </row>
        <row r="422">
          <cell r="A422" t="str">
            <v>1820AG</v>
          </cell>
          <cell r="B422" t="str">
            <v>Proj Dev-Attorney Gen</v>
          </cell>
        </row>
        <row r="423">
          <cell r="A423" t="str">
            <v>1820AMD</v>
          </cell>
          <cell r="B423" t="str">
            <v>Proj Dev-AMD Land</v>
          </cell>
        </row>
        <row r="424">
          <cell r="A424" t="str">
            <v>1820BB</v>
          </cell>
          <cell r="B424" t="str">
            <v>Proj Dev-Bluebonnet</v>
          </cell>
        </row>
        <row r="425">
          <cell r="A425" t="str">
            <v>1820FI</v>
          </cell>
          <cell r="B425" t="str">
            <v>Proj Dev-Fiesta</v>
          </cell>
        </row>
        <row r="426">
          <cell r="A426" t="str">
            <v>1820LT6</v>
          </cell>
          <cell r="B426" t="str">
            <v>Proj Dev-Lot 6</v>
          </cell>
        </row>
        <row r="427">
          <cell r="A427" t="str">
            <v>1820PWB</v>
          </cell>
          <cell r="B427" t="str">
            <v>Proj Dev-Parkway B</v>
          </cell>
        </row>
        <row r="428">
          <cell r="A428" t="str">
            <v>1820RH</v>
          </cell>
          <cell r="B428" t="str">
            <v>Proj Dev-Rehab Bldg</v>
          </cell>
        </row>
        <row r="429">
          <cell r="A429" t="str">
            <v>1820SC3</v>
          </cell>
          <cell r="B429" t="str">
            <v>Proj Dev-Semicon I-III</v>
          </cell>
        </row>
        <row r="430">
          <cell r="A430" t="str">
            <v>1820SC4</v>
          </cell>
          <cell r="B430" t="str">
            <v>Proj Dev-Semicon IV</v>
          </cell>
        </row>
        <row r="431">
          <cell r="A431" t="str">
            <v>1820TS</v>
          </cell>
          <cell r="B431" t="str">
            <v>Proj Dev-Target South</v>
          </cell>
        </row>
        <row r="432">
          <cell r="A432" t="str">
            <v>1820TXW</v>
          </cell>
          <cell r="B432" t="str">
            <v>Proj Dev-TX Workers Comp</v>
          </cell>
        </row>
        <row r="433">
          <cell r="A433">
            <v>1854</v>
          </cell>
          <cell r="B433" t="str">
            <v>Unrealized Gain (Loss) FMV</v>
          </cell>
        </row>
        <row r="434">
          <cell r="A434">
            <v>1910</v>
          </cell>
          <cell r="B434" t="str">
            <v>Utility Deposits</v>
          </cell>
        </row>
        <row r="435">
          <cell r="A435" t="str">
            <v>1911BW</v>
          </cell>
          <cell r="B435" t="str">
            <v>COA Deposit-Ben White</v>
          </cell>
        </row>
        <row r="436">
          <cell r="A436">
            <v>1980</v>
          </cell>
          <cell r="B436" t="str">
            <v>Deferred Interest Expense</v>
          </cell>
        </row>
        <row r="437">
          <cell r="A437">
            <v>2000</v>
          </cell>
          <cell r="B437" t="str">
            <v>A/P - Trade</v>
          </cell>
        </row>
        <row r="438">
          <cell r="A438">
            <v>2001</v>
          </cell>
          <cell r="B438" t="str">
            <v>A/P-410 Partners</v>
          </cell>
        </row>
        <row r="439">
          <cell r="A439">
            <v>2004</v>
          </cell>
          <cell r="B439" t="str">
            <v>A/P Parkcrest Center Ltd</v>
          </cell>
        </row>
        <row r="440">
          <cell r="A440">
            <v>2005</v>
          </cell>
          <cell r="B440" t="str">
            <v>Preferred Return Payable</v>
          </cell>
        </row>
        <row r="441">
          <cell r="A441">
            <v>2006</v>
          </cell>
          <cell r="B441" t="str">
            <v>A/P-BCG-Semicon Bldg</v>
          </cell>
        </row>
        <row r="442">
          <cell r="A442">
            <v>2007</v>
          </cell>
          <cell r="B442" t="str">
            <v>A/P-Bluebonnet Rehab Ltd.</v>
          </cell>
        </row>
        <row r="443">
          <cell r="A443">
            <v>2008</v>
          </cell>
          <cell r="B443" t="str">
            <v>A/P-TRC Joint Venture</v>
          </cell>
        </row>
        <row r="444">
          <cell r="A444">
            <v>2009</v>
          </cell>
          <cell r="B444" t="str">
            <v>A/P-Austin Bell Tower</v>
          </cell>
        </row>
        <row r="445">
          <cell r="A445">
            <v>2010</v>
          </cell>
          <cell r="B445" t="str">
            <v>Prepaid Rent</v>
          </cell>
        </row>
        <row r="446">
          <cell r="A446">
            <v>2011</v>
          </cell>
          <cell r="B446" t="str">
            <v>Prepaid Escalation</v>
          </cell>
        </row>
        <row r="447">
          <cell r="A447">
            <v>2012</v>
          </cell>
          <cell r="B447" t="str">
            <v>A/P A.G. Building</v>
          </cell>
        </row>
        <row r="448">
          <cell r="A448" t="str">
            <v>2012ABT</v>
          </cell>
          <cell r="B448" t="str">
            <v>A/P-Austin Bell Tower</v>
          </cell>
        </row>
        <row r="449">
          <cell r="A449" t="str">
            <v>2012ADD</v>
          </cell>
          <cell r="B449" t="str">
            <v>A/P-ADD Land Ltd</v>
          </cell>
        </row>
        <row r="450">
          <cell r="A450" t="str">
            <v>2012AG</v>
          </cell>
          <cell r="B450" t="str">
            <v>A/P AG Bldg Ltd</v>
          </cell>
        </row>
        <row r="451">
          <cell r="A451" t="str">
            <v>2012AMD</v>
          </cell>
          <cell r="B451" t="str">
            <v>A/P AMD Land Ltd</v>
          </cell>
        </row>
        <row r="452">
          <cell r="A452" t="str">
            <v>2012BCG</v>
          </cell>
          <cell r="B452" t="str">
            <v>A/P Brock Consulting Group</v>
          </cell>
        </row>
        <row r="453">
          <cell r="A453" t="str">
            <v>2012BIG</v>
          </cell>
          <cell r="B453" t="str">
            <v>A/P-Brock Inv Group</v>
          </cell>
        </row>
        <row r="454">
          <cell r="A454" t="str">
            <v>2012BPF</v>
          </cell>
          <cell r="B454" t="str">
            <v>A/P-Brock Partners Fund B</v>
          </cell>
        </row>
        <row r="455">
          <cell r="A455" t="str">
            <v>2012BSL</v>
          </cell>
          <cell r="B455" t="str">
            <v>A/P-Brock Spavinaw</v>
          </cell>
        </row>
        <row r="456">
          <cell r="A456" t="str">
            <v>2012BWC</v>
          </cell>
          <cell r="B456" t="str">
            <v>A/P-Boardwalk Center LP</v>
          </cell>
        </row>
        <row r="457">
          <cell r="A457" t="str">
            <v>2012JVB</v>
          </cell>
          <cell r="B457" t="str">
            <v>A/P-J Vaughn Brock</v>
          </cell>
        </row>
        <row r="458">
          <cell r="A458" t="str">
            <v>2012MBB</v>
          </cell>
          <cell r="B458" t="str">
            <v>A/P-MBB Inv Inc</v>
          </cell>
        </row>
        <row r="459">
          <cell r="A459" t="str">
            <v>2012MBO</v>
          </cell>
          <cell r="B459" t="str">
            <v>A/P-MB Boardwalk LP</v>
          </cell>
        </row>
        <row r="460">
          <cell r="A460" t="str">
            <v>2012OLT</v>
          </cell>
          <cell r="B460" t="str">
            <v>A/P-Oltorf Tech LP</v>
          </cell>
        </row>
        <row r="461">
          <cell r="A461" t="str">
            <v>2012PKC</v>
          </cell>
          <cell r="B461" t="str">
            <v>A/P Parkcrest</v>
          </cell>
        </row>
        <row r="462">
          <cell r="A462" t="str">
            <v>2012PKL</v>
          </cell>
          <cell r="B462" t="str">
            <v>A/P-Parkcrest Ltd</v>
          </cell>
        </row>
        <row r="463">
          <cell r="A463" t="str">
            <v>2012SEM</v>
          </cell>
          <cell r="B463" t="str">
            <v>A/P Semicon</v>
          </cell>
        </row>
        <row r="464">
          <cell r="A464" t="str">
            <v>2012TEC</v>
          </cell>
          <cell r="B464" t="str">
            <v>A/P-Technopolis LP</v>
          </cell>
        </row>
        <row r="465">
          <cell r="A465" t="str">
            <v>2012TEL</v>
          </cell>
          <cell r="B465" t="str">
            <v>A/P-Telecom Park LP</v>
          </cell>
        </row>
        <row r="466">
          <cell r="A466" t="str">
            <v>2012TRC</v>
          </cell>
          <cell r="B466" t="str">
            <v>A/P-TRC JV</v>
          </cell>
        </row>
        <row r="467">
          <cell r="A467" t="str">
            <v>2012TS</v>
          </cell>
          <cell r="B467" t="str">
            <v>A/P-Target Center South</v>
          </cell>
        </row>
        <row r="468">
          <cell r="A468" t="str">
            <v>2012UBC</v>
          </cell>
          <cell r="B468" t="str">
            <v>A/P-UBC Ltd</v>
          </cell>
        </row>
        <row r="469">
          <cell r="A469" t="str">
            <v>2012WFT</v>
          </cell>
          <cell r="B469" t="str">
            <v>A/P-Westfork Trust</v>
          </cell>
        </row>
        <row r="470">
          <cell r="A470">
            <v>2013</v>
          </cell>
          <cell r="B470" t="str">
            <v>A/P Brock Consul Group</v>
          </cell>
        </row>
        <row r="471">
          <cell r="A471">
            <v>2014</v>
          </cell>
          <cell r="B471" t="str">
            <v>A/P 620 Ltd, Paving</v>
          </cell>
        </row>
        <row r="472">
          <cell r="A472">
            <v>2015</v>
          </cell>
          <cell r="B472" t="str">
            <v>A/P- ARESI</v>
          </cell>
        </row>
        <row r="473">
          <cell r="A473">
            <v>2016</v>
          </cell>
          <cell r="B473" t="str">
            <v>A/P Other</v>
          </cell>
        </row>
        <row r="474">
          <cell r="A474">
            <v>2017</v>
          </cell>
          <cell r="B474" t="str">
            <v>A/P BCG - Parkcrest</v>
          </cell>
        </row>
        <row r="475">
          <cell r="A475">
            <v>2018</v>
          </cell>
          <cell r="B475" t="str">
            <v>Due to Buyer/Seller</v>
          </cell>
        </row>
        <row r="476">
          <cell r="A476">
            <v>2019</v>
          </cell>
          <cell r="B476" t="str">
            <v>Expenses pd by WBE-Oakwell Ct</v>
          </cell>
        </row>
        <row r="477">
          <cell r="A477">
            <v>2020</v>
          </cell>
          <cell r="B477" t="str">
            <v>Interest Payable</v>
          </cell>
        </row>
        <row r="478">
          <cell r="A478" t="str">
            <v>2020MB</v>
          </cell>
          <cell r="B478" t="str">
            <v>Interest Payable-MB Boardwalk</v>
          </cell>
        </row>
        <row r="479">
          <cell r="A479">
            <v>2030</v>
          </cell>
          <cell r="B479" t="str">
            <v>Sales Tax Payable</v>
          </cell>
        </row>
        <row r="480">
          <cell r="A480">
            <v>2040</v>
          </cell>
          <cell r="B480" t="str">
            <v>Security Deposits</v>
          </cell>
        </row>
        <row r="481">
          <cell r="A481" t="str">
            <v>2040C</v>
          </cell>
          <cell r="B481" t="str">
            <v>Security Dep-Parking Access Cards</v>
          </cell>
        </row>
        <row r="482">
          <cell r="A482">
            <v>2041</v>
          </cell>
          <cell r="B482" t="str">
            <v>Last Month's Rent</v>
          </cell>
        </row>
        <row r="483">
          <cell r="A483">
            <v>2042</v>
          </cell>
          <cell r="B483" t="str">
            <v>Security Deposit Refund</v>
          </cell>
        </row>
        <row r="484">
          <cell r="A484">
            <v>2050</v>
          </cell>
          <cell r="B484" t="str">
            <v>A/P SynerMark Development</v>
          </cell>
        </row>
        <row r="485">
          <cell r="A485">
            <v>2060</v>
          </cell>
          <cell r="B485" t="str">
            <v>A/P Intercompany</v>
          </cell>
        </row>
        <row r="486">
          <cell r="A486">
            <v>2070</v>
          </cell>
          <cell r="B486" t="str">
            <v>Deferred Commission Liability</v>
          </cell>
        </row>
        <row r="487">
          <cell r="A487">
            <v>2080</v>
          </cell>
          <cell r="B487" t="str">
            <v>Property Taxes Payable</v>
          </cell>
        </row>
        <row r="488">
          <cell r="A488">
            <v>2082</v>
          </cell>
          <cell r="B488" t="str">
            <v>Payroll Taxes Payable</v>
          </cell>
        </row>
        <row r="489">
          <cell r="A489">
            <v>2085</v>
          </cell>
          <cell r="B489" t="str">
            <v>Accrued Insurance Payable</v>
          </cell>
        </row>
        <row r="490">
          <cell r="A490">
            <v>2093</v>
          </cell>
          <cell r="B490" t="str">
            <v>Accrued Franchise Tax</v>
          </cell>
        </row>
        <row r="491">
          <cell r="A491">
            <v>2094</v>
          </cell>
          <cell r="B491" t="str">
            <v>Accrued Preferred Return</v>
          </cell>
        </row>
        <row r="492">
          <cell r="A492">
            <v>2095</v>
          </cell>
          <cell r="B492" t="str">
            <v>Accrued Incentive Fee</v>
          </cell>
        </row>
        <row r="493">
          <cell r="A493">
            <v>2100</v>
          </cell>
          <cell r="B493" t="str">
            <v>Accrued Expenses Payable</v>
          </cell>
        </row>
        <row r="494">
          <cell r="A494">
            <v>2101</v>
          </cell>
          <cell r="B494" t="str">
            <v>Accrued Capital Exp</v>
          </cell>
        </row>
        <row r="495">
          <cell r="A495">
            <v>2110</v>
          </cell>
          <cell r="B495" t="str">
            <v>Deferred Gain on Sale</v>
          </cell>
        </row>
        <row r="496">
          <cell r="A496">
            <v>2111</v>
          </cell>
          <cell r="B496" t="str">
            <v>Deferred Gain-B Spavinaw</v>
          </cell>
        </row>
        <row r="497">
          <cell r="A497">
            <v>2112</v>
          </cell>
          <cell r="B497" t="str">
            <v>Deferred Gain-Condemnation</v>
          </cell>
        </row>
        <row r="498">
          <cell r="A498">
            <v>2113</v>
          </cell>
          <cell r="B498" t="str">
            <v>Deferred Gain-Land Sale</v>
          </cell>
        </row>
        <row r="499">
          <cell r="A499" t="str">
            <v>212OLT</v>
          </cell>
          <cell r="B499" t="str">
            <v>A/P-Oltorf Tech LP</v>
          </cell>
        </row>
        <row r="500">
          <cell r="A500">
            <v>2140</v>
          </cell>
          <cell r="B500" t="str">
            <v>Unearned Income</v>
          </cell>
        </row>
        <row r="501">
          <cell r="A501">
            <v>2220</v>
          </cell>
          <cell r="B501" t="str">
            <v>Datalynx Account</v>
          </cell>
        </row>
        <row r="502">
          <cell r="A502">
            <v>2590</v>
          </cell>
          <cell r="B502" t="str">
            <v>Notes Payable - GECC</v>
          </cell>
        </row>
        <row r="503">
          <cell r="A503">
            <v>2591</v>
          </cell>
          <cell r="B503" t="str">
            <v>Notes Payable-GECC TC</v>
          </cell>
        </row>
        <row r="504">
          <cell r="A504">
            <v>2593</v>
          </cell>
          <cell r="B504" t="str">
            <v>Notes Payable-Other</v>
          </cell>
        </row>
        <row r="505">
          <cell r="A505">
            <v>2594</v>
          </cell>
          <cell r="B505" t="str">
            <v>Notes Payable-Nonrecourse</v>
          </cell>
        </row>
        <row r="506">
          <cell r="A506">
            <v>2595</v>
          </cell>
          <cell r="B506" t="str">
            <v>Notes Payable-MB Boardwalk Ltd</v>
          </cell>
        </row>
        <row r="507">
          <cell r="A507">
            <v>2596</v>
          </cell>
          <cell r="B507" t="str">
            <v>Notes Payable-Comerica Bank</v>
          </cell>
        </row>
        <row r="508">
          <cell r="A508">
            <v>2599</v>
          </cell>
          <cell r="B508" t="str">
            <v>First Loan Proceeds</v>
          </cell>
        </row>
        <row r="509">
          <cell r="A509">
            <v>2600</v>
          </cell>
          <cell r="B509" t="str">
            <v>First Mortgage Payable</v>
          </cell>
        </row>
        <row r="510">
          <cell r="A510" t="str">
            <v>2600PAY</v>
          </cell>
          <cell r="B510" t="str">
            <v>First Mortgage Payoff</v>
          </cell>
        </row>
        <row r="511">
          <cell r="A511">
            <v>2601</v>
          </cell>
          <cell r="B511" t="str">
            <v>Principal Payments First</v>
          </cell>
        </row>
        <row r="512">
          <cell r="A512">
            <v>2605</v>
          </cell>
          <cell r="B512" t="str">
            <v>Special Principal Payment</v>
          </cell>
        </row>
        <row r="513">
          <cell r="A513">
            <v>2610</v>
          </cell>
          <cell r="B513" t="str">
            <v>Second Mortgage Payable</v>
          </cell>
        </row>
        <row r="514">
          <cell r="A514" t="str">
            <v>2610PAY</v>
          </cell>
          <cell r="B514" t="str">
            <v>Second Mortgage Payoff</v>
          </cell>
        </row>
        <row r="515">
          <cell r="A515">
            <v>2611</v>
          </cell>
          <cell r="B515" t="str">
            <v>Principal Payments Second</v>
          </cell>
        </row>
        <row r="516">
          <cell r="A516">
            <v>2620</v>
          </cell>
          <cell r="B516" t="str">
            <v>Third Mortgage Payable</v>
          </cell>
        </row>
        <row r="517">
          <cell r="A517" t="str">
            <v>2620A</v>
          </cell>
          <cell r="B517" t="str">
            <v>Preferred Payment</v>
          </cell>
        </row>
        <row r="518">
          <cell r="A518" t="str">
            <v>2620PAY</v>
          </cell>
          <cell r="B518" t="str">
            <v>Third Mortgage Payoff</v>
          </cell>
        </row>
        <row r="519">
          <cell r="A519">
            <v>2625</v>
          </cell>
          <cell r="B519" t="str">
            <v>Accounts Payable-Shareholder</v>
          </cell>
        </row>
        <row r="520">
          <cell r="A520">
            <v>2630</v>
          </cell>
          <cell r="B520" t="str">
            <v>Notes Payable Owners</v>
          </cell>
        </row>
        <row r="521">
          <cell r="A521">
            <v>2635</v>
          </cell>
          <cell r="B521" t="str">
            <v>Notes Payable Davis Estat</v>
          </cell>
        </row>
        <row r="522">
          <cell r="A522">
            <v>2640</v>
          </cell>
          <cell r="B522" t="str">
            <v>Installment Note Payable</v>
          </cell>
        </row>
        <row r="523">
          <cell r="A523">
            <v>2650</v>
          </cell>
          <cell r="B523" t="str">
            <v>N/P-J.V. Brock</v>
          </cell>
        </row>
        <row r="524">
          <cell r="A524">
            <v>2660</v>
          </cell>
          <cell r="B524" t="str">
            <v>Credit Line Loan</v>
          </cell>
        </row>
        <row r="525">
          <cell r="A525">
            <v>2721</v>
          </cell>
          <cell r="B525" t="str">
            <v>Liability-Below Market Leases</v>
          </cell>
        </row>
        <row r="526">
          <cell r="A526">
            <v>3000</v>
          </cell>
          <cell r="B526" t="str">
            <v>Owners Contributions</v>
          </cell>
        </row>
        <row r="527">
          <cell r="A527" t="str">
            <v>3000AAI</v>
          </cell>
          <cell r="B527" t="str">
            <v>AA Investors - Cont</v>
          </cell>
        </row>
        <row r="528">
          <cell r="A528" t="str">
            <v>3000ABT</v>
          </cell>
          <cell r="B528" t="str">
            <v>Austin Bell Tower - Cont</v>
          </cell>
        </row>
        <row r="529">
          <cell r="A529" t="str">
            <v>3000AMM</v>
          </cell>
          <cell r="B529" t="str">
            <v>A&amp;M Mansour - Cont</v>
          </cell>
        </row>
        <row r="530">
          <cell r="A530" t="str">
            <v>3000AND</v>
          </cell>
          <cell r="B530" t="str">
            <v>Anderson Mill-Cont</v>
          </cell>
        </row>
        <row r="531">
          <cell r="A531" t="str">
            <v>3000AP</v>
          </cell>
          <cell r="B531" t="str">
            <v>A. Pellizi - Cont</v>
          </cell>
        </row>
        <row r="532">
          <cell r="A532" t="str">
            <v>3000APK</v>
          </cell>
          <cell r="B532" t="str">
            <v>Adrienne P. Kapplin MT-Cont.</v>
          </cell>
        </row>
        <row r="533">
          <cell r="A533" t="str">
            <v>3000APP</v>
          </cell>
          <cell r="B533" t="str">
            <v>PAP Ent A - Cont</v>
          </cell>
        </row>
        <row r="534">
          <cell r="A534" t="str">
            <v>3000ARE</v>
          </cell>
          <cell r="B534" t="str">
            <v>ARESI Company  - Cont</v>
          </cell>
        </row>
        <row r="535">
          <cell r="A535" t="str">
            <v>3000ARO</v>
          </cell>
          <cell r="B535" t="str">
            <v>Dr. Albert Rosten-Cont</v>
          </cell>
        </row>
        <row r="536">
          <cell r="A536" t="str">
            <v>3000ARR</v>
          </cell>
          <cell r="B536" t="str">
            <v>Arrangement - Cont</v>
          </cell>
        </row>
        <row r="537">
          <cell r="A537" t="str">
            <v>3000ASH</v>
          </cell>
          <cell r="B537" t="str">
            <v>Ashwood Am-Cont</v>
          </cell>
        </row>
        <row r="538">
          <cell r="A538" t="str">
            <v>3000ASI</v>
          </cell>
          <cell r="B538" t="str">
            <v>Austin Real Estate Serv-Cont</v>
          </cell>
        </row>
        <row r="539">
          <cell r="A539" t="str">
            <v>3000ASP</v>
          </cell>
          <cell r="B539" t="str">
            <v>SDP Inv A - Cont</v>
          </cell>
        </row>
        <row r="540">
          <cell r="A540" t="str">
            <v>3000BAK</v>
          </cell>
          <cell r="B540" t="str">
            <v>Cont-Baker's</v>
          </cell>
        </row>
        <row r="541">
          <cell r="A541" t="str">
            <v>3000BB</v>
          </cell>
          <cell r="B541" t="str">
            <v>Bob Benning-Cont</v>
          </cell>
        </row>
        <row r="542">
          <cell r="A542" t="str">
            <v>3000BBR</v>
          </cell>
          <cell r="B542" t="str">
            <v>Bluebonnet Rehab - Cont</v>
          </cell>
        </row>
        <row r="543">
          <cell r="A543" t="str">
            <v>3000BBV</v>
          </cell>
          <cell r="B543" t="str">
            <v>B/B Versailles - Cont</v>
          </cell>
        </row>
        <row r="544">
          <cell r="A544" t="str">
            <v>3000BDU</v>
          </cell>
          <cell r="B544" t="str">
            <v>Brooks Duban</v>
          </cell>
        </row>
        <row r="545">
          <cell r="A545" t="str">
            <v>3000BF</v>
          </cell>
          <cell r="B545" t="str">
            <v>Bernau Family Trust - Cont</v>
          </cell>
        </row>
        <row r="546">
          <cell r="A546" t="str">
            <v>3000BFT</v>
          </cell>
          <cell r="B546" t="str">
            <v>Brown Family Trust - Cont</v>
          </cell>
        </row>
        <row r="547">
          <cell r="A547" t="str">
            <v>3000BG</v>
          </cell>
          <cell r="B547" t="str">
            <v>Brian Gaston - Cont</v>
          </cell>
        </row>
        <row r="548">
          <cell r="A548" t="str">
            <v>3000BJM</v>
          </cell>
          <cell r="B548" t="str">
            <v>Beverly J McCreary-Cont</v>
          </cell>
        </row>
        <row r="549">
          <cell r="A549" t="str">
            <v>3000BLT</v>
          </cell>
          <cell r="B549" t="str">
            <v>Burton Living Trust-Cont</v>
          </cell>
        </row>
        <row r="550">
          <cell r="A550" t="str">
            <v>3000BM</v>
          </cell>
          <cell r="B550" t="str">
            <v>Barry Mansur - Cont</v>
          </cell>
        </row>
        <row r="551">
          <cell r="A551" t="str">
            <v>3000BMC</v>
          </cell>
          <cell r="B551" t="str">
            <v>Balcones Mgmnt Co - Cont</v>
          </cell>
        </row>
        <row r="552">
          <cell r="A552" t="str">
            <v>3000BPC</v>
          </cell>
          <cell r="B552" t="str">
            <v>Bradley P. Capron - Cont</v>
          </cell>
        </row>
        <row r="553">
          <cell r="A553" t="str">
            <v>3000BTM</v>
          </cell>
          <cell r="B553" t="str">
            <v>Betty Murray - Cont</v>
          </cell>
        </row>
        <row r="554">
          <cell r="A554" t="str">
            <v>3000CA</v>
          </cell>
          <cell r="B554" t="str">
            <v>C. Anderson - Cont</v>
          </cell>
        </row>
        <row r="555">
          <cell r="A555" t="str">
            <v>3000CAA</v>
          </cell>
          <cell r="B555" t="str">
            <v>CalPERS Adv Fee Contributions</v>
          </cell>
        </row>
        <row r="556">
          <cell r="A556" t="str">
            <v>3000CAC</v>
          </cell>
          <cell r="B556" t="str">
            <v>CalPERS Prop Contributions</v>
          </cell>
        </row>
        <row r="557">
          <cell r="A557" t="str">
            <v>3000CAF</v>
          </cell>
          <cell r="B557" t="str">
            <v>Carl Frenkel-Cont</v>
          </cell>
        </row>
        <row r="558">
          <cell r="A558" t="str">
            <v>3000CAL</v>
          </cell>
          <cell r="B558" t="str">
            <v>CalPERS Opr Cont</v>
          </cell>
        </row>
        <row r="559">
          <cell r="A559" t="str">
            <v>3000CAP</v>
          </cell>
          <cell r="B559" t="str">
            <v>Capron 1998 Family P'ship-Cont</v>
          </cell>
        </row>
        <row r="560">
          <cell r="A560" t="str">
            <v>3000CB</v>
          </cell>
          <cell r="B560" t="str">
            <v>Christy Bass - Cont</v>
          </cell>
        </row>
        <row r="561">
          <cell r="A561" t="str">
            <v>3000CCA</v>
          </cell>
          <cell r="B561" t="str">
            <v>Charles Cirar-A - Cont</v>
          </cell>
        </row>
        <row r="562">
          <cell r="A562" t="str">
            <v>3000CCB</v>
          </cell>
          <cell r="B562" t="str">
            <v>Charles Cirar-B - Cont</v>
          </cell>
        </row>
        <row r="563">
          <cell r="A563" t="str">
            <v>3000CCL</v>
          </cell>
          <cell r="B563" t="str">
            <v>Cambell Capital Ltd - Con</v>
          </cell>
        </row>
        <row r="564">
          <cell r="A564" t="str">
            <v>3000CFT</v>
          </cell>
          <cell r="B564" t="str">
            <v>Crutchfield Prop, Ltd - Cont</v>
          </cell>
        </row>
        <row r="565">
          <cell r="A565" t="str">
            <v>3000CG</v>
          </cell>
          <cell r="B565" t="str">
            <v>Cont-Clay Greenberg</v>
          </cell>
        </row>
        <row r="566">
          <cell r="A566" t="str">
            <v>3000CMC</v>
          </cell>
          <cell r="B566" t="str">
            <v>Charter Mgmnt Co - Cont</v>
          </cell>
        </row>
        <row r="567">
          <cell r="A567" t="str">
            <v>3000CP</v>
          </cell>
          <cell r="B567" t="str">
            <v>Carrie Pyhrr - Cont</v>
          </cell>
        </row>
        <row r="568">
          <cell r="A568" t="str">
            <v>3000CPL</v>
          </cell>
          <cell r="B568" t="str">
            <v>Crutchfield Prop - Cont</v>
          </cell>
        </row>
        <row r="569">
          <cell r="A569" t="str">
            <v>3000CRU</v>
          </cell>
          <cell r="B569" t="str">
            <v>Clifford Rudolph-Cont</v>
          </cell>
        </row>
        <row r="570">
          <cell r="A570" t="str">
            <v>3000CS</v>
          </cell>
          <cell r="B570" t="str">
            <v>Carolyn Sharkey - Cont</v>
          </cell>
        </row>
        <row r="571">
          <cell r="A571" t="str">
            <v>3000DAL</v>
          </cell>
          <cell r="B571" t="str">
            <v>David Alsmeyer</v>
          </cell>
        </row>
        <row r="572">
          <cell r="A572" t="str">
            <v>3000DAS</v>
          </cell>
          <cell r="B572" t="str">
            <v>David Sheldon-Cont</v>
          </cell>
        </row>
        <row r="573">
          <cell r="A573" t="str">
            <v>3000DC</v>
          </cell>
          <cell r="B573" t="str">
            <v>Dennis Cooper - Cont</v>
          </cell>
        </row>
        <row r="574">
          <cell r="A574" t="str">
            <v>3000DDP</v>
          </cell>
          <cell r="B574" t="str">
            <v>Daphne D. Pyhrr - Cont</v>
          </cell>
        </row>
        <row r="575">
          <cell r="A575" t="str">
            <v>3000DE</v>
          </cell>
          <cell r="B575" t="str">
            <v>David Eck - Cont</v>
          </cell>
        </row>
        <row r="576">
          <cell r="A576" t="str">
            <v>3000DF</v>
          </cell>
          <cell r="B576" t="str">
            <v>Denver Ft - Cont</v>
          </cell>
        </row>
        <row r="577">
          <cell r="A577" t="str">
            <v>3000DHM</v>
          </cell>
          <cell r="B577" t="str">
            <v>Cont-Denmark House</v>
          </cell>
        </row>
        <row r="578">
          <cell r="A578" t="str">
            <v>3000DL</v>
          </cell>
          <cell r="B578" t="str">
            <v>David Light - Cont</v>
          </cell>
        </row>
        <row r="579">
          <cell r="A579" t="str">
            <v>3000DLA</v>
          </cell>
          <cell r="B579" t="str">
            <v>Derek Land-Cont</v>
          </cell>
        </row>
        <row r="580">
          <cell r="A580" t="str">
            <v>3000DLB</v>
          </cell>
          <cell r="B580" t="str">
            <v>Donna Bomer - Cont</v>
          </cell>
        </row>
        <row r="581">
          <cell r="A581" t="str">
            <v>3000DLT</v>
          </cell>
          <cell r="B581" t="str">
            <v>Dale Davis Living Trust-Cont</v>
          </cell>
        </row>
        <row r="582">
          <cell r="A582" t="str">
            <v>3000DLU</v>
          </cell>
          <cell r="B582" t="str">
            <v>David Lundeen-Cont</v>
          </cell>
        </row>
        <row r="583">
          <cell r="A583" t="str">
            <v>3000DM</v>
          </cell>
          <cell r="B583" t="str">
            <v>Dudley McCalla - Cont</v>
          </cell>
        </row>
        <row r="584">
          <cell r="A584" t="str">
            <v>3000DRP</v>
          </cell>
          <cell r="B584" t="str">
            <v>Davis Realty Partners - Cont</v>
          </cell>
        </row>
        <row r="585">
          <cell r="A585" t="str">
            <v>3000DS</v>
          </cell>
          <cell r="B585" t="str">
            <v>Dorothy Marie Smith - Cont</v>
          </cell>
        </row>
        <row r="586">
          <cell r="A586" t="str">
            <v>3000DSH</v>
          </cell>
          <cell r="B586" t="str">
            <v>Daniel Shepley-Cont</v>
          </cell>
        </row>
        <row r="587">
          <cell r="A587" t="str">
            <v>3000DSY</v>
          </cell>
          <cell r="B587" t="str">
            <v>David (Steve) Youngquist-Cont</v>
          </cell>
        </row>
        <row r="588">
          <cell r="A588" t="str">
            <v>3000DT</v>
          </cell>
          <cell r="B588" t="str">
            <v>Davis Trust - Cont</v>
          </cell>
        </row>
        <row r="589">
          <cell r="A589" t="str">
            <v>3000DW</v>
          </cell>
          <cell r="B589" t="str">
            <v>Daryl Witt - Cont</v>
          </cell>
        </row>
        <row r="590">
          <cell r="A590" t="str">
            <v>3000DWE</v>
          </cell>
          <cell r="B590" t="str">
            <v>David West-Cont</v>
          </cell>
        </row>
        <row r="591">
          <cell r="A591" t="str">
            <v>3000DZ</v>
          </cell>
          <cell r="B591" t="str">
            <v>Cont-Daniel Zeligson</v>
          </cell>
        </row>
        <row r="592">
          <cell r="A592" t="str">
            <v>3000EB</v>
          </cell>
          <cell r="B592" t="str">
            <v>Edwin J. Bomer - B Cont</v>
          </cell>
        </row>
        <row r="593">
          <cell r="A593" t="str">
            <v>3000EBT</v>
          </cell>
          <cell r="B593" t="str">
            <v>Ellamae F. Bell Rev Trst-Cont</v>
          </cell>
        </row>
        <row r="594">
          <cell r="A594" t="str">
            <v>3000ECP</v>
          </cell>
          <cell r="B594" t="str">
            <v>ECP Investments, Ltd - Cont.</v>
          </cell>
        </row>
        <row r="595">
          <cell r="A595" t="str">
            <v>3000EDJ</v>
          </cell>
          <cell r="B595" t="str">
            <v>Edwin J. Bomer-C Cont</v>
          </cell>
        </row>
        <row r="596">
          <cell r="A596" t="str">
            <v>3000EEB</v>
          </cell>
          <cell r="B596" t="str">
            <v>Estate of Edwin Bell - Cont</v>
          </cell>
        </row>
        <row r="597">
          <cell r="A597" t="str">
            <v>3000EF</v>
          </cell>
          <cell r="B597" t="str">
            <v>E. Frost - Cont</v>
          </cell>
        </row>
        <row r="598">
          <cell r="A598" t="str">
            <v>3000EG</v>
          </cell>
          <cell r="B598" t="str">
            <v>Eleanor Gaston - Cont</v>
          </cell>
        </row>
        <row r="599">
          <cell r="A599" t="str">
            <v>3000EJB</v>
          </cell>
          <cell r="B599" t="str">
            <v>Edwin J. Bomer - Cont</v>
          </cell>
        </row>
        <row r="600">
          <cell r="A600" t="str">
            <v>3000ELA</v>
          </cell>
          <cell r="B600" t="str">
            <v>Eric Lang</v>
          </cell>
        </row>
        <row r="601">
          <cell r="A601" t="str">
            <v>3000ERS</v>
          </cell>
          <cell r="B601" t="str">
            <v>E Robert Shepard, Jr - Cont</v>
          </cell>
        </row>
        <row r="602">
          <cell r="A602" t="str">
            <v>3000ESB</v>
          </cell>
          <cell r="B602" t="str">
            <v>E. Robert Shepard , Jr-B-Cont</v>
          </cell>
        </row>
        <row r="603">
          <cell r="A603" t="str">
            <v>3000ESH</v>
          </cell>
          <cell r="B603" t="str">
            <v>Elliot Shell-Cont</v>
          </cell>
        </row>
        <row r="604">
          <cell r="A604" t="str">
            <v>3000EWW</v>
          </cell>
          <cell r="B604" t="str">
            <v>E.W. Willis, Jr. - Cont</v>
          </cell>
        </row>
        <row r="605">
          <cell r="A605" t="str">
            <v>3000FBC</v>
          </cell>
          <cell r="B605" t="str">
            <v>First Baptist Church - Cont.</v>
          </cell>
        </row>
        <row r="606">
          <cell r="A606" t="str">
            <v>3000FC</v>
          </cell>
          <cell r="B606" t="str">
            <v>Fred Chozick - Cont</v>
          </cell>
        </row>
        <row r="607">
          <cell r="A607" t="str">
            <v>3000FDP</v>
          </cell>
          <cell r="B607" t="str">
            <v>Daphne D. Pyhrr - Cont</v>
          </cell>
        </row>
        <row r="608">
          <cell r="A608" t="str">
            <v>3000FLP</v>
          </cell>
          <cell r="B608" t="str">
            <v>Fortis Legacy Place - Cont</v>
          </cell>
        </row>
        <row r="609">
          <cell r="A609" t="str">
            <v>3000FLY</v>
          </cell>
          <cell r="B609" t="str">
            <v>Freeman Lyle-Cont</v>
          </cell>
        </row>
        <row r="610">
          <cell r="A610" t="str">
            <v>3000FOR</v>
          </cell>
          <cell r="B610" t="str">
            <v>Cont - Fortis Benefits Ins Co</v>
          </cell>
        </row>
        <row r="611">
          <cell r="A611" t="str">
            <v>3000FP</v>
          </cell>
          <cell r="B611" t="str">
            <v>Flora Pettit - Cont</v>
          </cell>
        </row>
        <row r="612">
          <cell r="A612" t="str">
            <v>3000GE</v>
          </cell>
          <cell r="B612" t="str">
            <v>GE - Cont</v>
          </cell>
        </row>
        <row r="613">
          <cell r="A613" t="str">
            <v>3000GEA</v>
          </cell>
          <cell r="B613" t="str">
            <v>GE Adv Fee - Cont</v>
          </cell>
        </row>
        <row r="614">
          <cell r="A614" t="str">
            <v>3000GEN</v>
          </cell>
          <cell r="B614" t="str">
            <v>Genecov Inv-Cont</v>
          </cell>
        </row>
        <row r="615">
          <cell r="A615" t="str">
            <v>3000GEO</v>
          </cell>
          <cell r="B615" t="str">
            <v>GE Operating - Cont</v>
          </cell>
        </row>
        <row r="616">
          <cell r="A616" t="str">
            <v>3000GEP</v>
          </cell>
          <cell r="B616" t="str">
            <v>GE Property - Cont</v>
          </cell>
        </row>
        <row r="617">
          <cell r="A617" t="str">
            <v>3000GG</v>
          </cell>
          <cell r="B617" t="str">
            <v>Gary Gross-Cont</v>
          </cell>
        </row>
        <row r="618">
          <cell r="A618" t="str">
            <v>3000GM</v>
          </cell>
          <cell r="B618" t="str">
            <v>GMAC - Contribution</v>
          </cell>
        </row>
        <row r="619">
          <cell r="A619" t="str">
            <v>3000GR</v>
          </cell>
          <cell r="B619" t="str">
            <v>Gerald Reider - Cont</v>
          </cell>
        </row>
        <row r="620">
          <cell r="A620" t="str">
            <v>3000GRG</v>
          </cell>
          <cell r="B620" t="str">
            <v>Grigsby Ptrs-Cont</v>
          </cell>
        </row>
        <row r="621">
          <cell r="A621" t="str">
            <v>3000GSF</v>
          </cell>
          <cell r="B621" t="str">
            <v>Glen Sorrel-Cont</v>
          </cell>
        </row>
        <row r="622">
          <cell r="A622" t="str">
            <v>3000GW</v>
          </cell>
          <cell r="B622" t="str">
            <v>Grant Walker-Cont</v>
          </cell>
        </row>
        <row r="623">
          <cell r="A623" t="str">
            <v>3000HA</v>
          </cell>
          <cell r="B623" t="str">
            <v>Harvey Allen - Cont</v>
          </cell>
        </row>
        <row r="624">
          <cell r="A624" t="str">
            <v>3000HDL</v>
          </cell>
          <cell r="B624" t="str">
            <v>H. D. LaRue Irrev Trust-Cont</v>
          </cell>
        </row>
        <row r="625">
          <cell r="A625" t="str">
            <v>3000HOL</v>
          </cell>
          <cell r="B625" t="str">
            <v>Holford Inv, LP-Cont</v>
          </cell>
        </row>
        <row r="626">
          <cell r="A626" t="str">
            <v>3000HOP</v>
          </cell>
          <cell r="B626" t="str">
            <v>Cont-Houston One Park Mgmt</v>
          </cell>
        </row>
        <row r="627">
          <cell r="A627" t="str">
            <v>3000HSM</v>
          </cell>
          <cell r="B627" t="str">
            <v>H-S Minerals and Realty-Cont</v>
          </cell>
        </row>
        <row r="628">
          <cell r="A628" t="str">
            <v>3000IGA</v>
          </cell>
          <cell r="B628" t="str">
            <v>IRP Riverbend Lim-A - Cont.</v>
          </cell>
        </row>
        <row r="629">
          <cell r="A629" t="str">
            <v>3000IGB</v>
          </cell>
          <cell r="B629" t="str">
            <v>IRP Riverbend Lim-B - Cont.</v>
          </cell>
        </row>
        <row r="630">
          <cell r="A630" t="str">
            <v>3000IRG</v>
          </cell>
          <cell r="B630" t="str">
            <v>IRP Riverbend Gen Part - Cont.</v>
          </cell>
        </row>
        <row r="631">
          <cell r="A631" t="str">
            <v>3000ISB</v>
          </cell>
          <cell r="B631" t="str">
            <v>IRP San Pedro Lim-B- Cont.</v>
          </cell>
        </row>
        <row r="632">
          <cell r="A632" t="str">
            <v>3000ISG</v>
          </cell>
          <cell r="B632" t="str">
            <v>IRP San Pedro Gen Part- Cont.</v>
          </cell>
        </row>
        <row r="633">
          <cell r="A633" t="str">
            <v>3000JAD</v>
          </cell>
          <cell r="B633" t="str">
            <v>James A. Downing-Cont</v>
          </cell>
        </row>
        <row r="634">
          <cell r="A634" t="str">
            <v>3000JAT</v>
          </cell>
          <cell r="B634" t="str">
            <v>James Templeton - Cont</v>
          </cell>
        </row>
        <row r="635">
          <cell r="A635" t="str">
            <v>3000JC</v>
          </cell>
          <cell r="B635" t="str">
            <v>James Cooper - Cont</v>
          </cell>
        </row>
        <row r="636">
          <cell r="A636" t="str">
            <v>3000JCC</v>
          </cell>
          <cell r="B636" t="str">
            <v>John Clayton Crutchfield-Cont</v>
          </cell>
        </row>
        <row r="637">
          <cell r="A637" t="str">
            <v>3000JCO</v>
          </cell>
          <cell r="B637" t="str">
            <v>Jack Coronel-Cont</v>
          </cell>
        </row>
        <row r="638">
          <cell r="A638" t="str">
            <v>3000JCR</v>
          </cell>
          <cell r="B638" t="str">
            <v>John H. Crutchfield-Cont</v>
          </cell>
        </row>
        <row r="639">
          <cell r="A639" t="str">
            <v>3000JCW</v>
          </cell>
          <cell r="B639" t="str">
            <v>James C Whitten Rev Trust-Cont</v>
          </cell>
        </row>
        <row r="640">
          <cell r="A640" t="str">
            <v>3000JD</v>
          </cell>
          <cell r="B640" t="str">
            <v>JDB Inv., Ltd. B - Cont.</v>
          </cell>
        </row>
        <row r="641">
          <cell r="A641" t="str">
            <v>3000JDB</v>
          </cell>
          <cell r="B641" t="str">
            <v>JDB Investments - Cont</v>
          </cell>
        </row>
        <row r="642">
          <cell r="A642" t="str">
            <v>3000JEC</v>
          </cell>
          <cell r="B642" t="str">
            <v>Jane E. Capron Trust - Cont</v>
          </cell>
        </row>
        <row r="643">
          <cell r="A643" t="str">
            <v>3000JEY</v>
          </cell>
          <cell r="B643" t="str">
            <v>J.E. Younquist - Cont</v>
          </cell>
        </row>
        <row r="644">
          <cell r="A644" t="str">
            <v>3000JG</v>
          </cell>
          <cell r="B644" t="str">
            <v>Jane Gunn - Cont</v>
          </cell>
        </row>
        <row r="645">
          <cell r="A645" t="str">
            <v>3000JGR</v>
          </cell>
          <cell r="B645" t="str">
            <v>Cont-John Greenberg</v>
          </cell>
        </row>
        <row r="646">
          <cell r="A646" t="str">
            <v>3000JHC</v>
          </cell>
          <cell r="B646" t="str">
            <v>J.H. Crutchfield Trustee-Cont</v>
          </cell>
        </row>
        <row r="647">
          <cell r="A647" t="str">
            <v>3000JKC</v>
          </cell>
          <cell r="B647" t="str">
            <v>Jack Cook - Cont</v>
          </cell>
        </row>
        <row r="648">
          <cell r="A648" t="str">
            <v>3000JKG</v>
          </cell>
          <cell r="B648" t="str">
            <v>JMG for J.K. Greenberg - Cont</v>
          </cell>
        </row>
        <row r="649">
          <cell r="A649" t="str">
            <v>3000JL</v>
          </cell>
          <cell r="B649" t="str">
            <v>Jack Ledbetter - Cont</v>
          </cell>
        </row>
        <row r="650">
          <cell r="A650" t="str">
            <v>3000JLE</v>
          </cell>
          <cell r="B650" t="str">
            <v>Jou Lee-Cont</v>
          </cell>
        </row>
        <row r="651">
          <cell r="A651" t="str">
            <v>3000JLH</v>
          </cell>
          <cell r="B651" t="str">
            <v>Jody L. Hagemann-Cont</v>
          </cell>
        </row>
        <row r="652">
          <cell r="A652" t="str">
            <v>3000JMA</v>
          </cell>
          <cell r="B652" t="str">
            <v>Joel Marmet - Cont</v>
          </cell>
        </row>
        <row r="653">
          <cell r="A653" t="str">
            <v>3000JMG</v>
          </cell>
          <cell r="B653" t="str">
            <v>Jeffrey M. Greenberg - Cont</v>
          </cell>
        </row>
        <row r="654">
          <cell r="A654" t="str">
            <v>3000JMW</v>
          </cell>
          <cell r="B654" t="str">
            <v>Jacqueline M. Well - Cont</v>
          </cell>
        </row>
        <row r="655">
          <cell r="A655" t="str">
            <v>3000JOZ</v>
          </cell>
          <cell r="B655" t="str">
            <v>Jim Ozello-Cont</v>
          </cell>
        </row>
        <row r="656">
          <cell r="A656" t="str">
            <v>3000JR</v>
          </cell>
          <cell r="B656" t="str">
            <v>Joe Ritchie - Cont</v>
          </cell>
        </row>
        <row r="657">
          <cell r="A657" t="str">
            <v>3000JRL</v>
          </cell>
          <cell r="B657" t="str">
            <v>J Rosten Living Trust-Cont</v>
          </cell>
        </row>
        <row r="658">
          <cell r="A658" t="str">
            <v>3000JRO</v>
          </cell>
          <cell r="B658" t="str">
            <v>Jim Rosten-Cont</v>
          </cell>
        </row>
        <row r="659">
          <cell r="A659" t="str">
            <v>3000JSA</v>
          </cell>
          <cell r="B659" t="str">
            <v>Jeff Sanderson-Cont</v>
          </cell>
        </row>
        <row r="660">
          <cell r="A660" t="str">
            <v>3000JT</v>
          </cell>
          <cell r="B660" t="str">
            <v>John Tobias - Cont</v>
          </cell>
        </row>
        <row r="661">
          <cell r="A661" t="str">
            <v>3000JVB</v>
          </cell>
          <cell r="B661" t="str">
            <v>JVB 93 Trust - Cont</v>
          </cell>
        </row>
        <row r="662">
          <cell r="A662" t="str">
            <v>3000JVT</v>
          </cell>
          <cell r="B662" t="str">
            <v>JVB Trustee - Cont</v>
          </cell>
        </row>
        <row r="663">
          <cell r="A663" t="str">
            <v>3000JWB</v>
          </cell>
          <cell r="B663" t="str">
            <v>Jacqueline M. Well-B-Cont</v>
          </cell>
        </row>
        <row r="664">
          <cell r="A664" t="str">
            <v>3000KAG</v>
          </cell>
          <cell r="B664" t="str">
            <v>KW Austin Development I, Inc.</v>
          </cell>
        </row>
        <row r="665">
          <cell r="A665" t="str">
            <v>3000KAL</v>
          </cell>
          <cell r="B665" t="str">
            <v>KW Austin I, LP</v>
          </cell>
        </row>
        <row r="666">
          <cell r="A666" t="str">
            <v>3000KB</v>
          </cell>
          <cell r="B666" t="str">
            <v>Kathleen Bergen - Cont</v>
          </cell>
        </row>
        <row r="667">
          <cell r="A667" t="str">
            <v>3000KEY</v>
          </cell>
          <cell r="B667" t="str">
            <v>Keystar Storage Adv Tst - Cont</v>
          </cell>
        </row>
        <row r="668">
          <cell r="A668" t="str">
            <v>3000KF1</v>
          </cell>
          <cell r="B668" t="str">
            <v>KW Fund I-Cont</v>
          </cell>
        </row>
        <row r="669">
          <cell r="A669" t="str">
            <v>3000KF2</v>
          </cell>
          <cell r="B669" t="str">
            <v>KW Fund II-Cont</v>
          </cell>
        </row>
        <row r="670">
          <cell r="A670" t="str">
            <v>3000KFC</v>
          </cell>
          <cell r="B670" t="str">
            <v>Kendall F. Crutchfield-Cont</v>
          </cell>
        </row>
        <row r="671">
          <cell r="A671" t="str">
            <v>3000KGB</v>
          </cell>
          <cell r="B671" t="str">
            <v>Kathleen Bergen-B - Cont</v>
          </cell>
        </row>
        <row r="672">
          <cell r="A672" t="str">
            <v>3000KL</v>
          </cell>
          <cell r="B672" t="str">
            <v>Kang Lee-Cont</v>
          </cell>
        </row>
        <row r="673">
          <cell r="A673" t="str">
            <v>3000KMO</v>
          </cell>
          <cell r="B673" t="str">
            <v>Kent Mouton-Cont</v>
          </cell>
        </row>
        <row r="674">
          <cell r="A674" t="str">
            <v>3000KSI</v>
          </cell>
          <cell r="B674" t="str">
            <v>Ken Smotrys IRA - Cont</v>
          </cell>
        </row>
        <row r="675">
          <cell r="A675" t="str">
            <v>3000KSM</v>
          </cell>
          <cell r="B675" t="str">
            <v>Ken Smotrys-Cont</v>
          </cell>
        </row>
        <row r="676">
          <cell r="A676" t="str">
            <v>3000KUC</v>
          </cell>
          <cell r="B676" t="str">
            <v>Cont-Kaycee U. Canter</v>
          </cell>
        </row>
        <row r="677">
          <cell r="A677" t="str">
            <v>3000KW</v>
          </cell>
          <cell r="B677" t="str">
            <v>Cont-Kennedy WIlson</v>
          </cell>
        </row>
        <row r="678">
          <cell r="A678" t="str">
            <v>3000KWA</v>
          </cell>
          <cell r="B678" t="str">
            <v>Cont-Kennedy Wilson Austin</v>
          </cell>
        </row>
        <row r="679">
          <cell r="A679" t="str">
            <v>3000KWB</v>
          </cell>
          <cell r="B679" t="str">
            <v>K W Properties-B-Cont</v>
          </cell>
        </row>
        <row r="680">
          <cell r="A680" t="str">
            <v>3000KWC</v>
          </cell>
          <cell r="B680" t="str">
            <v>KW Property Contributions</v>
          </cell>
        </row>
        <row r="681">
          <cell r="A681" t="str">
            <v>3000KWF</v>
          </cell>
          <cell r="B681" t="str">
            <v>KW Adv Fee Contributions</v>
          </cell>
        </row>
        <row r="682">
          <cell r="A682" t="str">
            <v>3000KWG</v>
          </cell>
          <cell r="B682" t="str">
            <v>Cont-KWI General Partnership</v>
          </cell>
        </row>
        <row r="683">
          <cell r="A683" t="str">
            <v>3000KWI</v>
          </cell>
          <cell r="B683" t="str">
            <v>KWI Spec Limited - Cont</v>
          </cell>
        </row>
        <row r="684">
          <cell r="A684" t="str">
            <v>3000KWL</v>
          </cell>
          <cell r="B684" t="str">
            <v>Cont-KWI Limited Partnership</v>
          </cell>
        </row>
        <row r="685">
          <cell r="A685" t="str">
            <v>3000KWM</v>
          </cell>
          <cell r="B685" t="str">
            <v>KW Mill Place Inc-Cont</v>
          </cell>
        </row>
        <row r="686">
          <cell r="A686" t="str">
            <v>3000KWO</v>
          </cell>
          <cell r="B686" t="str">
            <v>K-W Properties</v>
          </cell>
        </row>
        <row r="687">
          <cell r="A687" t="str">
            <v>3000KWP</v>
          </cell>
          <cell r="B687" t="str">
            <v>Kennedy Wilson Prop-Cont</v>
          </cell>
        </row>
        <row r="688">
          <cell r="A688" t="str">
            <v>3000KWQ</v>
          </cell>
          <cell r="B688" t="str">
            <v>KW Operating Contributions</v>
          </cell>
        </row>
        <row r="689">
          <cell r="A689" t="str">
            <v>3000KWS</v>
          </cell>
          <cell r="B689" t="str">
            <v>KW Springdale - Cont</v>
          </cell>
        </row>
        <row r="690">
          <cell r="A690" t="str">
            <v>3000KZ</v>
          </cell>
          <cell r="B690" t="str">
            <v>Cont-Karen Zeligson</v>
          </cell>
        </row>
        <row r="691">
          <cell r="A691" t="str">
            <v>3000LEC</v>
          </cell>
          <cell r="B691" t="str">
            <v>Laura E. Capron - Cont</v>
          </cell>
        </row>
        <row r="692">
          <cell r="A692" t="str">
            <v>3000LRO</v>
          </cell>
          <cell r="B692" t="str">
            <v>Leonard Rodell-Cont</v>
          </cell>
        </row>
        <row r="693">
          <cell r="A693" t="str">
            <v>3000LRP</v>
          </cell>
          <cell r="B693" t="str">
            <v>Leonard Rodell-Pension Cont</v>
          </cell>
        </row>
        <row r="694">
          <cell r="A694" t="str">
            <v>3000LS</v>
          </cell>
          <cell r="B694" t="str">
            <v>Lew Spellman - Cont</v>
          </cell>
        </row>
        <row r="695">
          <cell r="A695" t="str">
            <v>3000LSE</v>
          </cell>
          <cell r="B695" t="str">
            <v>Leonard Seigel-Cont</v>
          </cell>
        </row>
        <row r="696">
          <cell r="A696" t="str">
            <v>3000LT</v>
          </cell>
          <cell r="B696" t="str">
            <v>Lounette Templeton - Cont</v>
          </cell>
        </row>
        <row r="697">
          <cell r="A697" t="str">
            <v>3000LW</v>
          </cell>
          <cell r="B697" t="str">
            <v>Laura Witt - Cont</v>
          </cell>
        </row>
        <row r="698">
          <cell r="A698" t="str">
            <v>3000MAC</v>
          </cell>
          <cell r="B698" t="str">
            <v>Mac Tech - Cont</v>
          </cell>
        </row>
        <row r="699">
          <cell r="A699" t="str">
            <v>3000MAR</v>
          </cell>
          <cell r="B699" t="str">
            <v>Patricia &amp; Eric Marsh-Cont</v>
          </cell>
        </row>
        <row r="700">
          <cell r="A700" t="str">
            <v>3000MBB</v>
          </cell>
          <cell r="B700" t="str">
            <v>MBB General - Cont</v>
          </cell>
        </row>
        <row r="701">
          <cell r="A701" t="str">
            <v>3000MC</v>
          </cell>
          <cell r="B701" t="str">
            <v>M. Cimmarrusti - Cont</v>
          </cell>
        </row>
        <row r="702">
          <cell r="A702" t="str">
            <v>3000MCQ</v>
          </cell>
          <cell r="B702" t="str">
            <v>The McQuillan Family LLC-Cont</v>
          </cell>
        </row>
        <row r="703">
          <cell r="A703" t="str">
            <v>3000MD</v>
          </cell>
          <cell r="B703" t="str">
            <v>Mildred Dusenbury - Cont</v>
          </cell>
        </row>
        <row r="704">
          <cell r="A704" t="str">
            <v>3000MEB</v>
          </cell>
          <cell r="B704" t="str">
            <v>ME Bastrop-Cont</v>
          </cell>
        </row>
        <row r="705">
          <cell r="A705" t="str">
            <v>3000MER</v>
          </cell>
          <cell r="B705" t="str">
            <v>ME Research-Cont</v>
          </cell>
        </row>
        <row r="706">
          <cell r="A706" t="str">
            <v>3000MJB</v>
          </cell>
          <cell r="B706" t="str">
            <v>Michael J. Burke - Cont</v>
          </cell>
        </row>
        <row r="707">
          <cell r="A707" t="str">
            <v>3000MK</v>
          </cell>
          <cell r="B707" t="str">
            <v>Mark Kelsey - Cont</v>
          </cell>
        </row>
        <row r="708">
          <cell r="A708" t="str">
            <v>3000ML</v>
          </cell>
          <cell r="B708" t="str">
            <v>Michael Looney-Cont</v>
          </cell>
        </row>
        <row r="709">
          <cell r="A709" t="str">
            <v>3000MM</v>
          </cell>
          <cell r="B709" t="str">
            <v>Melissa Miller - Cont</v>
          </cell>
        </row>
        <row r="710">
          <cell r="A710" t="str">
            <v>3000MMU</v>
          </cell>
          <cell r="B710" t="str">
            <v>MMUS - Cont</v>
          </cell>
        </row>
        <row r="711">
          <cell r="A711" t="str">
            <v>3000MOR</v>
          </cell>
          <cell r="B711" t="str">
            <v>Bruce Morrison-Cont</v>
          </cell>
        </row>
        <row r="712">
          <cell r="A712" t="str">
            <v>3000MT</v>
          </cell>
          <cell r="B712" t="str">
            <v>Milton Turner - Cont</v>
          </cell>
        </row>
        <row r="713">
          <cell r="A713" t="str">
            <v>3000MTI</v>
          </cell>
          <cell r="B713" t="str">
            <v>Multivesco TX - Cont</v>
          </cell>
        </row>
        <row r="714">
          <cell r="A714" t="str">
            <v>3000MVP</v>
          </cell>
          <cell r="B714" t="str">
            <v>MV Properties - Cont</v>
          </cell>
        </row>
        <row r="715">
          <cell r="A715" t="str">
            <v>3000NN</v>
          </cell>
          <cell r="B715" t="str">
            <v>N. Nielson - Cont</v>
          </cell>
        </row>
        <row r="716">
          <cell r="A716" t="str">
            <v>3000NP</v>
          </cell>
          <cell r="B716" t="str">
            <v>Nancy Phillips - Cont</v>
          </cell>
        </row>
        <row r="717">
          <cell r="A717" t="str">
            <v>3000PAI</v>
          </cell>
          <cell r="B717" t="str">
            <v>PAP Investments-C Cont</v>
          </cell>
        </row>
        <row r="718">
          <cell r="A718" t="str">
            <v>3000PAP</v>
          </cell>
          <cell r="B718" t="str">
            <v>PAP Inv, Ltd - Cont</v>
          </cell>
        </row>
        <row r="719">
          <cell r="A719" t="str">
            <v>3000PB</v>
          </cell>
          <cell r="B719" t="str">
            <v>Philip Breland IRA - Cont</v>
          </cell>
        </row>
        <row r="720">
          <cell r="A720" t="str">
            <v>3000PC</v>
          </cell>
          <cell r="B720" t="str">
            <v>Philip W Capron- A- Cont</v>
          </cell>
        </row>
        <row r="721">
          <cell r="A721" t="str">
            <v>3000PCL</v>
          </cell>
          <cell r="B721" t="str">
            <v>Parkcrest Center LTD</v>
          </cell>
        </row>
        <row r="722">
          <cell r="A722" t="str">
            <v>3000PEA</v>
          </cell>
          <cell r="B722" t="str">
            <v>6035 Peachtree Rd - Cont</v>
          </cell>
        </row>
        <row r="723">
          <cell r="A723" t="str">
            <v>3000PEL</v>
          </cell>
          <cell r="B723" t="str">
            <v>PAP Enterprises, Ltd. - Cont</v>
          </cell>
        </row>
        <row r="724">
          <cell r="A724" t="str">
            <v>3000PHW</v>
          </cell>
          <cell r="B724" t="str">
            <v>Philip W. Capron-C Cont</v>
          </cell>
        </row>
        <row r="725">
          <cell r="A725" t="str">
            <v>3000PIB</v>
          </cell>
          <cell r="B725" t="str">
            <v>Pierrepont Bartow - Cont</v>
          </cell>
        </row>
        <row r="726">
          <cell r="A726" t="str">
            <v>3000PM</v>
          </cell>
          <cell r="B726" t="str">
            <v>Patricia Marsh-Cont</v>
          </cell>
        </row>
        <row r="727">
          <cell r="A727" t="str">
            <v>3000PP</v>
          </cell>
          <cell r="B727" t="str">
            <v>Peter Phyrr - Cont</v>
          </cell>
        </row>
        <row r="728">
          <cell r="A728" t="str">
            <v>3000PSG</v>
          </cell>
          <cell r="B728" t="str">
            <v>Cont-KWI Parkside Gen</v>
          </cell>
        </row>
        <row r="729">
          <cell r="A729" t="str">
            <v>3000PSL</v>
          </cell>
          <cell r="B729" t="str">
            <v>Cont-KWI Property Fund I</v>
          </cell>
        </row>
        <row r="730">
          <cell r="A730" t="str">
            <v>3000PWC</v>
          </cell>
          <cell r="B730" t="str">
            <v>Philip W. Capron-B - Cont</v>
          </cell>
        </row>
        <row r="731">
          <cell r="A731" t="str">
            <v>3000RBS</v>
          </cell>
          <cell r="B731" t="str">
            <v>R. Brenton Smith - Cont</v>
          </cell>
        </row>
        <row r="732">
          <cell r="A732" t="str">
            <v>3000RCR</v>
          </cell>
          <cell r="B732" t="str">
            <v>Ross Crowe - Cont</v>
          </cell>
        </row>
        <row r="733">
          <cell r="A733" t="str">
            <v>3000RDR</v>
          </cell>
          <cell r="B733" t="str">
            <v>Richard Drottz LT-Cont</v>
          </cell>
        </row>
        <row r="734">
          <cell r="A734" t="str">
            <v>3000RE</v>
          </cell>
          <cell r="B734" t="str">
            <v>Rockford Exploration - Cont</v>
          </cell>
        </row>
        <row r="735">
          <cell r="A735" t="str">
            <v>3000REH</v>
          </cell>
          <cell r="B735" t="str">
            <v>Randy E Humphrey - Cont</v>
          </cell>
        </row>
        <row r="736">
          <cell r="A736" t="str">
            <v>3000RG</v>
          </cell>
          <cell r="B736" t="str">
            <v>Cont-Robert Greenberg</v>
          </cell>
        </row>
        <row r="737">
          <cell r="A737" t="str">
            <v>3000RGG</v>
          </cell>
          <cell r="B737" t="str">
            <v>Ralph G Greenlee III Trst Cont</v>
          </cell>
        </row>
        <row r="738">
          <cell r="A738" t="str">
            <v>3000RHE</v>
          </cell>
          <cell r="B738" t="str">
            <v>Cont-Red Hawk Enterprises</v>
          </cell>
        </row>
        <row r="739">
          <cell r="A739" t="str">
            <v>3000RLB</v>
          </cell>
          <cell r="B739" t="str">
            <v>Robert L. Foster - Cont</v>
          </cell>
        </row>
        <row r="740">
          <cell r="A740" t="str">
            <v>3000RLF</v>
          </cell>
          <cell r="B740" t="str">
            <v>Robert L. Foster - Cont</v>
          </cell>
        </row>
        <row r="741">
          <cell r="A741" t="str">
            <v>3000RM</v>
          </cell>
          <cell r="B741" t="str">
            <v>Robert Merrill - Cont</v>
          </cell>
        </row>
        <row r="742">
          <cell r="A742" t="str">
            <v>3000RMA</v>
          </cell>
          <cell r="B742" t="str">
            <v>Dr. Rueben Marmet - Cont</v>
          </cell>
        </row>
        <row r="743">
          <cell r="A743" t="str">
            <v>3000RMU</v>
          </cell>
          <cell r="B743" t="str">
            <v>Richard Muhlebach-Cont</v>
          </cell>
        </row>
        <row r="744">
          <cell r="A744" t="str">
            <v>3000RNM</v>
          </cell>
          <cell r="B744" t="str">
            <v>Richard N. Maier - Cont</v>
          </cell>
        </row>
        <row r="745">
          <cell r="A745" t="str">
            <v>3000RO</v>
          </cell>
          <cell r="B745" t="str">
            <v>Richard Oppenheimer-Cont</v>
          </cell>
        </row>
        <row r="746">
          <cell r="A746" t="str">
            <v>3000RVG</v>
          </cell>
          <cell r="B746" t="str">
            <v>SM Riverbend Gen Par - Cont.</v>
          </cell>
        </row>
        <row r="747">
          <cell r="A747" t="str">
            <v>3000RVL</v>
          </cell>
          <cell r="B747" t="str">
            <v>SM Riverbend Lim Par - Cont.</v>
          </cell>
        </row>
        <row r="748">
          <cell r="A748" t="str">
            <v>3000RW</v>
          </cell>
          <cell r="B748" t="str">
            <v>Robert Witt - Cont</v>
          </cell>
        </row>
        <row r="749">
          <cell r="A749" t="str">
            <v>3000RWD</v>
          </cell>
          <cell r="B749" t="str">
            <v>Robert W. Dupuy - Cont</v>
          </cell>
        </row>
        <row r="750">
          <cell r="A750" t="str">
            <v>3000SAS</v>
          </cell>
          <cell r="B750" t="str">
            <v>Sara Sharkey - Cont</v>
          </cell>
        </row>
        <row r="751">
          <cell r="A751" t="str">
            <v>3000SB</v>
          </cell>
          <cell r="B751" t="str">
            <v>Simon Bernau - Cont</v>
          </cell>
        </row>
        <row r="752">
          <cell r="A752" t="str">
            <v>3000SC</v>
          </cell>
          <cell r="B752" t="str">
            <v>Susan Chambers - Cont</v>
          </cell>
        </row>
        <row r="753">
          <cell r="A753" t="str">
            <v>3000SCH</v>
          </cell>
          <cell r="B753" t="str">
            <v>Schweitzer - Cont</v>
          </cell>
        </row>
        <row r="754">
          <cell r="A754" t="str">
            <v>3000SCM</v>
          </cell>
          <cell r="B754" t="str">
            <v>Stephen C. Martin - Cont</v>
          </cell>
        </row>
        <row r="755">
          <cell r="A755" t="str">
            <v>3000SD</v>
          </cell>
          <cell r="B755" t="str">
            <v>SDP Inv., Ltd-B - Cont.</v>
          </cell>
        </row>
        <row r="756">
          <cell r="A756" t="str">
            <v>3000SDI</v>
          </cell>
          <cell r="B756" t="str">
            <v>SDI - Cont</v>
          </cell>
        </row>
        <row r="757">
          <cell r="A757" t="str">
            <v>3000SDK</v>
          </cell>
          <cell r="B757" t="str">
            <v>Steven D. Kapplin - Cont</v>
          </cell>
        </row>
        <row r="758">
          <cell r="A758" t="str">
            <v>3000SDL</v>
          </cell>
          <cell r="B758" t="str">
            <v>Steven D LaRue Irrev Trst-Cont</v>
          </cell>
        </row>
        <row r="759">
          <cell r="A759" t="str">
            <v>3000SDP</v>
          </cell>
          <cell r="B759" t="str">
            <v>SDP Inv, Ltd - Cont</v>
          </cell>
        </row>
        <row r="760">
          <cell r="A760" t="str">
            <v>3000SE</v>
          </cell>
          <cell r="B760" t="str">
            <v>Steve Eller-Cont</v>
          </cell>
        </row>
        <row r="761">
          <cell r="A761" t="str">
            <v>3000SEA</v>
          </cell>
          <cell r="B761" t="str">
            <v>KW Seattle - Cont</v>
          </cell>
        </row>
        <row r="762">
          <cell r="A762" t="str">
            <v>3000SEI</v>
          </cell>
          <cell r="B762" t="str">
            <v>Cont-SEIU</v>
          </cell>
        </row>
        <row r="763">
          <cell r="A763" t="str">
            <v>3000SF</v>
          </cell>
          <cell r="B763" t="str">
            <v>Stan Ford-Cont</v>
          </cell>
        </row>
        <row r="764">
          <cell r="A764" t="str">
            <v>3000SH</v>
          </cell>
          <cell r="B764" t="str">
            <v>SynerMark Holdings - Cont</v>
          </cell>
        </row>
        <row r="765">
          <cell r="A765" t="str">
            <v>3000SHB</v>
          </cell>
          <cell r="B765" t="str">
            <v>Synermark Holdings-B-Cont</v>
          </cell>
        </row>
        <row r="766">
          <cell r="A766" t="str">
            <v>3000SHL</v>
          </cell>
          <cell r="B766" t="str">
            <v>Shield Holdings, Ltd - Cont</v>
          </cell>
        </row>
        <row r="767">
          <cell r="A767" t="str">
            <v>3000SI</v>
          </cell>
          <cell r="B767" t="str">
            <v>SynerMark Investments - Cont</v>
          </cell>
        </row>
        <row r="768">
          <cell r="A768" t="str">
            <v>3000SII</v>
          </cell>
          <cell r="B768" t="str">
            <v>SII - Cont</v>
          </cell>
        </row>
        <row r="769">
          <cell r="A769" t="str">
            <v>3000SIN</v>
          </cell>
          <cell r="B769" t="str">
            <v>SDP Investments-C Cont</v>
          </cell>
        </row>
        <row r="770">
          <cell r="A770" t="str">
            <v>3000SIX</v>
          </cell>
          <cell r="B770" t="str">
            <v>620 Center, Ltd. Cont.</v>
          </cell>
        </row>
        <row r="771">
          <cell r="A771" t="str">
            <v>3000SKT</v>
          </cell>
          <cell r="B771" t="str">
            <v>Steven D. Kapplin Trust-Cont</v>
          </cell>
        </row>
        <row r="772">
          <cell r="A772" t="str">
            <v>3000SOS</v>
          </cell>
          <cell r="B772" t="str">
            <v>Steven O. Smotrys-Cont</v>
          </cell>
        </row>
        <row r="773">
          <cell r="A773" t="str">
            <v>3000SP</v>
          </cell>
          <cell r="B773" t="str">
            <v>Steve Pyhrr - Cont</v>
          </cell>
        </row>
        <row r="774">
          <cell r="A774" t="str">
            <v>3000SPG</v>
          </cell>
          <cell r="B774" t="str">
            <v>SP San Pedro GP-Cont</v>
          </cell>
        </row>
        <row r="775">
          <cell r="A775" t="str">
            <v>3000SPL</v>
          </cell>
          <cell r="B775" t="str">
            <v>San Pedro Limited-Cont.</v>
          </cell>
        </row>
        <row r="776">
          <cell r="A776" t="str">
            <v>3000SPR</v>
          </cell>
          <cell r="B776" t="str">
            <v>Cont-Sprinkler's</v>
          </cell>
        </row>
        <row r="777">
          <cell r="A777" t="str">
            <v>3000SRA</v>
          </cell>
          <cell r="B777" t="str">
            <v>Steve Radmacher LT-Cont</v>
          </cell>
        </row>
        <row r="778">
          <cell r="A778" t="str">
            <v>3000SS</v>
          </cell>
          <cell r="B778" t="str">
            <v>Seymore Schwartz - Cont</v>
          </cell>
        </row>
        <row r="779">
          <cell r="A779" t="str">
            <v>3000SSC</v>
          </cell>
          <cell r="B779" t="str">
            <v>Sandra Schwartz - Cont</v>
          </cell>
        </row>
        <row r="780">
          <cell r="A780" t="str">
            <v>3000SSR</v>
          </cell>
          <cell r="B780" t="str">
            <v>SSR HR, Ltd - Cont</v>
          </cell>
        </row>
        <row r="781">
          <cell r="A781" t="str">
            <v>3000SST</v>
          </cell>
          <cell r="B781" t="str">
            <v>Susan Storton-Cont</v>
          </cell>
        </row>
        <row r="782">
          <cell r="A782" t="str">
            <v>3000ST</v>
          </cell>
          <cell r="B782" t="str">
            <v>SynerMark Technicenter - Cont</v>
          </cell>
        </row>
        <row r="783">
          <cell r="A783" t="str">
            <v>3000STI</v>
          </cell>
          <cell r="B783" t="str">
            <v>SynerMark Tuscany I - Cont</v>
          </cell>
        </row>
        <row r="784">
          <cell r="A784" t="str">
            <v>3000STP</v>
          </cell>
          <cell r="B784" t="str">
            <v>Stuart Phyrr - Cont</v>
          </cell>
        </row>
        <row r="785">
          <cell r="A785" t="str">
            <v>3000STS</v>
          </cell>
          <cell r="B785" t="str">
            <v>Stephanie Shepard - Cont</v>
          </cell>
        </row>
        <row r="786">
          <cell r="A786" t="str">
            <v>3000SV</v>
          </cell>
          <cell r="B786" t="str">
            <v>Shelburne Veselka - Cont</v>
          </cell>
        </row>
        <row r="787">
          <cell r="A787" t="str">
            <v>3000SW</v>
          </cell>
          <cell r="B787" t="str">
            <v>Sara Wey-Cont</v>
          </cell>
        </row>
        <row r="788">
          <cell r="A788" t="str">
            <v>3000TAN</v>
          </cell>
          <cell r="B788" t="str">
            <v>Theresa Anodide-Cont</v>
          </cell>
        </row>
        <row r="789">
          <cell r="A789" t="str">
            <v>3000TC</v>
          </cell>
          <cell r="B789" t="str">
            <v>Todd Caven - Cont</v>
          </cell>
        </row>
        <row r="790">
          <cell r="A790" t="str">
            <v>3000THS</v>
          </cell>
          <cell r="B790" t="str">
            <v>Taylor Hill Shepard 1984 -Cont</v>
          </cell>
        </row>
        <row r="791">
          <cell r="A791" t="str">
            <v>3000TRC</v>
          </cell>
          <cell r="B791" t="str">
            <v>TRC JV - Cont</v>
          </cell>
        </row>
        <row r="792">
          <cell r="A792" t="str">
            <v>3000TS</v>
          </cell>
          <cell r="B792" t="str">
            <v>Thomas Scott - Cont</v>
          </cell>
        </row>
        <row r="793">
          <cell r="A793" t="str">
            <v>3000TT</v>
          </cell>
          <cell r="B793" t="str">
            <v>Transworld Technicenter - Cont</v>
          </cell>
        </row>
        <row r="794">
          <cell r="A794" t="str">
            <v>3000TTI</v>
          </cell>
          <cell r="B794" t="str">
            <v>Transworld Tuscany I - Cont</v>
          </cell>
        </row>
        <row r="795">
          <cell r="A795" t="str">
            <v>3000UBC</v>
          </cell>
          <cell r="B795" t="str">
            <v>UBC Mgmnt, Inc. - Cont</v>
          </cell>
        </row>
        <row r="796">
          <cell r="A796" t="str">
            <v>3000USB</v>
          </cell>
          <cell r="B796" t="str">
            <v>Cont-US Bank</v>
          </cell>
        </row>
        <row r="797">
          <cell r="A797" t="str">
            <v>3000USC</v>
          </cell>
          <cell r="B797" t="str">
            <v>US Bank Prop Contributions</v>
          </cell>
        </row>
        <row r="798">
          <cell r="A798" t="str">
            <v>3000USF</v>
          </cell>
          <cell r="B798" t="str">
            <v>US Bank Adv Fee Contributions</v>
          </cell>
        </row>
        <row r="799">
          <cell r="A799" t="str">
            <v>3000USO</v>
          </cell>
          <cell r="B799" t="str">
            <v>US Bank Oper Contributions</v>
          </cell>
        </row>
        <row r="800">
          <cell r="A800" t="str">
            <v>3000VG</v>
          </cell>
          <cell r="B800" t="str">
            <v>Cont-Virginia Greenberg</v>
          </cell>
        </row>
        <row r="801">
          <cell r="A801" t="str">
            <v>3000VIM</v>
          </cell>
          <cell r="B801" t="str">
            <v>VI Marie Taylor - Cont</v>
          </cell>
        </row>
        <row r="802">
          <cell r="A802" t="str">
            <v>3000VKF</v>
          </cell>
          <cell r="B802" t="str">
            <v>V. Kelsey Ft - Cont</v>
          </cell>
        </row>
        <row r="803">
          <cell r="A803" t="str">
            <v>3000VPW</v>
          </cell>
          <cell r="B803" t="str">
            <v>VP Wall Street, Inc. - Cont</v>
          </cell>
        </row>
        <row r="804">
          <cell r="A804" t="str">
            <v>3000WAA</v>
          </cell>
          <cell r="B804" t="str">
            <v>Wachovia Adv Fee Contributions</v>
          </cell>
        </row>
        <row r="805">
          <cell r="A805" t="str">
            <v>3000WAC</v>
          </cell>
          <cell r="B805" t="str">
            <v>Wachovia Contributions</v>
          </cell>
        </row>
        <row r="806">
          <cell r="A806" t="str">
            <v>3000WAL</v>
          </cell>
          <cell r="B806" t="str">
            <v>Wachovia Prop Contributions</v>
          </cell>
        </row>
        <row r="807">
          <cell r="A807" t="str">
            <v>3000WAO</v>
          </cell>
          <cell r="B807" t="str">
            <v>Wachovia Opr Contributions</v>
          </cell>
        </row>
        <row r="808">
          <cell r="A808" t="str">
            <v>3000WAP</v>
          </cell>
          <cell r="B808" t="str">
            <v>Walter A. Pyhrr Trust - Cont</v>
          </cell>
        </row>
        <row r="809">
          <cell r="A809" t="str">
            <v>3000WD</v>
          </cell>
          <cell r="B809" t="str">
            <v>Will Davis - Cont</v>
          </cell>
        </row>
        <row r="810">
          <cell r="A810" t="str">
            <v>3000WG</v>
          </cell>
          <cell r="B810" t="str">
            <v>William Gaston - Cont</v>
          </cell>
        </row>
        <row r="811">
          <cell r="A811" t="str">
            <v>3000WKI</v>
          </cell>
          <cell r="B811" t="str">
            <v>William Kilroy - Cont</v>
          </cell>
        </row>
        <row r="812">
          <cell r="A812" t="str">
            <v>3000WMC</v>
          </cell>
          <cell r="B812" t="str">
            <v>William McMorrow-Cont</v>
          </cell>
        </row>
        <row r="813">
          <cell r="A813" t="str">
            <v>3000WP</v>
          </cell>
          <cell r="B813" t="str">
            <v>Winfred Prevo - Cont</v>
          </cell>
        </row>
        <row r="814">
          <cell r="A814" t="str">
            <v>3000WRD</v>
          </cell>
          <cell r="B814" t="str">
            <v>William R. Dukes - Cont</v>
          </cell>
        </row>
        <row r="815">
          <cell r="A815" t="str">
            <v>3000YCL</v>
          </cell>
          <cell r="B815" t="str">
            <v>Yao-Chin Lee-Cont</v>
          </cell>
        </row>
        <row r="816">
          <cell r="A816" t="str">
            <v>3000YCW</v>
          </cell>
          <cell r="B816" t="str">
            <v>Yecu-Chyn Wey - Cont</v>
          </cell>
        </row>
        <row r="817">
          <cell r="A817" t="str">
            <v>3000YIL</v>
          </cell>
          <cell r="B817" t="str">
            <v>Youngquist Inv, Ltd. - Cont</v>
          </cell>
        </row>
        <row r="818">
          <cell r="A818" t="str">
            <v>3000YSY</v>
          </cell>
          <cell r="B818" t="str">
            <v>Yecu Seh Yen-Cont</v>
          </cell>
        </row>
        <row r="819">
          <cell r="A819">
            <v>3001</v>
          </cell>
          <cell r="B819" t="str">
            <v>Contribuitons-Bergen</v>
          </cell>
        </row>
        <row r="820">
          <cell r="A820">
            <v>3002</v>
          </cell>
          <cell r="B820" t="str">
            <v>Contributions-JDB(Bomer)</v>
          </cell>
        </row>
        <row r="821">
          <cell r="A821">
            <v>3003</v>
          </cell>
          <cell r="B821" t="str">
            <v>Contributions-Capron</v>
          </cell>
        </row>
        <row r="822">
          <cell r="A822">
            <v>3004</v>
          </cell>
          <cell r="B822" t="str">
            <v>Contributions-SDP(Phyrr)</v>
          </cell>
        </row>
        <row r="823">
          <cell r="A823">
            <v>3005</v>
          </cell>
          <cell r="B823" t="str">
            <v>Contributions-Shepard</v>
          </cell>
        </row>
        <row r="824">
          <cell r="A824">
            <v>3006</v>
          </cell>
          <cell r="B824" t="str">
            <v>Contributions-Well</v>
          </cell>
        </row>
        <row r="825">
          <cell r="A825">
            <v>3007</v>
          </cell>
          <cell r="B825" t="str">
            <v>Contributions-Greenberg</v>
          </cell>
        </row>
        <row r="826">
          <cell r="A826">
            <v>3008</v>
          </cell>
          <cell r="B826" t="str">
            <v>Contributions-Multivesco</v>
          </cell>
        </row>
        <row r="827">
          <cell r="A827">
            <v>3009</v>
          </cell>
          <cell r="B827" t="str">
            <v>Contributions-PAP Inv</v>
          </cell>
        </row>
        <row r="828">
          <cell r="A828" t="str">
            <v>300USB</v>
          </cell>
          <cell r="B828" t="str">
            <v>US Bank - Cont</v>
          </cell>
        </row>
        <row r="829">
          <cell r="A829">
            <v>3010</v>
          </cell>
          <cell r="B829" t="str">
            <v>Cont-Yecu-Cyhn Wey</v>
          </cell>
        </row>
        <row r="830">
          <cell r="A830" t="str">
            <v>3010JDB</v>
          </cell>
          <cell r="B830" t="str">
            <v>JDB Investments-Special Cont.</v>
          </cell>
        </row>
        <row r="831">
          <cell r="A831" t="str">
            <v>3010MMU</v>
          </cell>
          <cell r="B831" t="str">
            <v>MMUS-Special Contribution</v>
          </cell>
        </row>
        <row r="832">
          <cell r="A832" t="str">
            <v>3010MTI</v>
          </cell>
          <cell r="B832" t="str">
            <v>Multivesco TX-Special Cont.</v>
          </cell>
        </row>
        <row r="833">
          <cell r="A833" t="str">
            <v>3010RNM</v>
          </cell>
          <cell r="B833" t="str">
            <v>MAIER-Special Contributions</v>
          </cell>
        </row>
        <row r="834">
          <cell r="A834" t="str">
            <v>3010SDP</v>
          </cell>
          <cell r="B834" t="str">
            <v>SDP Inv., Ltd-Special Cont.</v>
          </cell>
        </row>
        <row r="835">
          <cell r="A835" t="str">
            <v>3010WF</v>
          </cell>
          <cell r="B835" t="str">
            <v>William Faust-Special Contribu</v>
          </cell>
        </row>
        <row r="836">
          <cell r="A836">
            <v>3011</v>
          </cell>
          <cell r="B836" t="str">
            <v>Cont-Crutchfield 1976 Tru</v>
          </cell>
        </row>
        <row r="837">
          <cell r="A837">
            <v>3012</v>
          </cell>
          <cell r="B837" t="str">
            <v>Cont-Browne Partnership</v>
          </cell>
        </row>
        <row r="838">
          <cell r="A838">
            <v>3013</v>
          </cell>
          <cell r="B838" t="str">
            <v>Contributions-Light</v>
          </cell>
        </row>
        <row r="839">
          <cell r="A839">
            <v>3014</v>
          </cell>
          <cell r="B839" t="str">
            <v>Contributions-Davis Trust</v>
          </cell>
        </row>
        <row r="840">
          <cell r="A840">
            <v>3015</v>
          </cell>
          <cell r="B840" t="str">
            <v>Contributions-Kapplin</v>
          </cell>
        </row>
        <row r="841">
          <cell r="A841">
            <v>3016</v>
          </cell>
          <cell r="B841" t="str">
            <v>Contributions-Youngquist</v>
          </cell>
        </row>
        <row r="842">
          <cell r="A842">
            <v>3017</v>
          </cell>
          <cell r="B842" t="str">
            <v>Contributions-Dupuy</v>
          </cell>
        </row>
        <row r="843">
          <cell r="A843">
            <v>3018</v>
          </cell>
          <cell r="B843" t="str">
            <v>Cont-Daphne Pyhrr</v>
          </cell>
        </row>
        <row r="844">
          <cell r="A844">
            <v>3019</v>
          </cell>
          <cell r="B844" t="str">
            <v>Cont-W. Pyhrr Trust</v>
          </cell>
        </row>
        <row r="845">
          <cell r="A845">
            <v>3020</v>
          </cell>
          <cell r="B845" t="str">
            <v>Contribution-Dukes</v>
          </cell>
        </row>
        <row r="846">
          <cell r="A846">
            <v>3021</v>
          </cell>
          <cell r="B846" t="str">
            <v>Cont-Crutchfield Properti</v>
          </cell>
        </row>
        <row r="847">
          <cell r="A847">
            <v>3022</v>
          </cell>
          <cell r="B847" t="str">
            <v>Cont-MV Properties</v>
          </cell>
        </row>
        <row r="848">
          <cell r="A848">
            <v>3023</v>
          </cell>
          <cell r="B848" t="str">
            <v>Cont-HS Minerals</v>
          </cell>
        </row>
        <row r="849">
          <cell r="A849">
            <v>3024</v>
          </cell>
          <cell r="B849" t="str">
            <v>Contributions-SII</v>
          </cell>
        </row>
        <row r="850">
          <cell r="A850">
            <v>3025</v>
          </cell>
          <cell r="B850" t="str">
            <v>Contributions-Tobias</v>
          </cell>
        </row>
        <row r="851">
          <cell r="A851">
            <v>3026</v>
          </cell>
          <cell r="B851" t="str">
            <v>Cont-Transworld Tuscany I</v>
          </cell>
        </row>
        <row r="852">
          <cell r="A852">
            <v>3027</v>
          </cell>
          <cell r="B852" t="str">
            <v>Cont-SynerMark Tuscany I</v>
          </cell>
        </row>
        <row r="853">
          <cell r="A853">
            <v>3028</v>
          </cell>
          <cell r="B853" t="str">
            <v>Dist-Transworld Tuscany I</v>
          </cell>
        </row>
        <row r="854">
          <cell r="A854">
            <v>3029</v>
          </cell>
          <cell r="B854" t="str">
            <v>Dist-Transworld Technicen</v>
          </cell>
        </row>
        <row r="855">
          <cell r="A855">
            <v>3030</v>
          </cell>
          <cell r="B855" t="str">
            <v>Cont-SynerMark Technicent</v>
          </cell>
        </row>
        <row r="856">
          <cell r="A856">
            <v>3031</v>
          </cell>
          <cell r="B856" t="str">
            <v>Cont-Charles Cirar-A</v>
          </cell>
        </row>
        <row r="857">
          <cell r="A857">
            <v>3032</v>
          </cell>
          <cell r="B857" t="str">
            <v>Cont-Philip Breland IRA</v>
          </cell>
        </row>
        <row r="858">
          <cell r="A858">
            <v>3033</v>
          </cell>
          <cell r="B858" t="str">
            <v>Cont-Susan B. Chambers</v>
          </cell>
        </row>
        <row r="859">
          <cell r="A859">
            <v>3034</v>
          </cell>
          <cell r="B859" t="str">
            <v>Cont-Campbell Capital Ltd</v>
          </cell>
        </row>
        <row r="860">
          <cell r="A860">
            <v>3035</v>
          </cell>
          <cell r="B860" t="str">
            <v>Cont-Barry Mansur</v>
          </cell>
        </row>
        <row r="861">
          <cell r="A861">
            <v>3036</v>
          </cell>
          <cell r="B861" t="str">
            <v>Cont-Charles Cirar-B</v>
          </cell>
        </row>
        <row r="862">
          <cell r="A862">
            <v>3037</v>
          </cell>
          <cell r="B862" t="str">
            <v>Cont-Jane E. Capron Trust</v>
          </cell>
        </row>
        <row r="863">
          <cell r="A863">
            <v>3038</v>
          </cell>
          <cell r="B863" t="str">
            <v>Cont-Bradley P. Capron</v>
          </cell>
        </row>
        <row r="864">
          <cell r="A864">
            <v>3039</v>
          </cell>
          <cell r="B864" t="str">
            <v>Cont-Laura E. Capron</v>
          </cell>
        </row>
        <row r="865">
          <cell r="A865">
            <v>3040</v>
          </cell>
          <cell r="B865" t="str">
            <v>Cont-Bob Shepard-B</v>
          </cell>
        </row>
        <row r="866">
          <cell r="A866">
            <v>3041</v>
          </cell>
          <cell r="B866" t="str">
            <v>Cont-Stephanie Shepard</v>
          </cell>
        </row>
        <row r="867">
          <cell r="A867">
            <v>3042</v>
          </cell>
          <cell r="B867" t="str">
            <v>Cont-Jacquie Well-B</v>
          </cell>
        </row>
        <row r="868">
          <cell r="A868">
            <v>3043</v>
          </cell>
          <cell r="B868" t="str">
            <v>Cont-Charter Management</v>
          </cell>
        </row>
        <row r="869">
          <cell r="A869">
            <v>3044</v>
          </cell>
          <cell r="B869" t="str">
            <v>Cont TRC JV</v>
          </cell>
        </row>
        <row r="870">
          <cell r="A870">
            <v>3045</v>
          </cell>
          <cell r="B870" t="str">
            <v>Cont Austin Bell Tower</v>
          </cell>
        </row>
        <row r="871">
          <cell r="A871">
            <v>3046</v>
          </cell>
          <cell r="B871" t="str">
            <v>Cont UBC Mgmt, Inc.</v>
          </cell>
        </row>
        <row r="872">
          <cell r="A872">
            <v>3047</v>
          </cell>
          <cell r="B872" t="str">
            <v>Cont Robert Merrill</v>
          </cell>
        </row>
        <row r="873">
          <cell r="A873">
            <v>3048</v>
          </cell>
          <cell r="B873" t="str">
            <v>Cont Bluebonnet Rehab</v>
          </cell>
        </row>
        <row r="874">
          <cell r="A874">
            <v>3049</v>
          </cell>
          <cell r="B874" t="str">
            <v>Cont JDB 93 Trust</v>
          </cell>
        </row>
        <row r="875">
          <cell r="A875">
            <v>3050</v>
          </cell>
          <cell r="B875" t="str">
            <v>Cont - Rockford Explor</v>
          </cell>
        </row>
        <row r="876">
          <cell r="A876">
            <v>3051</v>
          </cell>
          <cell r="B876" t="str">
            <v>Cont - SSR HR, Ltd.</v>
          </cell>
        </row>
        <row r="877">
          <cell r="A877">
            <v>3052</v>
          </cell>
          <cell r="B877" t="str">
            <v>Cont - MBB General</v>
          </cell>
        </row>
        <row r="878">
          <cell r="A878">
            <v>3053</v>
          </cell>
          <cell r="B878" t="str">
            <v>Cont - C. Anderson</v>
          </cell>
        </row>
        <row r="879">
          <cell r="A879">
            <v>3054</v>
          </cell>
          <cell r="B879" t="str">
            <v>Cont - Joe Ritchie</v>
          </cell>
        </row>
        <row r="880">
          <cell r="A880">
            <v>3055</v>
          </cell>
          <cell r="B880" t="str">
            <v>Cont - M. Cimmarrusti</v>
          </cell>
        </row>
        <row r="881">
          <cell r="A881">
            <v>3056</v>
          </cell>
          <cell r="B881" t="str">
            <v>Cont - E. Frost</v>
          </cell>
        </row>
        <row r="882">
          <cell r="A882">
            <v>3057</v>
          </cell>
          <cell r="B882" t="str">
            <v>Cont - A. Pellizi</v>
          </cell>
        </row>
        <row r="883">
          <cell r="A883">
            <v>3058</v>
          </cell>
          <cell r="B883" t="str">
            <v>Cont - N. Nielson</v>
          </cell>
        </row>
        <row r="884">
          <cell r="A884">
            <v>3059</v>
          </cell>
          <cell r="B884" t="str">
            <v>Cont - V. Kelsey</v>
          </cell>
        </row>
        <row r="885">
          <cell r="A885">
            <v>3060</v>
          </cell>
          <cell r="B885" t="str">
            <v>Cont - Denyer FT</v>
          </cell>
        </row>
        <row r="886">
          <cell r="A886">
            <v>3061</v>
          </cell>
          <cell r="B886" t="str">
            <v>Cont - Mark Kelsey</v>
          </cell>
        </row>
        <row r="887">
          <cell r="A887">
            <v>3065</v>
          </cell>
          <cell r="B887" t="str">
            <v>Cont - MMUS</v>
          </cell>
        </row>
        <row r="888">
          <cell r="A888">
            <v>3066</v>
          </cell>
          <cell r="B888" t="str">
            <v>Contributions - SDI</v>
          </cell>
        </row>
        <row r="889">
          <cell r="A889">
            <v>3067</v>
          </cell>
          <cell r="B889" t="str">
            <v>Contributions-EJ Bomer</v>
          </cell>
        </row>
        <row r="890">
          <cell r="A890">
            <v>3068</v>
          </cell>
          <cell r="B890" t="str">
            <v>Capital Stock - Common</v>
          </cell>
        </row>
        <row r="891">
          <cell r="A891" t="str">
            <v>3068BCG</v>
          </cell>
          <cell r="B891" t="str">
            <v>Capital-BCG Inc</v>
          </cell>
        </row>
        <row r="892">
          <cell r="A892" t="str">
            <v>3068BPF</v>
          </cell>
          <cell r="B892" t="str">
            <v>Capital-BPF Mgmt</v>
          </cell>
        </row>
        <row r="893">
          <cell r="A893" t="str">
            <v>3068BSP</v>
          </cell>
          <cell r="B893" t="str">
            <v>Capital-Brock Spavinaw</v>
          </cell>
        </row>
        <row r="894">
          <cell r="A894" t="str">
            <v>3068J93</v>
          </cell>
          <cell r="B894" t="str">
            <v>Capital-JVB 1993 Child Trust</v>
          </cell>
        </row>
        <row r="895">
          <cell r="A895" t="str">
            <v>3068JVB</v>
          </cell>
          <cell r="B895" t="str">
            <v>Capital-J Vaughn Brock</v>
          </cell>
        </row>
        <row r="896">
          <cell r="A896" t="str">
            <v>3068MUS</v>
          </cell>
          <cell r="B896" t="str">
            <v>Capital-Musketeers</v>
          </cell>
        </row>
        <row r="897">
          <cell r="A897" t="str">
            <v>3068NWB</v>
          </cell>
          <cell r="B897" t="str">
            <v>Capital-NWB Austin</v>
          </cell>
        </row>
        <row r="898">
          <cell r="A898" t="str">
            <v>3068OM</v>
          </cell>
          <cell r="B898" t="str">
            <v>Capital-Oltorf Mgmt</v>
          </cell>
        </row>
        <row r="899">
          <cell r="A899" t="str">
            <v>3068PKC</v>
          </cell>
          <cell r="B899" t="str">
            <v>Capital-Parkcrest</v>
          </cell>
        </row>
        <row r="900">
          <cell r="A900" t="str">
            <v>3068PTR</v>
          </cell>
          <cell r="B900" t="str">
            <v>Capital-Partners</v>
          </cell>
        </row>
        <row r="901">
          <cell r="A901" t="str">
            <v>3068PW</v>
          </cell>
          <cell r="B901" t="str">
            <v>Capital-Paul Workman</v>
          </cell>
        </row>
        <row r="902">
          <cell r="A902" t="str">
            <v>3068RG</v>
          </cell>
          <cell r="B902" t="str">
            <v>Capital-Rex Gore</v>
          </cell>
        </row>
        <row r="903">
          <cell r="A903" t="str">
            <v>3068RM</v>
          </cell>
          <cell r="B903" t="str">
            <v>Capital-Robert Merrill</v>
          </cell>
        </row>
        <row r="904">
          <cell r="A904" t="str">
            <v>3068SPP</v>
          </cell>
          <cell r="B904" t="str">
            <v>Capital-Spavinaw Partners</v>
          </cell>
        </row>
        <row r="905">
          <cell r="A905" t="str">
            <v>3068TMI</v>
          </cell>
          <cell r="B905" t="str">
            <v>Capital-Technop Mgmt Inc</v>
          </cell>
        </row>
        <row r="906">
          <cell r="A906" t="str">
            <v>3068VAN</v>
          </cell>
          <cell r="B906" t="str">
            <v>Capital-Vantage</v>
          </cell>
        </row>
        <row r="907">
          <cell r="A907" t="str">
            <v>3068VBT</v>
          </cell>
          <cell r="B907" t="str">
            <v>Capital-JVB Trustee</v>
          </cell>
        </row>
        <row r="908">
          <cell r="A908">
            <v>3069</v>
          </cell>
          <cell r="B908" t="str">
            <v>Additional Paid in Capital</v>
          </cell>
        </row>
        <row r="909">
          <cell r="A909">
            <v>3070</v>
          </cell>
          <cell r="B909" t="str">
            <v>Contributions/Withdrawals</v>
          </cell>
        </row>
        <row r="910">
          <cell r="A910" t="str">
            <v>3070BCG</v>
          </cell>
          <cell r="B910" t="str">
            <v>Dist-Brock Consulting Group</v>
          </cell>
        </row>
        <row r="911">
          <cell r="A911" t="str">
            <v>3070BPF</v>
          </cell>
          <cell r="B911" t="str">
            <v>Dist-BPF Mgmt</v>
          </cell>
        </row>
        <row r="912">
          <cell r="A912" t="str">
            <v>3070JVB</v>
          </cell>
          <cell r="B912" t="str">
            <v>Dist-J Vaughn Brock</v>
          </cell>
        </row>
        <row r="913">
          <cell r="A913" t="str">
            <v>3070NWB</v>
          </cell>
          <cell r="B913" t="str">
            <v>Dist-NWB Austin</v>
          </cell>
        </row>
        <row r="914">
          <cell r="A914" t="str">
            <v>3070PET</v>
          </cell>
          <cell r="B914" t="str">
            <v>Dist-Petras</v>
          </cell>
        </row>
        <row r="915">
          <cell r="A915" t="str">
            <v>3070VAN</v>
          </cell>
          <cell r="B915" t="str">
            <v>Dist-Vantage</v>
          </cell>
        </row>
        <row r="916">
          <cell r="A916">
            <v>3080</v>
          </cell>
          <cell r="B916" t="str">
            <v>Equity Fees (Contra Equity)</v>
          </cell>
        </row>
        <row r="917">
          <cell r="A917">
            <v>3100</v>
          </cell>
          <cell r="B917" t="str">
            <v>Owners Withdrawals</v>
          </cell>
        </row>
        <row r="918">
          <cell r="A918" t="str">
            <v>3100AAI</v>
          </cell>
          <cell r="B918" t="str">
            <v>AA Investors - Dist</v>
          </cell>
        </row>
        <row r="919">
          <cell r="A919" t="str">
            <v>3100ABT</v>
          </cell>
          <cell r="B919" t="str">
            <v>Austin Bell Tower - Dist</v>
          </cell>
        </row>
        <row r="920">
          <cell r="A920" t="str">
            <v>3100AMM</v>
          </cell>
          <cell r="B920" t="str">
            <v>A&amp;M Mansour - Dist</v>
          </cell>
        </row>
        <row r="921">
          <cell r="A921" t="str">
            <v>3100AND</v>
          </cell>
          <cell r="B921" t="str">
            <v>Anderson Mill-Dist</v>
          </cell>
        </row>
        <row r="922">
          <cell r="A922" t="str">
            <v>3100AP</v>
          </cell>
          <cell r="B922" t="str">
            <v>A. Pellizi - Dist</v>
          </cell>
        </row>
        <row r="923">
          <cell r="A923" t="str">
            <v>3100APK</v>
          </cell>
          <cell r="B923" t="str">
            <v>Adrienne P. Kapplin MT-Dist.</v>
          </cell>
        </row>
        <row r="924">
          <cell r="A924" t="str">
            <v>3100APP</v>
          </cell>
          <cell r="B924" t="str">
            <v>PAP Enterprises-A Dist</v>
          </cell>
        </row>
        <row r="925">
          <cell r="A925" t="str">
            <v>3100ARE</v>
          </cell>
          <cell r="B925" t="str">
            <v>ARESI Company - Dist</v>
          </cell>
        </row>
        <row r="926">
          <cell r="A926" t="str">
            <v>3100ARO</v>
          </cell>
          <cell r="B926" t="str">
            <v>Dr. Albert Rosten-Dist</v>
          </cell>
        </row>
        <row r="927">
          <cell r="A927" t="str">
            <v>3100ARR</v>
          </cell>
          <cell r="B927" t="str">
            <v>Arrangement - Dist</v>
          </cell>
        </row>
        <row r="928">
          <cell r="A928" t="str">
            <v>3100ASH</v>
          </cell>
          <cell r="B928" t="str">
            <v>Ashwood AM - Dist</v>
          </cell>
        </row>
        <row r="929">
          <cell r="A929" t="str">
            <v>3100ASI</v>
          </cell>
          <cell r="B929" t="str">
            <v>Austin Real Estate Serv-Dist.</v>
          </cell>
        </row>
        <row r="930">
          <cell r="A930" t="str">
            <v>3100ASP</v>
          </cell>
          <cell r="B930" t="str">
            <v>SDP Investments-A Dist</v>
          </cell>
        </row>
        <row r="931">
          <cell r="A931" t="str">
            <v>3100BAK</v>
          </cell>
          <cell r="B931" t="str">
            <v>Dist-Baker's</v>
          </cell>
        </row>
        <row r="932">
          <cell r="A932" t="str">
            <v>3100BB</v>
          </cell>
          <cell r="B932" t="str">
            <v>Bob Benning-Dist</v>
          </cell>
        </row>
        <row r="933">
          <cell r="A933" t="str">
            <v>3100BBR</v>
          </cell>
          <cell r="B933" t="str">
            <v>Bluebonnet Rehab - Dist</v>
          </cell>
        </row>
        <row r="934">
          <cell r="A934" t="str">
            <v>3100BBV</v>
          </cell>
          <cell r="B934" t="str">
            <v>B/B Versailles - Dist</v>
          </cell>
        </row>
        <row r="935">
          <cell r="A935" t="str">
            <v>3100BCG</v>
          </cell>
          <cell r="B935" t="str">
            <v>Brock Consulting Group</v>
          </cell>
        </row>
        <row r="936">
          <cell r="A936" t="str">
            <v>3100BDU</v>
          </cell>
          <cell r="B936" t="str">
            <v>Brooks Duban - Dist</v>
          </cell>
        </row>
        <row r="937">
          <cell r="A937" t="str">
            <v>3100BF</v>
          </cell>
          <cell r="B937" t="str">
            <v>Bernau Family Trust - Dist</v>
          </cell>
        </row>
        <row r="938">
          <cell r="A938" t="str">
            <v>3100BFT</v>
          </cell>
          <cell r="B938" t="str">
            <v>Brown Family Trust - Dist</v>
          </cell>
        </row>
        <row r="939">
          <cell r="A939" t="str">
            <v>3100BG</v>
          </cell>
          <cell r="B939" t="str">
            <v>Brian Gaston - Dist</v>
          </cell>
        </row>
        <row r="940">
          <cell r="A940" t="str">
            <v>3100BJM</v>
          </cell>
          <cell r="B940" t="str">
            <v>Beverly J. McCreary-Dist</v>
          </cell>
        </row>
        <row r="941">
          <cell r="A941" t="str">
            <v>3100BLT</v>
          </cell>
          <cell r="B941" t="str">
            <v>Burton Living Trust - Dist</v>
          </cell>
        </row>
        <row r="942">
          <cell r="A942" t="str">
            <v>3100BM</v>
          </cell>
          <cell r="B942" t="str">
            <v>Barry Mansur - Dist</v>
          </cell>
        </row>
        <row r="943">
          <cell r="A943" t="str">
            <v>3100BMC</v>
          </cell>
          <cell r="B943" t="str">
            <v>Balcones Mgmnt Co - Dist</v>
          </cell>
        </row>
        <row r="944">
          <cell r="A944" t="str">
            <v>3100BMO</v>
          </cell>
          <cell r="B944" t="str">
            <v>Bruce Morrison- B Dist</v>
          </cell>
        </row>
        <row r="945">
          <cell r="A945" t="str">
            <v>3100BPC</v>
          </cell>
          <cell r="B945" t="str">
            <v>Bradley P. Capron - Dist</v>
          </cell>
        </row>
        <row r="946">
          <cell r="A946" t="str">
            <v>3100BTM</v>
          </cell>
          <cell r="B946" t="str">
            <v>Betty Murray - Dist</v>
          </cell>
        </row>
        <row r="947">
          <cell r="A947" t="str">
            <v>3100CA</v>
          </cell>
          <cell r="B947" t="str">
            <v>C. Anderson - Dist</v>
          </cell>
        </row>
        <row r="948">
          <cell r="A948" t="str">
            <v>3100CAA</v>
          </cell>
          <cell r="B948" t="str">
            <v>CalPERS Adv Fee- Distribtuions</v>
          </cell>
        </row>
        <row r="949">
          <cell r="A949" t="str">
            <v>3100CAC</v>
          </cell>
          <cell r="B949" t="str">
            <v>CalPERS Sale Distributions</v>
          </cell>
        </row>
        <row r="950">
          <cell r="A950" t="str">
            <v>3100CAF</v>
          </cell>
          <cell r="B950" t="str">
            <v>Carl Frenkel-Dist</v>
          </cell>
        </row>
        <row r="951">
          <cell r="A951" t="str">
            <v>3100CAL</v>
          </cell>
          <cell r="B951" t="str">
            <v>CalPERS Opr Dist</v>
          </cell>
        </row>
        <row r="952">
          <cell r="A952" t="str">
            <v>3100CAP</v>
          </cell>
          <cell r="B952" t="str">
            <v>1998 Capron Family P'ship-Dist</v>
          </cell>
        </row>
        <row r="953">
          <cell r="A953" t="str">
            <v>3100CAR</v>
          </cell>
          <cell r="B953" t="str">
            <v>CalPERS Cap Ret Distributions</v>
          </cell>
        </row>
        <row r="954">
          <cell r="A954" t="str">
            <v>3100CB</v>
          </cell>
          <cell r="B954" t="str">
            <v>Christy Bass - Dist</v>
          </cell>
        </row>
        <row r="955">
          <cell r="A955" t="str">
            <v>3100CCA</v>
          </cell>
          <cell r="B955" t="str">
            <v>Charles Cirar-A - Dist</v>
          </cell>
        </row>
        <row r="956">
          <cell r="A956" t="str">
            <v>3100CCB</v>
          </cell>
          <cell r="B956" t="str">
            <v>Charles Cirar-B - Dist</v>
          </cell>
        </row>
        <row r="957">
          <cell r="A957" t="str">
            <v>3100CCL</v>
          </cell>
          <cell r="B957" t="str">
            <v>Cambell Capital Ltd - Dis</v>
          </cell>
        </row>
        <row r="958">
          <cell r="A958" t="str">
            <v>3100CFT</v>
          </cell>
          <cell r="B958" t="str">
            <v>Crutchfield Family Trust-Dist</v>
          </cell>
        </row>
        <row r="959">
          <cell r="A959" t="str">
            <v>3100CG</v>
          </cell>
          <cell r="B959" t="str">
            <v>Dist-Clay Greenberg</v>
          </cell>
        </row>
        <row r="960">
          <cell r="A960" t="str">
            <v>3100CMC</v>
          </cell>
          <cell r="B960" t="str">
            <v>Charter Mgmnt Co - Dist</v>
          </cell>
        </row>
        <row r="961">
          <cell r="A961" t="str">
            <v>3100CP</v>
          </cell>
          <cell r="B961" t="str">
            <v>Carrie Pyhrr - Dist</v>
          </cell>
        </row>
        <row r="962">
          <cell r="A962" t="str">
            <v>3100CPL</v>
          </cell>
          <cell r="B962" t="str">
            <v>Crutchfield Prop - Dist</v>
          </cell>
        </row>
        <row r="963">
          <cell r="A963" t="str">
            <v>3100CRU</v>
          </cell>
          <cell r="B963" t="str">
            <v>Clifford Rudolph-Dist</v>
          </cell>
        </row>
        <row r="964">
          <cell r="A964" t="str">
            <v>3100CS</v>
          </cell>
          <cell r="B964" t="str">
            <v>Carolyn Sharkey - Dist</v>
          </cell>
        </row>
        <row r="965">
          <cell r="A965" t="str">
            <v>3100DAL</v>
          </cell>
          <cell r="B965" t="str">
            <v>David Alsmeyer - Dist</v>
          </cell>
        </row>
        <row r="966">
          <cell r="A966" t="str">
            <v>3100DAS</v>
          </cell>
          <cell r="B966" t="str">
            <v>David Sheldon-Dist</v>
          </cell>
        </row>
        <row r="967">
          <cell r="A967" t="str">
            <v>3100DC</v>
          </cell>
          <cell r="B967" t="str">
            <v>Dennis Cooper - Dist</v>
          </cell>
        </row>
        <row r="968">
          <cell r="A968" t="str">
            <v>3100DDP</v>
          </cell>
          <cell r="B968" t="str">
            <v>Daphne D. Pyhrr - Dist</v>
          </cell>
        </row>
        <row r="969">
          <cell r="A969" t="str">
            <v>3100DE</v>
          </cell>
          <cell r="B969" t="str">
            <v>David Eck - Dist</v>
          </cell>
        </row>
        <row r="970">
          <cell r="A970" t="str">
            <v>3100DF</v>
          </cell>
          <cell r="B970" t="str">
            <v>Denver Ft. - Dist</v>
          </cell>
        </row>
        <row r="971">
          <cell r="A971" t="str">
            <v>3100DHM</v>
          </cell>
          <cell r="B971" t="str">
            <v>Dist-Denmark House Mgmt</v>
          </cell>
        </row>
        <row r="972">
          <cell r="A972" t="str">
            <v>3100DL</v>
          </cell>
          <cell r="B972" t="str">
            <v>David Light - Dist</v>
          </cell>
        </row>
        <row r="973">
          <cell r="A973" t="str">
            <v>3100DLA</v>
          </cell>
          <cell r="B973" t="str">
            <v>Derek Land-Dist</v>
          </cell>
        </row>
        <row r="974">
          <cell r="A974" t="str">
            <v>3100DLB</v>
          </cell>
          <cell r="B974" t="str">
            <v>Donna Bomer - Dist</v>
          </cell>
        </row>
        <row r="975">
          <cell r="A975" t="str">
            <v>3100DLT</v>
          </cell>
          <cell r="B975" t="str">
            <v>Dale Davis Living Trst-Distrib</v>
          </cell>
        </row>
        <row r="976">
          <cell r="A976" t="str">
            <v>3100DLU</v>
          </cell>
          <cell r="B976" t="str">
            <v>David Lundeen - Dist</v>
          </cell>
        </row>
        <row r="977">
          <cell r="A977" t="str">
            <v>3100DM</v>
          </cell>
          <cell r="B977" t="str">
            <v>Dudley McCalla - Dist</v>
          </cell>
        </row>
        <row r="978">
          <cell r="A978" t="str">
            <v>3100DRP</v>
          </cell>
          <cell r="B978" t="str">
            <v>Davis Realty Partners - Dist</v>
          </cell>
        </row>
        <row r="979">
          <cell r="A979" t="str">
            <v>3100DS</v>
          </cell>
          <cell r="B979" t="str">
            <v>Dorothy Marie Smith - Dist</v>
          </cell>
        </row>
        <row r="980">
          <cell r="A980" t="str">
            <v>3100DSH</v>
          </cell>
          <cell r="B980" t="str">
            <v>Daniel Shepley - Dist</v>
          </cell>
        </row>
        <row r="981">
          <cell r="A981" t="str">
            <v>3100DSY</v>
          </cell>
          <cell r="B981" t="str">
            <v>David Youngquist-Distrib</v>
          </cell>
        </row>
        <row r="982">
          <cell r="A982" t="str">
            <v>3100DT</v>
          </cell>
          <cell r="B982" t="str">
            <v>Davis Trust - Dist</v>
          </cell>
        </row>
        <row r="983">
          <cell r="A983" t="str">
            <v>3100DW</v>
          </cell>
          <cell r="B983" t="str">
            <v>Daryl Witt - Dist</v>
          </cell>
        </row>
        <row r="984">
          <cell r="A984" t="str">
            <v>3100DWE</v>
          </cell>
          <cell r="B984" t="str">
            <v>David West - Dist</v>
          </cell>
        </row>
        <row r="985">
          <cell r="A985" t="str">
            <v>3100DZ</v>
          </cell>
          <cell r="B985" t="str">
            <v>Dist-Daniel Zeligson</v>
          </cell>
        </row>
        <row r="986">
          <cell r="A986" t="str">
            <v>3100EB</v>
          </cell>
          <cell r="B986" t="str">
            <v>Edwin J Bomer - B Dist</v>
          </cell>
        </row>
        <row r="987">
          <cell r="A987" t="str">
            <v>3100EBT</v>
          </cell>
          <cell r="B987" t="str">
            <v>Ellamae F. Bell Rev Trst-Dist.</v>
          </cell>
        </row>
        <row r="988">
          <cell r="A988" t="str">
            <v>3100ECP</v>
          </cell>
          <cell r="B988" t="str">
            <v>ECP Investments, Ltd - Dist.</v>
          </cell>
        </row>
        <row r="989">
          <cell r="A989" t="str">
            <v>3100EDJ</v>
          </cell>
          <cell r="B989" t="str">
            <v>Edwin J. Bomer-C Dist</v>
          </cell>
        </row>
        <row r="990">
          <cell r="A990" t="str">
            <v>3100EEB</v>
          </cell>
          <cell r="B990" t="str">
            <v>Estate of Edwin Bell - Dist</v>
          </cell>
        </row>
        <row r="991">
          <cell r="A991" t="str">
            <v>3100EF</v>
          </cell>
          <cell r="B991" t="str">
            <v>E. Frost - Dist</v>
          </cell>
        </row>
        <row r="992">
          <cell r="A992" t="str">
            <v>3100EG</v>
          </cell>
          <cell r="B992" t="str">
            <v>Eleanor Gaston - Dist</v>
          </cell>
        </row>
        <row r="993">
          <cell r="A993" t="str">
            <v>3100EJB</v>
          </cell>
          <cell r="B993" t="str">
            <v>Edwin J. Bomer - Dist</v>
          </cell>
        </row>
        <row r="994">
          <cell r="A994" t="str">
            <v>3100ELA</v>
          </cell>
          <cell r="B994" t="str">
            <v>Eric Lang - Cont</v>
          </cell>
        </row>
        <row r="995">
          <cell r="A995" t="str">
            <v>3100ERS</v>
          </cell>
          <cell r="B995" t="str">
            <v>E. Robert Shepard, Jr. - Dist</v>
          </cell>
        </row>
        <row r="996">
          <cell r="A996" t="str">
            <v>3100ESB</v>
          </cell>
          <cell r="B996" t="str">
            <v>E. Robert Shepard, Jr-B-Dist</v>
          </cell>
        </row>
        <row r="997">
          <cell r="A997" t="str">
            <v>3100ESH</v>
          </cell>
          <cell r="B997" t="str">
            <v>Elliot Shell-Dist</v>
          </cell>
        </row>
        <row r="998">
          <cell r="A998" t="str">
            <v>3100EWW</v>
          </cell>
          <cell r="B998" t="str">
            <v>E.W. Willis, Jr. - Dist</v>
          </cell>
        </row>
        <row r="999">
          <cell r="A999" t="str">
            <v>3100FBC</v>
          </cell>
          <cell r="B999" t="str">
            <v>First Baptist Church - Dist.</v>
          </cell>
        </row>
        <row r="1000">
          <cell r="A1000" t="str">
            <v>3100FC</v>
          </cell>
          <cell r="B1000" t="str">
            <v>Fred Chozick - Dist</v>
          </cell>
        </row>
        <row r="1001">
          <cell r="A1001" t="str">
            <v>3100FDP</v>
          </cell>
          <cell r="B1001" t="str">
            <v>Daphne D. Pyhrr - Dist</v>
          </cell>
        </row>
        <row r="1002">
          <cell r="A1002" t="str">
            <v>3100FLP</v>
          </cell>
          <cell r="B1002" t="str">
            <v>Fortis Legacy Place - Dist</v>
          </cell>
        </row>
        <row r="1003">
          <cell r="A1003" t="str">
            <v>3100FLY</v>
          </cell>
          <cell r="B1003" t="str">
            <v>Freeman Lyle - Cont</v>
          </cell>
        </row>
        <row r="1004">
          <cell r="A1004" t="str">
            <v>3100FOR</v>
          </cell>
          <cell r="B1004" t="str">
            <v>Dist-Fortis Benefits Ins Co</v>
          </cell>
        </row>
        <row r="1005">
          <cell r="A1005" t="str">
            <v>3100FP</v>
          </cell>
          <cell r="B1005" t="str">
            <v>Flora Pettit - Dist</v>
          </cell>
        </row>
        <row r="1006">
          <cell r="A1006" t="str">
            <v>3100GE</v>
          </cell>
          <cell r="B1006" t="str">
            <v>GE - Dist</v>
          </cell>
        </row>
        <row r="1007">
          <cell r="A1007" t="str">
            <v>3100GEN</v>
          </cell>
          <cell r="B1007" t="str">
            <v>Genecov Inv-Dist</v>
          </cell>
        </row>
        <row r="1008">
          <cell r="A1008" t="str">
            <v>3100GG</v>
          </cell>
          <cell r="B1008" t="str">
            <v>Gary Gross-Distrib</v>
          </cell>
        </row>
        <row r="1009">
          <cell r="A1009" t="str">
            <v>3100GM</v>
          </cell>
          <cell r="B1009" t="str">
            <v>GMAC - Distribution</v>
          </cell>
        </row>
        <row r="1010">
          <cell r="A1010" t="str">
            <v>3100GR</v>
          </cell>
          <cell r="B1010" t="str">
            <v>Gerald Reider - Dist</v>
          </cell>
        </row>
        <row r="1011">
          <cell r="A1011" t="str">
            <v>3100GRG</v>
          </cell>
          <cell r="B1011" t="str">
            <v>Grigsby Ptrs-Dist</v>
          </cell>
        </row>
        <row r="1012">
          <cell r="A1012" t="str">
            <v>3100GSF</v>
          </cell>
          <cell r="B1012" t="str">
            <v>Glen Sorrel FP - Cont</v>
          </cell>
        </row>
        <row r="1013">
          <cell r="A1013" t="str">
            <v>3100GW</v>
          </cell>
          <cell r="B1013" t="str">
            <v>Grant Walker-Dist</v>
          </cell>
        </row>
        <row r="1014">
          <cell r="A1014" t="str">
            <v>3100HA</v>
          </cell>
          <cell r="B1014" t="str">
            <v>Harvey Allen - Dist</v>
          </cell>
        </row>
        <row r="1015">
          <cell r="A1015" t="str">
            <v>3100HDL</v>
          </cell>
          <cell r="B1015" t="str">
            <v>H.D. LaRue Irrev Trust-Distrib</v>
          </cell>
        </row>
        <row r="1016">
          <cell r="A1016" t="str">
            <v>3100HOL</v>
          </cell>
          <cell r="B1016" t="str">
            <v>Holford Inv, LP-Dist</v>
          </cell>
        </row>
        <row r="1017">
          <cell r="A1017" t="str">
            <v>3100HOP</v>
          </cell>
          <cell r="B1017" t="str">
            <v>Dist-Houston One Park Mgmt</v>
          </cell>
        </row>
        <row r="1018">
          <cell r="A1018" t="str">
            <v>3100HSM</v>
          </cell>
          <cell r="B1018" t="str">
            <v>H-S Minerals and Realty-Dist</v>
          </cell>
        </row>
        <row r="1019">
          <cell r="A1019" t="str">
            <v>3100IGA</v>
          </cell>
          <cell r="B1019" t="str">
            <v>IRP Riverbend Lim-A - Dist.</v>
          </cell>
        </row>
        <row r="1020">
          <cell r="A1020" t="str">
            <v>3100IGB</v>
          </cell>
          <cell r="B1020" t="str">
            <v>IRP Riverbend Lim-B - Dist.</v>
          </cell>
        </row>
        <row r="1021">
          <cell r="A1021" t="str">
            <v>3100IRG</v>
          </cell>
          <cell r="B1021" t="str">
            <v>IRP Riverbend Gen Part - Dist.</v>
          </cell>
        </row>
        <row r="1022">
          <cell r="A1022" t="str">
            <v>3100JAD</v>
          </cell>
          <cell r="B1022" t="str">
            <v>James D. Downing-Distrib</v>
          </cell>
        </row>
        <row r="1023">
          <cell r="A1023" t="str">
            <v>3100JAT</v>
          </cell>
          <cell r="B1023" t="str">
            <v>James Templeton - Dist</v>
          </cell>
        </row>
        <row r="1024">
          <cell r="A1024" t="str">
            <v>3100JC</v>
          </cell>
          <cell r="B1024" t="str">
            <v>James Cooper - Dist</v>
          </cell>
        </row>
        <row r="1025">
          <cell r="A1025" t="str">
            <v>3100JCC</v>
          </cell>
          <cell r="B1025" t="str">
            <v>John C. Crutchfield-Distrib</v>
          </cell>
        </row>
        <row r="1026">
          <cell r="A1026" t="str">
            <v>3100JCO</v>
          </cell>
          <cell r="B1026" t="str">
            <v>Jack Coronel-Dist</v>
          </cell>
        </row>
        <row r="1027">
          <cell r="A1027" t="str">
            <v>3100JCR</v>
          </cell>
          <cell r="B1027" t="str">
            <v>John H. Crutchfield-Distrib</v>
          </cell>
        </row>
        <row r="1028">
          <cell r="A1028" t="str">
            <v>3100JCW</v>
          </cell>
          <cell r="B1028" t="str">
            <v>James C. Whitten Rev Trst-Dist</v>
          </cell>
        </row>
        <row r="1029">
          <cell r="A1029" t="str">
            <v>3100JD</v>
          </cell>
          <cell r="B1029" t="str">
            <v>JDB Inv., Ltd. B - Dist.</v>
          </cell>
        </row>
        <row r="1030">
          <cell r="A1030" t="str">
            <v>3100JDB</v>
          </cell>
          <cell r="B1030" t="str">
            <v>JDB Investments - Dist</v>
          </cell>
        </row>
        <row r="1031">
          <cell r="A1031" t="str">
            <v>3100JEC</v>
          </cell>
          <cell r="B1031" t="str">
            <v>Jane E. Capron Trust - Dist</v>
          </cell>
        </row>
        <row r="1032">
          <cell r="A1032" t="str">
            <v>3100JEY</v>
          </cell>
          <cell r="B1032" t="str">
            <v>J.E. Youngquist - Dist</v>
          </cell>
        </row>
        <row r="1033">
          <cell r="A1033" t="str">
            <v>3100JG</v>
          </cell>
          <cell r="B1033" t="str">
            <v>Jane Gunn - Dist</v>
          </cell>
        </row>
        <row r="1034">
          <cell r="A1034" t="str">
            <v>3100JGB</v>
          </cell>
          <cell r="B1034" t="str">
            <v>Jeff Greenberg- B Dist</v>
          </cell>
        </row>
        <row r="1035">
          <cell r="A1035" t="str">
            <v>3100JGR</v>
          </cell>
          <cell r="B1035" t="str">
            <v>Dist-John Greenberg</v>
          </cell>
        </row>
        <row r="1036">
          <cell r="A1036" t="str">
            <v>3100JHC</v>
          </cell>
          <cell r="B1036" t="str">
            <v>J.H. Crutchfield Trustee-Dist</v>
          </cell>
        </row>
        <row r="1037">
          <cell r="A1037" t="str">
            <v>3100JKC</v>
          </cell>
          <cell r="B1037" t="str">
            <v>Jack Cook - Dist</v>
          </cell>
        </row>
        <row r="1038">
          <cell r="A1038" t="str">
            <v>3100JKG</v>
          </cell>
          <cell r="B1038" t="str">
            <v>JMG for J.K. Greenberg - Dist</v>
          </cell>
        </row>
        <row r="1039">
          <cell r="A1039" t="str">
            <v>3100JL</v>
          </cell>
          <cell r="B1039" t="str">
            <v>Jack Ledbetter - Dist</v>
          </cell>
        </row>
        <row r="1040">
          <cell r="A1040" t="str">
            <v>3100JLE</v>
          </cell>
          <cell r="B1040" t="str">
            <v>Jou Lee - Dist</v>
          </cell>
        </row>
        <row r="1041">
          <cell r="A1041" t="str">
            <v>3100JLH</v>
          </cell>
          <cell r="B1041" t="str">
            <v>Jody L. Hagemann-Dist</v>
          </cell>
        </row>
        <row r="1042">
          <cell r="A1042" t="str">
            <v>3100JMA</v>
          </cell>
          <cell r="B1042" t="str">
            <v>Joel Marmet - Dist</v>
          </cell>
        </row>
        <row r="1043">
          <cell r="A1043" t="str">
            <v>3100JMG</v>
          </cell>
          <cell r="B1043" t="str">
            <v>Jeffrey M. Greenberg - Dist</v>
          </cell>
        </row>
        <row r="1044">
          <cell r="A1044" t="str">
            <v>3100JMW</v>
          </cell>
          <cell r="B1044" t="str">
            <v>Jacqueline M. Well - Dist</v>
          </cell>
        </row>
        <row r="1045">
          <cell r="A1045" t="str">
            <v>3100JOZ</v>
          </cell>
          <cell r="B1045" t="str">
            <v>Jim Ozello - Cont</v>
          </cell>
        </row>
        <row r="1046">
          <cell r="A1046" t="str">
            <v>3100JR</v>
          </cell>
          <cell r="B1046" t="str">
            <v>Joe Ritchie - Dist</v>
          </cell>
        </row>
        <row r="1047">
          <cell r="A1047" t="str">
            <v>3100JRL</v>
          </cell>
          <cell r="B1047" t="str">
            <v>J Rosten Living Tr-Dist</v>
          </cell>
        </row>
        <row r="1048">
          <cell r="A1048" t="str">
            <v>3100JRO</v>
          </cell>
          <cell r="B1048" t="str">
            <v>Jim Rosten - Cont</v>
          </cell>
        </row>
        <row r="1049">
          <cell r="A1049" t="str">
            <v>3100JSA</v>
          </cell>
          <cell r="B1049" t="str">
            <v>Jeff Sanderson-Dist</v>
          </cell>
        </row>
        <row r="1050">
          <cell r="A1050" t="str">
            <v>3100JT</v>
          </cell>
          <cell r="B1050" t="str">
            <v>John Tobias - Dist</v>
          </cell>
        </row>
        <row r="1051">
          <cell r="A1051" t="str">
            <v>3100JTB</v>
          </cell>
          <cell r="B1051" t="str">
            <v>Tobias-B-Dist</v>
          </cell>
        </row>
        <row r="1052">
          <cell r="A1052" t="str">
            <v>3100JVB</v>
          </cell>
          <cell r="B1052" t="str">
            <v>JVB 93 Trust - Dist</v>
          </cell>
        </row>
        <row r="1053">
          <cell r="A1053" t="str">
            <v>3100JVT</v>
          </cell>
          <cell r="B1053" t="str">
            <v>JVB Trustee - Dist</v>
          </cell>
        </row>
        <row r="1054">
          <cell r="A1054" t="str">
            <v>3100JWB</v>
          </cell>
          <cell r="B1054" t="str">
            <v>Jacqueline M. Well-B-Dist</v>
          </cell>
        </row>
        <row r="1055">
          <cell r="A1055" t="str">
            <v>3100KAG</v>
          </cell>
          <cell r="B1055" t="str">
            <v>Dist-KW Austin Dev I</v>
          </cell>
        </row>
        <row r="1056">
          <cell r="A1056" t="str">
            <v>3100KAL</v>
          </cell>
          <cell r="B1056" t="str">
            <v>Dist-KW Austin I, LP</v>
          </cell>
        </row>
        <row r="1057">
          <cell r="A1057" t="str">
            <v>3100KB</v>
          </cell>
          <cell r="B1057" t="str">
            <v>Kathleen Bergen - Dist</v>
          </cell>
        </row>
        <row r="1058">
          <cell r="A1058" t="str">
            <v>3100KEY</v>
          </cell>
          <cell r="B1058" t="str">
            <v>Keystar Storage Adv Tst - Dist</v>
          </cell>
        </row>
        <row r="1059">
          <cell r="A1059" t="str">
            <v>3100KF1</v>
          </cell>
          <cell r="B1059" t="str">
            <v>KW Fund I-Dist</v>
          </cell>
        </row>
        <row r="1060">
          <cell r="A1060" t="str">
            <v>3100KF2</v>
          </cell>
          <cell r="B1060" t="str">
            <v>KW Fund II-Dist</v>
          </cell>
        </row>
        <row r="1061">
          <cell r="A1061" t="str">
            <v>3100KFC</v>
          </cell>
          <cell r="B1061" t="str">
            <v>Kendall F. Crutchfield-Distrib</v>
          </cell>
        </row>
        <row r="1062">
          <cell r="A1062" t="str">
            <v>3100KGB</v>
          </cell>
          <cell r="B1062" t="str">
            <v>Kathleen Bergen-B - Dist</v>
          </cell>
        </row>
        <row r="1063">
          <cell r="A1063" t="str">
            <v>3100KL</v>
          </cell>
          <cell r="B1063" t="str">
            <v>Kang Lee-Dist</v>
          </cell>
        </row>
        <row r="1064">
          <cell r="A1064" t="str">
            <v>3100KMO</v>
          </cell>
          <cell r="B1064" t="str">
            <v>Kent Mouton - Cont</v>
          </cell>
        </row>
        <row r="1065">
          <cell r="A1065" t="str">
            <v>3100KSI</v>
          </cell>
          <cell r="B1065" t="str">
            <v>Ken Smotrys IRA - Dist</v>
          </cell>
        </row>
        <row r="1066">
          <cell r="A1066" t="str">
            <v>3100KSM</v>
          </cell>
          <cell r="B1066" t="str">
            <v>Ken Smotrys-Dist</v>
          </cell>
        </row>
        <row r="1067">
          <cell r="A1067" t="str">
            <v>3100KUC</v>
          </cell>
          <cell r="B1067" t="str">
            <v>Kaycee U. Canter-Dist</v>
          </cell>
        </row>
        <row r="1068">
          <cell r="A1068" t="str">
            <v>3100KW</v>
          </cell>
          <cell r="B1068" t="str">
            <v>Dist-Kennedy Wilson</v>
          </cell>
        </row>
        <row r="1069">
          <cell r="A1069" t="str">
            <v>3100KWA</v>
          </cell>
          <cell r="B1069" t="str">
            <v>Kennedy Wilson Austin-Dist</v>
          </cell>
        </row>
        <row r="1070">
          <cell r="A1070" t="str">
            <v>3100KWC</v>
          </cell>
          <cell r="B1070" t="str">
            <v>KW Sale Distributions</v>
          </cell>
        </row>
        <row r="1071">
          <cell r="A1071" t="str">
            <v>3100KWF</v>
          </cell>
          <cell r="B1071" t="str">
            <v>KW Adv Fee Distributions</v>
          </cell>
        </row>
        <row r="1072">
          <cell r="A1072" t="str">
            <v>3100KWG</v>
          </cell>
          <cell r="B1072" t="str">
            <v>Dist-KWI General Partnership</v>
          </cell>
        </row>
        <row r="1073">
          <cell r="A1073" t="str">
            <v>3100KWI</v>
          </cell>
          <cell r="B1073" t="str">
            <v>KWI Spec Limited - Dist</v>
          </cell>
        </row>
        <row r="1074">
          <cell r="A1074" t="str">
            <v>3100KWL</v>
          </cell>
          <cell r="B1074" t="str">
            <v>Dist-KWI Limited Partnership</v>
          </cell>
        </row>
        <row r="1075">
          <cell r="A1075" t="str">
            <v>3100KWM</v>
          </cell>
          <cell r="B1075" t="str">
            <v>KW Mill Place Inc-Dist</v>
          </cell>
        </row>
        <row r="1076">
          <cell r="A1076" t="str">
            <v>3100KWO</v>
          </cell>
          <cell r="B1076" t="str">
            <v>K-W Properties</v>
          </cell>
        </row>
        <row r="1077">
          <cell r="A1077" t="str">
            <v>3100KWP</v>
          </cell>
          <cell r="B1077" t="str">
            <v>Kennedy Wilson Prop-Dist</v>
          </cell>
        </row>
        <row r="1078">
          <cell r="A1078" t="str">
            <v>3100KWQ</v>
          </cell>
          <cell r="B1078" t="str">
            <v>KW Opr Distributions</v>
          </cell>
        </row>
        <row r="1079">
          <cell r="A1079" t="str">
            <v>3100KWR</v>
          </cell>
          <cell r="B1079" t="str">
            <v>KW Cap Ret Distributions</v>
          </cell>
        </row>
        <row r="1080">
          <cell r="A1080" t="str">
            <v>3100KZ</v>
          </cell>
          <cell r="B1080" t="str">
            <v>Dist-Karen Zeligson</v>
          </cell>
        </row>
        <row r="1081">
          <cell r="A1081" t="str">
            <v>3100LEC</v>
          </cell>
          <cell r="B1081" t="str">
            <v>Laura E. Capron - Dist</v>
          </cell>
        </row>
        <row r="1082">
          <cell r="A1082" t="str">
            <v>3100LRO</v>
          </cell>
          <cell r="B1082" t="str">
            <v>Leonard Rodell-Dist</v>
          </cell>
        </row>
        <row r="1083">
          <cell r="A1083" t="str">
            <v>3100LRP</v>
          </cell>
          <cell r="B1083" t="str">
            <v>Leonard Rodell-Pension-Dist</v>
          </cell>
        </row>
        <row r="1084">
          <cell r="A1084" t="str">
            <v>3100LS</v>
          </cell>
          <cell r="B1084" t="str">
            <v>Lew Spellman - Dist</v>
          </cell>
        </row>
        <row r="1085">
          <cell r="A1085" t="str">
            <v>3100LSE</v>
          </cell>
          <cell r="B1085" t="str">
            <v>Leonard Seigel - Cont</v>
          </cell>
        </row>
        <row r="1086">
          <cell r="A1086" t="str">
            <v>3100LT</v>
          </cell>
          <cell r="B1086" t="str">
            <v>Lounette Templeton - Dist</v>
          </cell>
        </row>
        <row r="1087">
          <cell r="A1087" t="str">
            <v>3100LW</v>
          </cell>
          <cell r="B1087" t="str">
            <v>Laura Witt - Dist</v>
          </cell>
        </row>
        <row r="1088">
          <cell r="A1088" t="str">
            <v>3100MAC</v>
          </cell>
          <cell r="B1088" t="str">
            <v>Mac Tech - Dist</v>
          </cell>
        </row>
        <row r="1089">
          <cell r="A1089" t="str">
            <v>3100MAR</v>
          </cell>
          <cell r="B1089" t="str">
            <v>Patricia &amp; Eric Marsh - Dist</v>
          </cell>
        </row>
        <row r="1090">
          <cell r="A1090" t="str">
            <v>3100MBB</v>
          </cell>
          <cell r="B1090" t="str">
            <v>MBB General - Dist</v>
          </cell>
        </row>
        <row r="1091">
          <cell r="A1091" t="str">
            <v>3100MC</v>
          </cell>
          <cell r="B1091" t="str">
            <v>M. Cimmarrusti - Dist</v>
          </cell>
        </row>
        <row r="1092">
          <cell r="A1092" t="str">
            <v>3100MCQ</v>
          </cell>
          <cell r="B1092" t="str">
            <v>The McQuillan Family LLC-Dist</v>
          </cell>
        </row>
        <row r="1093">
          <cell r="A1093" t="str">
            <v>3100MD</v>
          </cell>
          <cell r="B1093" t="str">
            <v>Mildred Dusenbury - Dist</v>
          </cell>
        </row>
        <row r="1094">
          <cell r="A1094" t="str">
            <v>3100MEB</v>
          </cell>
          <cell r="B1094" t="str">
            <v>ME Bastrop-Dist</v>
          </cell>
        </row>
        <row r="1095">
          <cell r="A1095" t="str">
            <v>3100MER</v>
          </cell>
          <cell r="B1095" t="str">
            <v>ME Research-Dist</v>
          </cell>
        </row>
        <row r="1096">
          <cell r="A1096" t="str">
            <v>3100MJB</v>
          </cell>
          <cell r="B1096" t="str">
            <v>Michael J. Burke - Dist</v>
          </cell>
        </row>
        <row r="1097">
          <cell r="A1097" t="str">
            <v>3100MK</v>
          </cell>
          <cell r="B1097" t="str">
            <v>Mark Kelsey - Dist</v>
          </cell>
        </row>
        <row r="1098">
          <cell r="A1098" t="str">
            <v>3100ML</v>
          </cell>
          <cell r="B1098" t="str">
            <v>Michael Looney-Dist</v>
          </cell>
        </row>
        <row r="1099">
          <cell r="A1099" t="str">
            <v>3100MM</v>
          </cell>
          <cell r="B1099" t="str">
            <v>Melissa Miller - Dist</v>
          </cell>
        </row>
        <row r="1100">
          <cell r="A1100" t="str">
            <v>3100MMU</v>
          </cell>
          <cell r="B1100" t="str">
            <v>MMUS - Dist</v>
          </cell>
        </row>
        <row r="1101">
          <cell r="A1101" t="str">
            <v>3100MOR</v>
          </cell>
          <cell r="B1101" t="str">
            <v>Bruce Morrison- A Dist</v>
          </cell>
        </row>
        <row r="1102">
          <cell r="A1102" t="str">
            <v>3100MT</v>
          </cell>
          <cell r="B1102" t="str">
            <v>Milton Turner - Dist</v>
          </cell>
        </row>
        <row r="1103">
          <cell r="A1103" t="str">
            <v>3100MTI</v>
          </cell>
          <cell r="B1103" t="str">
            <v>Multivesco Texas, Inc. - Dist</v>
          </cell>
        </row>
        <row r="1104">
          <cell r="A1104" t="str">
            <v>3100MVP</v>
          </cell>
          <cell r="B1104" t="str">
            <v>MV Properties - Dist</v>
          </cell>
        </row>
        <row r="1105">
          <cell r="A1105" t="str">
            <v>3100NN</v>
          </cell>
          <cell r="B1105" t="str">
            <v>N. Nielson - Dist</v>
          </cell>
        </row>
        <row r="1106">
          <cell r="A1106" t="str">
            <v>3100NP</v>
          </cell>
          <cell r="B1106" t="str">
            <v>Nancy Phillips - Dist</v>
          </cell>
        </row>
        <row r="1107">
          <cell r="A1107" t="str">
            <v>3100PAI</v>
          </cell>
          <cell r="B1107" t="str">
            <v>PAP Investments-C Dist</v>
          </cell>
        </row>
        <row r="1108">
          <cell r="A1108" t="str">
            <v>3100PAP</v>
          </cell>
          <cell r="B1108" t="str">
            <v>PAP Investments, Ltd. -Dist</v>
          </cell>
        </row>
        <row r="1109">
          <cell r="A1109" t="str">
            <v>3100PB</v>
          </cell>
          <cell r="B1109" t="str">
            <v>Philip Breland IRA - Dist</v>
          </cell>
        </row>
        <row r="1110">
          <cell r="A1110" t="str">
            <v>3100PC</v>
          </cell>
          <cell r="B1110" t="str">
            <v>Philip Capron - Dist</v>
          </cell>
        </row>
        <row r="1111">
          <cell r="A1111" t="str">
            <v>3100PCL</v>
          </cell>
          <cell r="B1111" t="str">
            <v>Parkcrest Center LTD</v>
          </cell>
        </row>
        <row r="1112">
          <cell r="A1112" t="str">
            <v>3100PEA</v>
          </cell>
          <cell r="B1112" t="str">
            <v>6035 Peachtree Rd - Dist</v>
          </cell>
        </row>
        <row r="1113">
          <cell r="A1113" t="str">
            <v>3100PEL</v>
          </cell>
          <cell r="B1113" t="str">
            <v>PAP Enterprises, Ltd. - Dist</v>
          </cell>
        </row>
        <row r="1114">
          <cell r="A1114" t="str">
            <v>3100PHW</v>
          </cell>
          <cell r="B1114" t="str">
            <v>Philip W. Capron-C Dist</v>
          </cell>
        </row>
        <row r="1115">
          <cell r="A1115" t="str">
            <v>3100PIB</v>
          </cell>
          <cell r="B1115" t="str">
            <v>Pierrepont Bartow - Dist</v>
          </cell>
        </row>
        <row r="1116">
          <cell r="A1116" t="str">
            <v>3100PM</v>
          </cell>
          <cell r="B1116" t="str">
            <v>Patricia Marsh-Dist</v>
          </cell>
        </row>
        <row r="1117">
          <cell r="A1117" t="str">
            <v>3100PP</v>
          </cell>
          <cell r="B1117" t="str">
            <v>Peter Pyhrr - Dist</v>
          </cell>
        </row>
        <row r="1118">
          <cell r="A1118" t="str">
            <v>3100PWC</v>
          </cell>
          <cell r="B1118" t="str">
            <v>Philip W. Capron-B - Dist</v>
          </cell>
        </row>
        <row r="1119">
          <cell r="A1119" t="str">
            <v>3100RBS</v>
          </cell>
          <cell r="B1119" t="str">
            <v>R. Brenton Smith - Dist</v>
          </cell>
        </row>
        <row r="1120">
          <cell r="A1120" t="str">
            <v>3100RCR</v>
          </cell>
          <cell r="B1120" t="str">
            <v>Ross Crowe - Dist</v>
          </cell>
        </row>
        <row r="1121">
          <cell r="A1121" t="str">
            <v>3100RDR</v>
          </cell>
          <cell r="B1121" t="str">
            <v>Richard Drottz LT-Dist</v>
          </cell>
        </row>
        <row r="1122">
          <cell r="A1122" t="str">
            <v>3100RE</v>
          </cell>
          <cell r="B1122" t="str">
            <v>Rockford Exploration - Dist</v>
          </cell>
        </row>
        <row r="1123">
          <cell r="A1123" t="str">
            <v>3100REH</v>
          </cell>
          <cell r="B1123" t="str">
            <v>Randy E. Humphrey - Dist</v>
          </cell>
        </row>
        <row r="1124">
          <cell r="A1124" t="str">
            <v>3100RG</v>
          </cell>
          <cell r="B1124" t="str">
            <v>Dist-Robert Greenberg</v>
          </cell>
        </row>
        <row r="1125">
          <cell r="A1125" t="str">
            <v>3100RGG</v>
          </cell>
          <cell r="B1125" t="str">
            <v>Raph G. Greenlee III-Distrib</v>
          </cell>
        </row>
        <row r="1126">
          <cell r="A1126" t="str">
            <v>3100RHE</v>
          </cell>
          <cell r="B1126" t="str">
            <v>Dist-Red Hawk Enterprises</v>
          </cell>
        </row>
        <row r="1127">
          <cell r="A1127" t="str">
            <v>3100RLB</v>
          </cell>
          <cell r="B1127" t="str">
            <v>Robert L. Foster - Dist</v>
          </cell>
        </row>
        <row r="1128">
          <cell r="A1128" t="str">
            <v>3100RLF</v>
          </cell>
          <cell r="B1128" t="str">
            <v>Robert L. Foster - Dist</v>
          </cell>
        </row>
        <row r="1129">
          <cell r="A1129" t="str">
            <v>3100RM</v>
          </cell>
          <cell r="B1129" t="str">
            <v>Robert Merrill - Dist</v>
          </cell>
        </row>
        <row r="1130">
          <cell r="A1130" t="str">
            <v>3100RMA</v>
          </cell>
          <cell r="B1130" t="str">
            <v>Dr. Rueben Marmet - Dist</v>
          </cell>
        </row>
        <row r="1131">
          <cell r="A1131" t="str">
            <v>3100RMU</v>
          </cell>
          <cell r="B1131" t="str">
            <v>Richard Myhlebach-Dist</v>
          </cell>
        </row>
        <row r="1132">
          <cell r="A1132" t="str">
            <v>3100RNM</v>
          </cell>
          <cell r="B1132" t="str">
            <v>Richard N. Maier - Dist</v>
          </cell>
        </row>
        <row r="1133">
          <cell r="A1133" t="str">
            <v>3100RO</v>
          </cell>
          <cell r="B1133" t="str">
            <v>Richard Oppenheimer-Distrib</v>
          </cell>
        </row>
        <row r="1134">
          <cell r="A1134" t="str">
            <v>3100RVG</v>
          </cell>
          <cell r="B1134" t="str">
            <v>SM Riverbend Gen Par - Dist.</v>
          </cell>
        </row>
        <row r="1135">
          <cell r="A1135" t="str">
            <v>3100RVL</v>
          </cell>
          <cell r="B1135" t="str">
            <v>SM Riverbend Lim Par - Dist.</v>
          </cell>
        </row>
        <row r="1136">
          <cell r="A1136" t="str">
            <v>3100RW</v>
          </cell>
          <cell r="B1136" t="str">
            <v>Robert Witt - Dist</v>
          </cell>
        </row>
        <row r="1137">
          <cell r="A1137" t="str">
            <v>3100RWD</v>
          </cell>
          <cell r="B1137" t="str">
            <v>Robert W. Dupuy - Dist</v>
          </cell>
        </row>
        <row r="1138">
          <cell r="A1138" t="str">
            <v>3100SAS</v>
          </cell>
          <cell r="B1138" t="str">
            <v>Sara Sharkey - Dist</v>
          </cell>
        </row>
        <row r="1139">
          <cell r="A1139" t="str">
            <v>3100SB</v>
          </cell>
          <cell r="B1139" t="str">
            <v>Simon Bernau - Dist</v>
          </cell>
        </row>
        <row r="1140">
          <cell r="A1140" t="str">
            <v>3100SC</v>
          </cell>
          <cell r="B1140" t="str">
            <v>Susan Chambers -  Dist</v>
          </cell>
        </row>
        <row r="1141">
          <cell r="A1141" t="str">
            <v>3100SCH</v>
          </cell>
          <cell r="B1141" t="str">
            <v>Schweitzer - Dist</v>
          </cell>
        </row>
        <row r="1142">
          <cell r="A1142" t="str">
            <v>3100SCM</v>
          </cell>
          <cell r="B1142" t="str">
            <v>Stephen C. Martin - Dist</v>
          </cell>
        </row>
        <row r="1143">
          <cell r="A1143" t="str">
            <v>3100SD</v>
          </cell>
          <cell r="B1143" t="str">
            <v>SDP Inv., Ltd-B - Dist</v>
          </cell>
        </row>
        <row r="1144">
          <cell r="A1144" t="str">
            <v>3100SDI</v>
          </cell>
          <cell r="B1144" t="str">
            <v>SDI - Dist</v>
          </cell>
        </row>
        <row r="1145">
          <cell r="A1145" t="str">
            <v>3100SDK</v>
          </cell>
          <cell r="B1145" t="str">
            <v>Steven D. Kapplin - Dist</v>
          </cell>
        </row>
        <row r="1146">
          <cell r="A1146" t="str">
            <v>3100SDL</v>
          </cell>
          <cell r="B1146" t="str">
            <v>S.D. LaRue Irrev Trust-Distrib</v>
          </cell>
        </row>
        <row r="1147">
          <cell r="A1147" t="str">
            <v>3100SDP</v>
          </cell>
          <cell r="B1147" t="str">
            <v>SDP Investments, Ltd. - Dist</v>
          </cell>
        </row>
        <row r="1148">
          <cell r="A1148" t="str">
            <v>3100SE</v>
          </cell>
          <cell r="B1148" t="str">
            <v>Steven Eller-Dist</v>
          </cell>
        </row>
        <row r="1149">
          <cell r="A1149" t="str">
            <v>3100SEA</v>
          </cell>
          <cell r="B1149" t="str">
            <v>KW Seattle - Dist</v>
          </cell>
        </row>
        <row r="1150">
          <cell r="A1150" t="str">
            <v>3100SEI</v>
          </cell>
          <cell r="B1150" t="str">
            <v>Dist-SEIU</v>
          </cell>
        </row>
        <row r="1151">
          <cell r="A1151" t="str">
            <v>3100SF</v>
          </cell>
          <cell r="B1151" t="str">
            <v>Stan Ford-Dist</v>
          </cell>
        </row>
        <row r="1152">
          <cell r="A1152" t="str">
            <v>3100SH</v>
          </cell>
          <cell r="B1152" t="str">
            <v>SynerMark Holdings - Dist</v>
          </cell>
        </row>
        <row r="1153">
          <cell r="A1153" t="str">
            <v>3100SHB</v>
          </cell>
          <cell r="B1153" t="str">
            <v>Synermark Holdings-B-Dist</v>
          </cell>
        </row>
        <row r="1154">
          <cell r="A1154" t="str">
            <v>3100SHL</v>
          </cell>
          <cell r="B1154" t="str">
            <v>Shield Holdings, Ltd - Dist</v>
          </cell>
        </row>
        <row r="1155">
          <cell r="A1155" t="str">
            <v>3100SI</v>
          </cell>
          <cell r="B1155" t="str">
            <v>SynerMark Investments - Dist</v>
          </cell>
        </row>
        <row r="1156">
          <cell r="A1156" t="str">
            <v>3100SII</v>
          </cell>
          <cell r="B1156" t="str">
            <v>SII - Dist</v>
          </cell>
        </row>
        <row r="1157">
          <cell r="A1157" t="str">
            <v>3100SIN</v>
          </cell>
          <cell r="B1157" t="str">
            <v>SDP Investments-C Dist</v>
          </cell>
        </row>
        <row r="1158">
          <cell r="A1158" t="str">
            <v>3100SIX</v>
          </cell>
          <cell r="B1158" t="str">
            <v>620 Center, Ltd. Dist.</v>
          </cell>
        </row>
        <row r="1159">
          <cell r="A1159" t="str">
            <v>3100SKT</v>
          </cell>
          <cell r="B1159" t="str">
            <v>Steven D Kapplin Trust-Distrib</v>
          </cell>
        </row>
        <row r="1160">
          <cell r="A1160" t="str">
            <v>3100SOS</v>
          </cell>
          <cell r="B1160" t="str">
            <v>Steven O. Smotrys-Dist</v>
          </cell>
        </row>
        <row r="1161">
          <cell r="A1161" t="str">
            <v>3100SP</v>
          </cell>
          <cell r="B1161" t="str">
            <v>Steve Pyhrr - Dist</v>
          </cell>
        </row>
        <row r="1162">
          <cell r="A1162" t="str">
            <v>3100SPG</v>
          </cell>
          <cell r="B1162" t="str">
            <v>SP San Pedro GP - Dist</v>
          </cell>
        </row>
        <row r="1163">
          <cell r="A1163" t="str">
            <v>3100SPR</v>
          </cell>
          <cell r="B1163" t="str">
            <v>Dist-Sprinkler's</v>
          </cell>
        </row>
        <row r="1164">
          <cell r="A1164" t="str">
            <v>3100SRA</v>
          </cell>
          <cell r="B1164" t="str">
            <v>Steve Radmacher LT-Dist</v>
          </cell>
        </row>
        <row r="1165">
          <cell r="A1165" t="str">
            <v>3100SS</v>
          </cell>
          <cell r="B1165" t="str">
            <v>Seymore Schwartz - Dist</v>
          </cell>
        </row>
        <row r="1166">
          <cell r="A1166" t="str">
            <v>3100SSC</v>
          </cell>
          <cell r="B1166" t="str">
            <v>Sandra Schwartz - Dist</v>
          </cell>
        </row>
        <row r="1167">
          <cell r="A1167" t="str">
            <v>3100SSR</v>
          </cell>
          <cell r="B1167" t="str">
            <v>SSR HR, Ltd - Dist</v>
          </cell>
        </row>
        <row r="1168">
          <cell r="A1168" t="str">
            <v>3100SST</v>
          </cell>
          <cell r="B1168" t="str">
            <v>Susan Storton-Dist</v>
          </cell>
        </row>
        <row r="1169">
          <cell r="A1169" t="str">
            <v>3100ST</v>
          </cell>
          <cell r="B1169" t="str">
            <v>SynerMark Technicenter - Dist</v>
          </cell>
        </row>
        <row r="1170">
          <cell r="A1170" t="str">
            <v>3100STI</v>
          </cell>
          <cell r="B1170" t="str">
            <v>SynerMark Tuscany I - Dist</v>
          </cell>
        </row>
        <row r="1171">
          <cell r="A1171" t="str">
            <v>3100STP</v>
          </cell>
          <cell r="B1171" t="str">
            <v>Stuart Phyrr - Dist</v>
          </cell>
        </row>
        <row r="1172">
          <cell r="A1172" t="str">
            <v>3100STR</v>
          </cell>
          <cell r="B1172" t="str">
            <v>Starboard Corp - Dist</v>
          </cell>
        </row>
        <row r="1173">
          <cell r="A1173" t="str">
            <v>3100STS</v>
          </cell>
          <cell r="B1173" t="str">
            <v>Stephanie Shepard - Dist</v>
          </cell>
        </row>
        <row r="1174">
          <cell r="A1174" t="str">
            <v>3100SUN</v>
          </cell>
          <cell r="B1174" t="str">
            <v>Sunrise Prop Assoc-Dist</v>
          </cell>
        </row>
        <row r="1175">
          <cell r="A1175" t="str">
            <v>3100SV</v>
          </cell>
          <cell r="B1175" t="str">
            <v>Shelburne Veselka - Dist</v>
          </cell>
        </row>
        <row r="1176">
          <cell r="A1176" t="str">
            <v>3100SW</v>
          </cell>
          <cell r="B1176" t="str">
            <v>Sara Wey- Dist</v>
          </cell>
        </row>
        <row r="1177">
          <cell r="A1177" t="str">
            <v>3100TAN</v>
          </cell>
          <cell r="B1177" t="str">
            <v>Theresa Anodide-Dist</v>
          </cell>
        </row>
        <row r="1178">
          <cell r="A1178" t="str">
            <v>3100TC</v>
          </cell>
          <cell r="B1178" t="str">
            <v>Todd Caven - Dist</v>
          </cell>
        </row>
        <row r="1179">
          <cell r="A1179" t="str">
            <v>3100THS</v>
          </cell>
          <cell r="B1179" t="str">
            <v>Taylor Hill Shepard 1984 -Dist</v>
          </cell>
        </row>
        <row r="1180">
          <cell r="A1180" t="str">
            <v>3100TRC</v>
          </cell>
          <cell r="B1180" t="str">
            <v>TRC JV - Dist</v>
          </cell>
        </row>
        <row r="1181">
          <cell r="A1181" t="str">
            <v>3100TS</v>
          </cell>
          <cell r="B1181" t="str">
            <v>Thomas Scott - Dist</v>
          </cell>
        </row>
        <row r="1182">
          <cell r="A1182" t="str">
            <v>3100TT</v>
          </cell>
          <cell r="B1182" t="str">
            <v>Transworld Technicenter - Dist</v>
          </cell>
        </row>
        <row r="1183">
          <cell r="A1183" t="str">
            <v>3100TTI</v>
          </cell>
          <cell r="B1183" t="str">
            <v>Transworld Tuscany I - Dist</v>
          </cell>
        </row>
        <row r="1184">
          <cell r="A1184" t="str">
            <v>3100TWR</v>
          </cell>
          <cell r="B1184" t="str">
            <v>Tower Park-Dist</v>
          </cell>
        </row>
        <row r="1185">
          <cell r="A1185" t="str">
            <v>3100UBC</v>
          </cell>
          <cell r="B1185" t="str">
            <v>UBC Mgmnt, Inc. - Dist</v>
          </cell>
        </row>
        <row r="1186">
          <cell r="A1186" t="str">
            <v>3100USB</v>
          </cell>
          <cell r="B1186" t="str">
            <v>US Bank - Dist</v>
          </cell>
        </row>
        <row r="1187">
          <cell r="A1187" t="str">
            <v>3100USC</v>
          </cell>
          <cell r="B1187" t="str">
            <v>US Bank Prop - Dist</v>
          </cell>
        </row>
        <row r="1188">
          <cell r="A1188" t="str">
            <v>3100USF</v>
          </cell>
          <cell r="B1188" t="str">
            <v>US Bank Adv Fee - Dist</v>
          </cell>
        </row>
        <row r="1189">
          <cell r="A1189" t="str">
            <v>3100USO</v>
          </cell>
          <cell r="B1189" t="str">
            <v>US Bank Oper - Dist</v>
          </cell>
        </row>
        <row r="1190">
          <cell r="A1190" t="str">
            <v>3100VG</v>
          </cell>
          <cell r="B1190" t="str">
            <v>Dist-Virginia Greenberg</v>
          </cell>
        </row>
        <row r="1191">
          <cell r="A1191" t="str">
            <v>3100VIM</v>
          </cell>
          <cell r="B1191" t="str">
            <v>VI Marie Taylor - Dist</v>
          </cell>
        </row>
        <row r="1192">
          <cell r="A1192" t="str">
            <v>3100VKF</v>
          </cell>
          <cell r="B1192" t="str">
            <v>V. Kelsey Ft - Dist</v>
          </cell>
        </row>
        <row r="1193">
          <cell r="A1193" t="str">
            <v>3100VPW</v>
          </cell>
          <cell r="B1193" t="str">
            <v>VP Wall Street, Inc. - Dist</v>
          </cell>
        </row>
        <row r="1194">
          <cell r="A1194" t="str">
            <v>3100WAC</v>
          </cell>
          <cell r="B1194" t="str">
            <v>Wachovia Distributions</v>
          </cell>
        </row>
        <row r="1195">
          <cell r="A1195" t="str">
            <v>3100WAL</v>
          </cell>
          <cell r="B1195" t="str">
            <v>Wachovia Sale - Dist</v>
          </cell>
        </row>
        <row r="1196">
          <cell r="A1196" t="str">
            <v>3100WAO</v>
          </cell>
          <cell r="B1196" t="str">
            <v>Wachovia Operating - Dist</v>
          </cell>
        </row>
        <row r="1197">
          <cell r="A1197" t="str">
            <v>3100WAP</v>
          </cell>
          <cell r="B1197" t="str">
            <v>Walter A. Pyhrr Trust - Dist</v>
          </cell>
        </row>
        <row r="1198">
          <cell r="A1198" t="str">
            <v>3100WAR</v>
          </cell>
          <cell r="B1198" t="str">
            <v>Wachovia Capital Ret  - Dist</v>
          </cell>
        </row>
        <row r="1199">
          <cell r="A1199" t="str">
            <v>3100WD</v>
          </cell>
          <cell r="B1199" t="str">
            <v>Will Davis - Dist</v>
          </cell>
        </row>
        <row r="1200">
          <cell r="A1200" t="str">
            <v>3100WF</v>
          </cell>
          <cell r="B1200" t="str">
            <v>William Faust-Distributions</v>
          </cell>
        </row>
        <row r="1201">
          <cell r="A1201" t="str">
            <v>3100WG</v>
          </cell>
          <cell r="B1201" t="str">
            <v>William Gaston - Dist</v>
          </cell>
        </row>
        <row r="1202">
          <cell r="A1202" t="str">
            <v>3100WKI</v>
          </cell>
          <cell r="B1202" t="str">
            <v>William Kilroy - Dist</v>
          </cell>
        </row>
        <row r="1203">
          <cell r="A1203" t="str">
            <v>3100WMC</v>
          </cell>
          <cell r="B1203" t="str">
            <v>William McMorrow - Cont</v>
          </cell>
        </row>
        <row r="1204">
          <cell r="A1204" t="str">
            <v>3100WP</v>
          </cell>
          <cell r="B1204" t="str">
            <v>Winfred Prevo - Dist</v>
          </cell>
        </row>
        <row r="1205">
          <cell r="A1205" t="str">
            <v>3100WRD</v>
          </cell>
          <cell r="B1205" t="str">
            <v>William R. Dukes - Dist</v>
          </cell>
        </row>
        <row r="1206">
          <cell r="A1206" t="str">
            <v>3100YCL</v>
          </cell>
          <cell r="B1206" t="str">
            <v>Yao-Chin Lee-Distrib</v>
          </cell>
        </row>
        <row r="1207">
          <cell r="A1207" t="str">
            <v>3100YCW</v>
          </cell>
          <cell r="B1207" t="str">
            <v>Yecu-Chyn-Wey - Dist</v>
          </cell>
        </row>
        <row r="1208">
          <cell r="A1208" t="str">
            <v>3100YIL</v>
          </cell>
          <cell r="B1208" t="str">
            <v>Youngquist Inv, Ltd. - Dist</v>
          </cell>
        </row>
        <row r="1209">
          <cell r="A1209" t="str">
            <v>3100YSY</v>
          </cell>
          <cell r="B1209" t="str">
            <v>Yecu Seh Yen-Distrib</v>
          </cell>
        </row>
        <row r="1210">
          <cell r="A1210">
            <v>3101</v>
          </cell>
          <cell r="B1210" t="str">
            <v>Distributions-Bergen</v>
          </cell>
        </row>
        <row r="1211">
          <cell r="A1211">
            <v>3102</v>
          </cell>
          <cell r="B1211" t="str">
            <v>Distributions-JDB(Bomer)</v>
          </cell>
        </row>
        <row r="1212">
          <cell r="A1212">
            <v>3103</v>
          </cell>
          <cell r="B1212" t="str">
            <v>Distributions-Capron</v>
          </cell>
        </row>
        <row r="1213">
          <cell r="A1213">
            <v>3104</v>
          </cell>
          <cell r="B1213" t="str">
            <v>Distributions-SDP(Pyhrr)</v>
          </cell>
        </row>
        <row r="1214">
          <cell r="A1214">
            <v>3105</v>
          </cell>
          <cell r="B1214" t="str">
            <v>Distributions-Shepard</v>
          </cell>
        </row>
        <row r="1215">
          <cell r="A1215">
            <v>3106</v>
          </cell>
          <cell r="B1215" t="str">
            <v>Distributions-Well</v>
          </cell>
        </row>
        <row r="1216">
          <cell r="A1216">
            <v>3107</v>
          </cell>
          <cell r="B1216" t="str">
            <v>Distributions-Greenberg</v>
          </cell>
        </row>
        <row r="1217">
          <cell r="A1217">
            <v>3108</v>
          </cell>
          <cell r="B1217" t="str">
            <v>Dist-Multivesco</v>
          </cell>
        </row>
        <row r="1218">
          <cell r="A1218">
            <v>3109</v>
          </cell>
          <cell r="B1218" t="str">
            <v>Distributuions-PAP Inv</v>
          </cell>
        </row>
        <row r="1219">
          <cell r="A1219">
            <v>3110</v>
          </cell>
          <cell r="B1219" t="str">
            <v>Dist-Yecu-Cyhn Wey</v>
          </cell>
        </row>
        <row r="1220">
          <cell r="A1220">
            <v>3111</v>
          </cell>
          <cell r="B1220" t="str">
            <v>Dist-Crutchfield 1976 Tru</v>
          </cell>
        </row>
        <row r="1221">
          <cell r="A1221">
            <v>3112</v>
          </cell>
          <cell r="B1221" t="str">
            <v>Dist-Browne Partnership</v>
          </cell>
        </row>
        <row r="1222">
          <cell r="A1222">
            <v>3113</v>
          </cell>
          <cell r="B1222" t="str">
            <v>Distributions-Light</v>
          </cell>
        </row>
        <row r="1223">
          <cell r="A1223">
            <v>3114</v>
          </cell>
          <cell r="B1223" t="str">
            <v>Dist-Davis Trust</v>
          </cell>
        </row>
        <row r="1224">
          <cell r="A1224">
            <v>3115</v>
          </cell>
          <cell r="B1224" t="str">
            <v>Distribution-Kapplin</v>
          </cell>
        </row>
        <row r="1225">
          <cell r="A1225">
            <v>3116</v>
          </cell>
          <cell r="B1225" t="str">
            <v>Dist-Younquist</v>
          </cell>
        </row>
        <row r="1226">
          <cell r="A1226">
            <v>3117</v>
          </cell>
          <cell r="B1226" t="str">
            <v>Distributions-Dupuy</v>
          </cell>
        </row>
        <row r="1227">
          <cell r="A1227">
            <v>3118</v>
          </cell>
          <cell r="B1227" t="str">
            <v>Dist-Daphne Pyhrr</v>
          </cell>
        </row>
        <row r="1228">
          <cell r="A1228">
            <v>3119</v>
          </cell>
          <cell r="B1228" t="str">
            <v>Dist-W. Phyrr Trust</v>
          </cell>
        </row>
        <row r="1229">
          <cell r="A1229">
            <v>3120</v>
          </cell>
          <cell r="B1229" t="str">
            <v>Distributions-Dukes</v>
          </cell>
        </row>
        <row r="1230">
          <cell r="A1230">
            <v>3121</v>
          </cell>
          <cell r="B1230" t="str">
            <v>Dist-Crutchfield Properti</v>
          </cell>
        </row>
        <row r="1231">
          <cell r="A1231">
            <v>3122</v>
          </cell>
          <cell r="B1231" t="str">
            <v>Dist-Schweitzer</v>
          </cell>
        </row>
        <row r="1232">
          <cell r="A1232">
            <v>3123</v>
          </cell>
          <cell r="B1232" t="str">
            <v>Dist-Transworld Technicen</v>
          </cell>
        </row>
        <row r="1233">
          <cell r="A1233">
            <v>3124</v>
          </cell>
          <cell r="B1233" t="str">
            <v>Dist Randy Humphrey</v>
          </cell>
        </row>
        <row r="1234">
          <cell r="A1234">
            <v>3125</v>
          </cell>
          <cell r="B1234" t="str">
            <v>Dist John D. Tobias</v>
          </cell>
        </row>
        <row r="1235">
          <cell r="A1235">
            <v>3126</v>
          </cell>
          <cell r="B1235" t="str">
            <v>Dist Richard Maier</v>
          </cell>
        </row>
        <row r="1236">
          <cell r="A1236">
            <v>3127</v>
          </cell>
          <cell r="B1236" t="str">
            <v>Dist Taylor Hill Shepard</v>
          </cell>
        </row>
        <row r="1237">
          <cell r="A1237">
            <v>3128</v>
          </cell>
          <cell r="B1237" t="str">
            <v>Dist SynerMark Holdings</v>
          </cell>
        </row>
        <row r="1238">
          <cell r="A1238">
            <v>3129</v>
          </cell>
          <cell r="B1238" t="str">
            <v>Dist SynerMark Investment</v>
          </cell>
        </row>
        <row r="1239">
          <cell r="A1239">
            <v>3130</v>
          </cell>
          <cell r="B1239" t="str">
            <v>Dist JDB 93 Trust</v>
          </cell>
        </row>
        <row r="1240">
          <cell r="A1240">
            <v>3131</v>
          </cell>
          <cell r="B1240" t="str">
            <v>Dist-Charles Cirar</v>
          </cell>
        </row>
        <row r="1241">
          <cell r="A1241">
            <v>3132</v>
          </cell>
          <cell r="B1241" t="str">
            <v>Dist-Founders Trust Co</v>
          </cell>
        </row>
        <row r="1242">
          <cell r="A1242">
            <v>3133</v>
          </cell>
          <cell r="B1242" t="str">
            <v>Dist-Susan B. Chambers</v>
          </cell>
        </row>
        <row r="1243">
          <cell r="A1243">
            <v>3134</v>
          </cell>
          <cell r="B1243" t="str">
            <v>Dist-Campbell Capital Ltd</v>
          </cell>
        </row>
        <row r="1244">
          <cell r="A1244">
            <v>3135</v>
          </cell>
          <cell r="B1244" t="str">
            <v>Dist-Barry Mansur</v>
          </cell>
        </row>
        <row r="1245">
          <cell r="A1245">
            <v>3140</v>
          </cell>
          <cell r="B1245" t="str">
            <v>Dist-J.H. Crutchfield Tru</v>
          </cell>
        </row>
        <row r="1246">
          <cell r="A1246">
            <v>3141</v>
          </cell>
          <cell r="B1246" t="str">
            <v>Dist-HS Minerals</v>
          </cell>
        </row>
        <row r="1247">
          <cell r="A1247">
            <v>3144</v>
          </cell>
          <cell r="B1247" t="str">
            <v>Dist TRC JV</v>
          </cell>
        </row>
        <row r="1248">
          <cell r="A1248">
            <v>3146</v>
          </cell>
          <cell r="B1248" t="str">
            <v>Dist UBC Mgmt, Inc.</v>
          </cell>
        </row>
        <row r="1249">
          <cell r="A1249">
            <v>3147</v>
          </cell>
          <cell r="B1249" t="str">
            <v>Dist Robert Merrill</v>
          </cell>
        </row>
        <row r="1250">
          <cell r="A1250">
            <v>3148</v>
          </cell>
          <cell r="B1250" t="str">
            <v>Dist Bluebonnet Rehab</v>
          </cell>
        </row>
        <row r="1251">
          <cell r="A1251">
            <v>3150</v>
          </cell>
          <cell r="B1251" t="str">
            <v>Dist - Rockford Explor</v>
          </cell>
        </row>
        <row r="1252">
          <cell r="A1252">
            <v>3151</v>
          </cell>
          <cell r="B1252" t="str">
            <v>Dist - SSR HR, Ltd.</v>
          </cell>
        </row>
        <row r="1253">
          <cell r="A1253">
            <v>3152</v>
          </cell>
          <cell r="B1253" t="str">
            <v>Dist - MBB General</v>
          </cell>
        </row>
        <row r="1254">
          <cell r="A1254">
            <v>3153</v>
          </cell>
          <cell r="B1254" t="str">
            <v>Dist - C. Anderson</v>
          </cell>
        </row>
        <row r="1255">
          <cell r="A1255">
            <v>3154</v>
          </cell>
          <cell r="B1255" t="str">
            <v>Dist - Joe Ritchie</v>
          </cell>
        </row>
        <row r="1256">
          <cell r="A1256">
            <v>3155</v>
          </cell>
          <cell r="B1256" t="str">
            <v>Dist - M. Cimmarrusti</v>
          </cell>
        </row>
        <row r="1257">
          <cell r="A1257">
            <v>3156</v>
          </cell>
          <cell r="B1257" t="str">
            <v>Dist - E. Frost</v>
          </cell>
        </row>
        <row r="1258">
          <cell r="A1258">
            <v>3157</v>
          </cell>
          <cell r="B1258" t="str">
            <v>Dist - A. Pellizi</v>
          </cell>
        </row>
        <row r="1259">
          <cell r="A1259">
            <v>3158</v>
          </cell>
          <cell r="B1259" t="str">
            <v>Dist - N. Nielson</v>
          </cell>
        </row>
        <row r="1260">
          <cell r="A1260">
            <v>3159</v>
          </cell>
          <cell r="B1260" t="str">
            <v>Dist - V. Kelsey FT</v>
          </cell>
        </row>
        <row r="1261">
          <cell r="A1261">
            <v>3160</v>
          </cell>
          <cell r="B1261" t="str">
            <v>Dist-Austin Bell Tower</v>
          </cell>
        </row>
        <row r="1262">
          <cell r="A1262">
            <v>3161</v>
          </cell>
          <cell r="B1262" t="str">
            <v>Dist - Denyer FT</v>
          </cell>
        </row>
        <row r="1263">
          <cell r="A1263">
            <v>3162</v>
          </cell>
          <cell r="B1263" t="str">
            <v>Dist - Mark Kelsey</v>
          </cell>
        </row>
        <row r="1264">
          <cell r="A1264">
            <v>3163</v>
          </cell>
          <cell r="B1264" t="str">
            <v>Dist - JVB Trustee</v>
          </cell>
        </row>
        <row r="1265">
          <cell r="A1265">
            <v>3164</v>
          </cell>
          <cell r="B1265" t="str">
            <v>Dist - MV Texas</v>
          </cell>
        </row>
        <row r="1266">
          <cell r="A1266">
            <v>3165</v>
          </cell>
          <cell r="B1266" t="str">
            <v>Dist - MMUS</v>
          </cell>
        </row>
        <row r="1267">
          <cell r="A1267">
            <v>3166</v>
          </cell>
          <cell r="B1267" t="str">
            <v>Distributions - SDI</v>
          </cell>
        </row>
        <row r="1268">
          <cell r="A1268">
            <v>3167</v>
          </cell>
          <cell r="B1268" t="str">
            <v>Distributions - EJ Bomer</v>
          </cell>
        </row>
        <row r="1269">
          <cell r="A1269">
            <v>3200</v>
          </cell>
          <cell r="B1269" t="str">
            <v>Owners Retained Earnings</v>
          </cell>
        </row>
        <row r="1270">
          <cell r="A1270" t="str">
            <v>3200AAI</v>
          </cell>
          <cell r="B1270" t="str">
            <v>AA Investors - RE</v>
          </cell>
        </row>
        <row r="1271">
          <cell r="A1271" t="str">
            <v>3200ABT</v>
          </cell>
          <cell r="B1271" t="str">
            <v>Austin Bell Tower - RE</v>
          </cell>
        </row>
        <row r="1272">
          <cell r="A1272" t="str">
            <v>3200AMM</v>
          </cell>
          <cell r="B1272" t="str">
            <v>A&amp;M Mansour - RE</v>
          </cell>
        </row>
        <row r="1273">
          <cell r="A1273" t="str">
            <v>3200AND</v>
          </cell>
          <cell r="B1273" t="str">
            <v>Anderson Mill-Retained Earning</v>
          </cell>
        </row>
        <row r="1274">
          <cell r="A1274" t="str">
            <v>3200AP</v>
          </cell>
          <cell r="B1274" t="str">
            <v>A. Pellizi - RE</v>
          </cell>
        </row>
        <row r="1275">
          <cell r="A1275" t="str">
            <v>3200APK</v>
          </cell>
          <cell r="B1275" t="str">
            <v>Adrienne P. Kapplin MT-RE</v>
          </cell>
        </row>
        <row r="1276">
          <cell r="A1276" t="str">
            <v>3200APP</v>
          </cell>
          <cell r="B1276" t="str">
            <v>PAP A-RE</v>
          </cell>
        </row>
        <row r="1277">
          <cell r="A1277" t="str">
            <v>3200ARE</v>
          </cell>
          <cell r="B1277" t="str">
            <v>ARESI Company - RE</v>
          </cell>
        </row>
        <row r="1278">
          <cell r="A1278" t="str">
            <v>3200ARO</v>
          </cell>
          <cell r="B1278" t="str">
            <v>Dr. Albert Rosten - RE</v>
          </cell>
        </row>
        <row r="1279">
          <cell r="A1279" t="str">
            <v>3200ARR</v>
          </cell>
          <cell r="B1279" t="str">
            <v>Arrangement - RE</v>
          </cell>
        </row>
        <row r="1280">
          <cell r="A1280" t="str">
            <v>3200ASH</v>
          </cell>
          <cell r="B1280" t="str">
            <v>Ashwood AM - RE</v>
          </cell>
        </row>
        <row r="1281">
          <cell r="A1281" t="str">
            <v>3200ASI</v>
          </cell>
          <cell r="B1281" t="str">
            <v>Austin Real Estate Serv-RE</v>
          </cell>
        </row>
        <row r="1282">
          <cell r="A1282" t="str">
            <v>3200ASP</v>
          </cell>
          <cell r="B1282" t="str">
            <v>SDP A-RE</v>
          </cell>
        </row>
        <row r="1283">
          <cell r="A1283" t="str">
            <v>3200BBR</v>
          </cell>
          <cell r="B1283" t="str">
            <v>Bluebonnet Rehab - RE</v>
          </cell>
        </row>
        <row r="1284">
          <cell r="A1284" t="str">
            <v>3200BBV</v>
          </cell>
          <cell r="B1284" t="str">
            <v>B/B Versailles - RE</v>
          </cell>
        </row>
        <row r="1285">
          <cell r="A1285" t="str">
            <v>3200BDU</v>
          </cell>
          <cell r="B1285" t="str">
            <v>Brooks Duban - RE</v>
          </cell>
        </row>
        <row r="1286">
          <cell r="A1286" t="str">
            <v>3200BF</v>
          </cell>
          <cell r="B1286" t="str">
            <v>Bernau Family Trust - RE</v>
          </cell>
        </row>
        <row r="1287">
          <cell r="A1287" t="str">
            <v>3200BFT</v>
          </cell>
          <cell r="B1287" t="str">
            <v>Brown Family Trust - RE</v>
          </cell>
        </row>
        <row r="1288">
          <cell r="A1288" t="str">
            <v>3200BG</v>
          </cell>
          <cell r="B1288" t="str">
            <v>Brian Gaston - RE</v>
          </cell>
        </row>
        <row r="1289">
          <cell r="A1289" t="str">
            <v>3200BJM</v>
          </cell>
          <cell r="B1289" t="str">
            <v>Beverly J McCreary-RE</v>
          </cell>
        </row>
        <row r="1290">
          <cell r="A1290" t="str">
            <v>3200BLT</v>
          </cell>
          <cell r="B1290" t="str">
            <v>Burton Living Trust - RE</v>
          </cell>
        </row>
        <row r="1291">
          <cell r="A1291" t="str">
            <v>3200BM</v>
          </cell>
          <cell r="B1291" t="str">
            <v>Barry Mansur - RE</v>
          </cell>
        </row>
        <row r="1292">
          <cell r="A1292" t="str">
            <v>3200BMC</v>
          </cell>
          <cell r="B1292" t="str">
            <v>Balcones Mgmnt Co - RE</v>
          </cell>
        </row>
        <row r="1293">
          <cell r="A1293" t="str">
            <v>3200BMO</v>
          </cell>
          <cell r="B1293" t="str">
            <v>Bruce Morrison - B Dist RE</v>
          </cell>
        </row>
        <row r="1294">
          <cell r="A1294" t="str">
            <v>3200BPC</v>
          </cell>
          <cell r="B1294" t="str">
            <v>Bradley P. Capron - RE</v>
          </cell>
        </row>
        <row r="1295">
          <cell r="A1295" t="str">
            <v>3200BTM</v>
          </cell>
          <cell r="B1295" t="str">
            <v>Betty Murray - RE</v>
          </cell>
        </row>
        <row r="1296">
          <cell r="A1296" t="str">
            <v>3200CA</v>
          </cell>
          <cell r="B1296" t="str">
            <v>C. Anderson - RE</v>
          </cell>
        </row>
        <row r="1297">
          <cell r="A1297" t="str">
            <v>3200CAF</v>
          </cell>
          <cell r="B1297" t="str">
            <v>Carl Frenkel-Retained Earnings</v>
          </cell>
        </row>
        <row r="1298">
          <cell r="A1298" t="str">
            <v>3200CAP</v>
          </cell>
          <cell r="B1298" t="str">
            <v>1998 Capron Family P'ship-RE</v>
          </cell>
        </row>
        <row r="1299">
          <cell r="A1299" t="str">
            <v>3200CB</v>
          </cell>
          <cell r="B1299" t="str">
            <v>Christy Bass - RE</v>
          </cell>
        </row>
        <row r="1300">
          <cell r="A1300" t="str">
            <v>3200CCA</v>
          </cell>
          <cell r="B1300" t="str">
            <v>Charles Cirar-A - RE</v>
          </cell>
        </row>
        <row r="1301">
          <cell r="A1301" t="str">
            <v>3200CCB</v>
          </cell>
          <cell r="B1301" t="str">
            <v>Charles Cirar-B - RE</v>
          </cell>
        </row>
        <row r="1302">
          <cell r="A1302" t="str">
            <v>3200CCL</v>
          </cell>
          <cell r="B1302" t="str">
            <v>Cambell Capital Ltd - RE</v>
          </cell>
        </row>
        <row r="1303">
          <cell r="A1303" t="str">
            <v>3200CFT</v>
          </cell>
          <cell r="B1303" t="str">
            <v>Crutchfield Family Trust-RE</v>
          </cell>
        </row>
        <row r="1304">
          <cell r="A1304" t="str">
            <v>3200CG</v>
          </cell>
          <cell r="B1304" t="str">
            <v>Clay Greenberg - RE</v>
          </cell>
        </row>
        <row r="1305">
          <cell r="A1305" t="str">
            <v>3200CMC</v>
          </cell>
          <cell r="B1305" t="str">
            <v>Charter Mgmnt Co - RE</v>
          </cell>
        </row>
        <row r="1306">
          <cell r="A1306" t="str">
            <v>3200CP</v>
          </cell>
          <cell r="B1306" t="str">
            <v>Carrie Pyhrr - RE</v>
          </cell>
        </row>
        <row r="1307">
          <cell r="A1307" t="str">
            <v>3200CPL</v>
          </cell>
          <cell r="B1307" t="str">
            <v>Crutchfiled Prop - RE</v>
          </cell>
        </row>
        <row r="1308">
          <cell r="A1308" t="str">
            <v>3200CRU</v>
          </cell>
          <cell r="B1308" t="str">
            <v>Clifford Rudolph</v>
          </cell>
        </row>
        <row r="1309">
          <cell r="A1309" t="str">
            <v>3200CS</v>
          </cell>
          <cell r="B1309" t="str">
            <v>Carolyn Sharkey - RE</v>
          </cell>
        </row>
        <row r="1310">
          <cell r="A1310" t="str">
            <v>3200DAL</v>
          </cell>
          <cell r="B1310" t="str">
            <v>David Alsmeyer - RE</v>
          </cell>
        </row>
        <row r="1311">
          <cell r="A1311" t="str">
            <v>3200DAS</v>
          </cell>
          <cell r="B1311" t="str">
            <v>David Sheldon-Retained Earning</v>
          </cell>
        </row>
        <row r="1312">
          <cell r="A1312" t="str">
            <v>3200DC</v>
          </cell>
          <cell r="B1312" t="str">
            <v>Dennis Cooper - RE</v>
          </cell>
        </row>
        <row r="1313">
          <cell r="A1313" t="str">
            <v>3200DDP</v>
          </cell>
          <cell r="B1313" t="str">
            <v>Daphne D. Pyhrr - RE</v>
          </cell>
        </row>
        <row r="1314">
          <cell r="A1314" t="str">
            <v>3200DE</v>
          </cell>
          <cell r="B1314" t="str">
            <v>David Eck - RE</v>
          </cell>
        </row>
        <row r="1315">
          <cell r="A1315" t="str">
            <v>3200DF</v>
          </cell>
          <cell r="B1315" t="str">
            <v>Denver Ft. - RE</v>
          </cell>
        </row>
        <row r="1316">
          <cell r="A1316" t="str">
            <v>3200DHM</v>
          </cell>
          <cell r="B1316" t="str">
            <v>Denmark House Mgmt-RE</v>
          </cell>
        </row>
        <row r="1317">
          <cell r="A1317" t="str">
            <v>3200DL</v>
          </cell>
          <cell r="B1317" t="str">
            <v>David Light - RE</v>
          </cell>
        </row>
        <row r="1318">
          <cell r="A1318" t="str">
            <v>3200DLA</v>
          </cell>
          <cell r="B1318" t="str">
            <v>Derek Land - RE</v>
          </cell>
        </row>
        <row r="1319">
          <cell r="A1319" t="str">
            <v>3200DLB</v>
          </cell>
          <cell r="B1319" t="str">
            <v>Donna Bomer - RE</v>
          </cell>
        </row>
        <row r="1320">
          <cell r="A1320" t="str">
            <v>3200DLT</v>
          </cell>
          <cell r="B1320" t="str">
            <v>Dale Davis Living Trust-RE</v>
          </cell>
        </row>
        <row r="1321">
          <cell r="A1321" t="str">
            <v>3200DLU</v>
          </cell>
          <cell r="B1321" t="str">
            <v>David Lundeen - RE</v>
          </cell>
        </row>
        <row r="1322">
          <cell r="A1322" t="str">
            <v>3200DM</v>
          </cell>
          <cell r="B1322" t="str">
            <v>Dudley McCalla - RE</v>
          </cell>
        </row>
        <row r="1323">
          <cell r="A1323" t="str">
            <v>3200DRP</v>
          </cell>
          <cell r="B1323" t="str">
            <v>Davis Realty Partners - RE</v>
          </cell>
        </row>
        <row r="1324">
          <cell r="A1324" t="str">
            <v>3200DS</v>
          </cell>
          <cell r="B1324" t="str">
            <v>Dorothy Marie Smith - RE</v>
          </cell>
        </row>
        <row r="1325">
          <cell r="A1325" t="str">
            <v>3200DSH</v>
          </cell>
          <cell r="B1325" t="str">
            <v>Daniel Shepley - RE</v>
          </cell>
        </row>
        <row r="1326">
          <cell r="A1326" t="str">
            <v>3200DSY</v>
          </cell>
          <cell r="B1326" t="str">
            <v>David Youngquist-RE</v>
          </cell>
        </row>
        <row r="1327">
          <cell r="A1327" t="str">
            <v>3200DT</v>
          </cell>
          <cell r="B1327" t="str">
            <v>Davis Trust - RE</v>
          </cell>
        </row>
        <row r="1328">
          <cell r="A1328" t="str">
            <v>3200DW</v>
          </cell>
          <cell r="B1328" t="str">
            <v>Daryl Witt - RE</v>
          </cell>
        </row>
        <row r="1329">
          <cell r="A1329" t="str">
            <v>3200DWE</v>
          </cell>
          <cell r="B1329" t="str">
            <v>David West - RE</v>
          </cell>
        </row>
        <row r="1330">
          <cell r="A1330" t="str">
            <v>3200DZ</v>
          </cell>
          <cell r="B1330" t="str">
            <v>Daniel Zeligson - RE</v>
          </cell>
        </row>
        <row r="1331">
          <cell r="A1331" t="str">
            <v>3200EB</v>
          </cell>
          <cell r="B1331" t="str">
            <v>Edwin J. Bomer - B RE</v>
          </cell>
        </row>
        <row r="1332">
          <cell r="A1332" t="str">
            <v>3200EBT</v>
          </cell>
          <cell r="B1332" t="str">
            <v>Ellamae F. Bell Rev Trst - RE</v>
          </cell>
        </row>
        <row r="1333">
          <cell r="A1333" t="str">
            <v>3200ECP</v>
          </cell>
          <cell r="B1333" t="str">
            <v>ECP Investments, Ltd - RE</v>
          </cell>
        </row>
        <row r="1334">
          <cell r="A1334" t="str">
            <v>3200EDJ</v>
          </cell>
          <cell r="B1334" t="str">
            <v>Edwin J. Bomer-C-RE</v>
          </cell>
        </row>
        <row r="1335">
          <cell r="A1335" t="str">
            <v>3200EEB</v>
          </cell>
          <cell r="B1335" t="str">
            <v>Estate of Edwin Bell - RE</v>
          </cell>
        </row>
        <row r="1336">
          <cell r="A1336" t="str">
            <v>3200EF</v>
          </cell>
          <cell r="B1336" t="str">
            <v>E. Frost - RE</v>
          </cell>
        </row>
        <row r="1337">
          <cell r="A1337" t="str">
            <v>3200EG</v>
          </cell>
          <cell r="B1337" t="str">
            <v>Eleanor Gaston - RE</v>
          </cell>
        </row>
        <row r="1338">
          <cell r="A1338" t="str">
            <v>3200EJB</v>
          </cell>
          <cell r="B1338" t="str">
            <v>Edwin J. Bomer - RE</v>
          </cell>
        </row>
        <row r="1339">
          <cell r="A1339" t="str">
            <v>3200ELA</v>
          </cell>
          <cell r="B1339" t="str">
            <v>Eric Lang - RE</v>
          </cell>
        </row>
        <row r="1340">
          <cell r="A1340" t="str">
            <v>3200ERS</v>
          </cell>
          <cell r="B1340" t="str">
            <v>E. Robert Shepard, Jr. - RE</v>
          </cell>
        </row>
        <row r="1341">
          <cell r="A1341" t="str">
            <v>3200ESB</v>
          </cell>
          <cell r="B1341" t="str">
            <v>E. Robert Shepard, Jr-B-RE</v>
          </cell>
        </row>
        <row r="1342">
          <cell r="A1342" t="str">
            <v>3200ESH</v>
          </cell>
          <cell r="B1342" t="str">
            <v>Elliot Shell - RE</v>
          </cell>
        </row>
        <row r="1343">
          <cell r="A1343" t="str">
            <v>3200EWW</v>
          </cell>
          <cell r="B1343" t="str">
            <v>E.W. Willis, Jr. - RE</v>
          </cell>
        </row>
        <row r="1344">
          <cell r="A1344" t="str">
            <v>3200FBC</v>
          </cell>
          <cell r="B1344" t="str">
            <v>First Baptist Church - RE</v>
          </cell>
        </row>
        <row r="1345">
          <cell r="A1345" t="str">
            <v>3200FC</v>
          </cell>
          <cell r="B1345" t="str">
            <v>Fred Chozick - RE</v>
          </cell>
        </row>
        <row r="1346">
          <cell r="A1346" t="str">
            <v>3200FDP</v>
          </cell>
          <cell r="B1346" t="str">
            <v>Daphne D. Pyhrr - RE</v>
          </cell>
        </row>
        <row r="1347">
          <cell r="A1347" t="str">
            <v>3200FLP</v>
          </cell>
          <cell r="B1347" t="str">
            <v>Fortis Legacy Place - RE</v>
          </cell>
        </row>
        <row r="1348">
          <cell r="A1348" t="str">
            <v>3200FLY</v>
          </cell>
          <cell r="B1348" t="str">
            <v>Freeman Lyle - RE</v>
          </cell>
        </row>
        <row r="1349">
          <cell r="A1349" t="str">
            <v>3200FOR</v>
          </cell>
          <cell r="B1349" t="str">
            <v>Fortis Benefits Ins Co - RE</v>
          </cell>
        </row>
        <row r="1350">
          <cell r="A1350" t="str">
            <v>3200FP</v>
          </cell>
          <cell r="B1350" t="str">
            <v>Flora Pettit - RE</v>
          </cell>
        </row>
        <row r="1351">
          <cell r="A1351" t="str">
            <v>3200GE</v>
          </cell>
          <cell r="B1351" t="str">
            <v>GE - RE</v>
          </cell>
        </row>
        <row r="1352">
          <cell r="A1352" t="str">
            <v>3200GEN</v>
          </cell>
          <cell r="B1352" t="str">
            <v>Genecov Inv-Retained Earnings</v>
          </cell>
        </row>
        <row r="1353">
          <cell r="A1353" t="str">
            <v>3200GG</v>
          </cell>
          <cell r="B1353" t="str">
            <v>Gary Gross-RE</v>
          </cell>
        </row>
        <row r="1354">
          <cell r="A1354" t="str">
            <v>3200GM</v>
          </cell>
          <cell r="B1354" t="str">
            <v>GMAC - RE</v>
          </cell>
        </row>
        <row r="1355">
          <cell r="A1355" t="str">
            <v>3200GR</v>
          </cell>
          <cell r="B1355" t="str">
            <v>Gerald Reider - RE</v>
          </cell>
        </row>
        <row r="1356">
          <cell r="A1356" t="str">
            <v>3200GRG</v>
          </cell>
          <cell r="B1356" t="str">
            <v>Grigsby Ptrs-Retained Earnings</v>
          </cell>
        </row>
        <row r="1357">
          <cell r="A1357" t="str">
            <v>3200GSF</v>
          </cell>
          <cell r="B1357" t="str">
            <v>Glen Sorrel FP - RE</v>
          </cell>
        </row>
        <row r="1358">
          <cell r="A1358" t="str">
            <v>3200GW</v>
          </cell>
          <cell r="B1358" t="str">
            <v>Grant Walker - RE</v>
          </cell>
        </row>
        <row r="1359">
          <cell r="A1359" t="str">
            <v>3200HA</v>
          </cell>
          <cell r="B1359" t="str">
            <v>Harvey Allen - RE</v>
          </cell>
        </row>
        <row r="1360">
          <cell r="A1360" t="str">
            <v>3200HDL</v>
          </cell>
          <cell r="B1360" t="str">
            <v>H.D. LaRue Irrev Trust-RE</v>
          </cell>
        </row>
        <row r="1361">
          <cell r="A1361" t="str">
            <v>3200HOL</v>
          </cell>
          <cell r="B1361" t="str">
            <v>Holford Inve, LP - RE</v>
          </cell>
        </row>
        <row r="1362">
          <cell r="A1362" t="str">
            <v>3200HOP</v>
          </cell>
          <cell r="B1362" t="str">
            <v>Houston One Park Mgmt-RE</v>
          </cell>
        </row>
        <row r="1363">
          <cell r="A1363" t="str">
            <v>3200HSM</v>
          </cell>
          <cell r="B1363" t="str">
            <v>H-S Minerals and Realty-RE</v>
          </cell>
        </row>
        <row r="1364">
          <cell r="A1364" t="str">
            <v>3200IGA</v>
          </cell>
          <cell r="B1364" t="str">
            <v>IRP Riverbend Lim-A - RE</v>
          </cell>
        </row>
        <row r="1365">
          <cell r="A1365" t="str">
            <v>3200IGB</v>
          </cell>
          <cell r="B1365" t="str">
            <v>IRP Riverbend Lim-B - RE</v>
          </cell>
        </row>
        <row r="1366">
          <cell r="A1366" t="str">
            <v>3200IRG</v>
          </cell>
          <cell r="B1366" t="str">
            <v>IRP Riverbend Gen Part - RE</v>
          </cell>
        </row>
        <row r="1367">
          <cell r="A1367" t="str">
            <v>3200JAD</v>
          </cell>
          <cell r="B1367" t="str">
            <v>James A. Downing-RE</v>
          </cell>
        </row>
        <row r="1368">
          <cell r="A1368" t="str">
            <v>3200JAT</v>
          </cell>
          <cell r="B1368" t="str">
            <v>James Templeton - RE</v>
          </cell>
        </row>
        <row r="1369">
          <cell r="A1369" t="str">
            <v>3200JC</v>
          </cell>
          <cell r="B1369" t="str">
            <v>James Cooper - RE</v>
          </cell>
        </row>
        <row r="1370">
          <cell r="A1370" t="str">
            <v>3200JCB</v>
          </cell>
          <cell r="B1370" t="str">
            <v>John H Crutchfield-B-RE</v>
          </cell>
        </row>
        <row r="1371">
          <cell r="A1371" t="str">
            <v>3200JCC</v>
          </cell>
          <cell r="B1371" t="str">
            <v>John C. Crutchfield-RE</v>
          </cell>
        </row>
        <row r="1372">
          <cell r="A1372" t="str">
            <v>3200JCO</v>
          </cell>
          <cell r="B1372" t="str">
            <v>Jack B Coronel</v>
          </cell>
        </row>
        <row r="1373">
          <cell r="A1373" t="str">
            <v>3200JCR</v>
          </cell>
          <cell r="B1373" t="str">
            <v>John H. Crutchfield-RE</v>
          </cell>
        </row>
        <row r="1374">
          <cell r="A1374" t="str">
            <v>3200JCW</v>
          </cell>
          <cell r="B1374" t="str">
            <v>James C. Whitten Rev Trust-RE</v>
          </cell>
        </row>
        <row r="1375">
          <cell r="A1375" t="str">
            <v>3200JD</v>
          </cell>
          <cell r="B1375" t="str">
            <v>JDB Inv., Ltd. B - RE</v>
          </cell>
        </row>
        <row r="1376">
          <cell r="A1376" t="str">
            <v>3200JDB</v>
          </cell>
          <cell r="B1376" t="str">
            <v>JDB Investments - RE</v>
          </cell>
        </row>
        <row r="1377">
          <cell r="A1377" t="str">
            <v>3200JEC</v>
          </cell>
          <cell r="B1377" t="str">
            <v>Jane E. Capron Trust - RE</v>
          </cell>
        </row>
        <row r="1378">
          <cell r="A1378" t="str">
            <v>3200JEY</v>
          </cell>
          <cell r="B1378" t="str">
            <v>J.E. Youngquist - RE</v>
          </cell>
        </row>
        <row r="1379">
          <cell r="A1379" t="str">
            <v>3200JG</v>
          </cell>
          <cell r="B1379" t="str">
            <v>Jane Gunn - RE</v>
          </cell>
        </row>
        <row r="1380">
          <cell r="A1380" t="str">
            <v>3200JGB</v>
          </cell>
          <cell r="B1380" t="str">
            <v>Jeff Greenberg-B-RE</v>
          </cell>
        </row>
        <row r="1381">
          <cell r="A1381" t="str">
            <v>3200JGR</v>
          </cell>
          <cell r="B1381" t="str">
            <v>John Greenberg - RE</v>
          </cell>
        </row>
        <row r="1382">
          <cell r="A1382" t="str">
            <v>3200JHC</v>
          </cell>
          <cell r="B1382" t="str">
            <v>J.H. Crutchfield Trustee-RE</v>
          </cell>
        </row>
        <row r="1383">
          <cell r="A1383" t="str">
            <v>3200JKC</v>
          </cell>
          <cell r="B1383" t="str">
            <v>Jack Cook - RE</v>
          </cell>
        </row>
        <row r="1384">
          <cell r="A1384" t="str">
            <v>3200JKG</v>
          </cell>
          <cell r="B1384" t="str">
            <v>JMG for J.K. Greenberg - RE</v>
          </cell>
        </row>
        <row r="1385">
          <cell r="A1385" t="str">
            <v>3200JL</v>
          </cell>
          <cell r="B1385" t="str">
            <v>Jack Ledbetter - RE</v>
          </cell>
        </row>
        <row r="1386">
          <cell r="A1386" t="str">
            <v>3200JLE</v>
          </cell>
          <cell r="B1386" t="str">
            <v>Jou Lee - RE</v>
          </cell>
        </row>
        <row r="1387">
          <cell r="A1387" t="str">
            <v>3200JLH</v>
          </cell>
          <cell r="B1387" t="str">
            <v>Judy L. Hagemann- RE</v>
          </cell>
        </row>
        <row r="1388">
          <cell r="A1388" t="str">
            <v>3200JMA</v>
          </cell>
          <cell r="B1388" t="str">
            <v>Joel Marmet - RE</v>
          </cell>
        </row>
        <row r="1389">
          <cell r="A1389" t="str">
            <v>3200JMG</v>
          </cell>
          <cell r="B1389" t="str">
            <v>Jeffrey M. Greenberg - RE</v>
          </cell>
        </row>
        <row r="1390">
          <cell r="A1390" t="str">
            <v>3200JMW</v>
          </cell>
          <cell r="B1390" t="str">
            <v>Jacqueline M. Well - RE</v>
          </cell>
        </row>
        <row r="1391">
          <cell r="A1391" t="str">
            <v>3200JOZ</v>
          </cell>
          <cell r="B1391" t="str">
            <v>Jim Ozello - RE</v>
          </cell>
        </row>
        <row r="1392">
          <cell r="A1392" t="str">
            <v>3200JR</v>
          </cell>
          <cell r="B1392" t="str">
            <v>Joe Ritchie - RE</v>
          </cell>
        </row>
        <row r="1393">
          <cell r="A1393" t="str">
            <v>3200JRL</v>
          </cell>
          <cell r="B1393" t="str">
            <v>J Rosten Living Trust - RE</v>
          </cell>
        </row>
        <row r="1394">
          <cell r="A1394" t="str">
            <v>3200JRO</v>
          </cell>
          <cell r="B1394" t="str">
            <v>Jim Rosten - RE</v>
          </cell>
        </row>
        <row r="1395">
          <cell r="A1395" t="str">
            <v>3200JSA</v>
          </cell>
          <cell r="B1395" t="str">
            <v>Jeff Sanderson-Retained Earnin</v>
          </cell>
        </row>
        <row r="1396">
          <cell r="A1396" t="str">
            <v>3200JT</v>
          </cell>
          <cell r="B1396" t="str">
            <v>John Tobias - RE</v>
          </cell>
        </row>
        <row r="1397">
          <cell r="A1397" t="str">
            <v>3200JTB</v>
          </cell>
          <cell r="B1397" t="str">
            <v>John Tobias-B-RE</v>
          </cell>
        </row>
        <row r="1398">
          <cell r="A1398" t="str">
            <v>3200JVB</v>
          </cell>
          <cell r="B1398" t="str">
            <v>JVB 93 Trust - RE</v>
          </cell>
        </row>
        <row r="1399">
          <cell r="A1399" t="str">
            <v>3200JVT</v>
          </cell>
          <cell r="B1399" t="str">
            <v>JVB Trustee - RE</v>
          </cell>
        </row>
        <row r="1400">
          <cell r="A1400" t="str">
            <v>3200JWB</v>
          </cell>
          <cell r="B1400" t="str">
            <v>Jacqueline M. Well-B-RE</v>
          </cell>
        </row>
        <row r="1401">
          <cell r="A1401" t="str">
            <v>3200KB</v>
          </cell>
          <cell r="B1401" t="str">
            <v>Kathleen Bergen - RE</v>
          </cell>
        </row>
        <row r="1402">
          <cell r="A1402" t="str">
            <v>3200KEY</v>
          </cell>
          <cell r="B1402" t="str">
            <v>Keystar Storage Adv Tst - RE</v>
          </cell>
        </row>
        <row r="1403">
          <cell r="A1403" t="str">
            <v>3200KF1</v>
          </cell>
          <cell r="B1403" t="str">
            <v>KW Fund I-RE</v>
          </cell>
        </row>
        <row r="1404">
          <cell r="A1404" t="str">
            <v>3200KF2</v>
          </cell>
          <cell r="B1404" t="str">
            <v>KW Fund II-RE</v>
          </cell>
        </row>
        <row r="1405">
          <cell r="A1405" t="str">
            <v>3200KFC</v>
          </cell>
          <cell r="B1405" t="str">
            <v>Kendall F. Crutchfield-RE</v>
          </cell>
        </row>
        <row r="1406">
          <cell r="A1406" t="str">
            <v>3200KGB</v>
          </cell>
          <cell r="B1406" t="str">
            <v>Kathleen Bergen-B - RE</v>
          </cell>
        </row>
        <row r="1407">
          <cell r="A1407" t="str">
            <v>3200KL</v>
          </cell>
          <cell r="B1407" t="str">
            <v>Kang Lee-RE</v>
          </cell>
        </row>
        <row r="1408">
          <cell r="A1408" t="str">
            <v>3200KMO</v>
          </cell>
          <cell r="B1408" t="str">
            <v>Kent Mouton - RE</v>
          </cell>
        </row>
        <row r="1409">
          <cell r="A1409" t="str">
            <v>3200KSI</v>
          </cell>
          <cell r="B1409" t="str">
            <v>Ken Smotrys IRA - RE</v>
          </cell>
        </row>
        <row r="1410">
          <cell r="A1410" t="str">
            <v>3200KSM</v>
          </cell>
          <cell r="B1410" t="str">
            <v>Ken Smotrys - RE</v>
          </cell>
        </row>
        <row r="1411">
          <cell r="A1411" t="str">
            <v>3200KUC</v>
          </cell>
          <cell r="B1411" t="str">
            <v>Kaycee U. Canter-RE</v>
          </cell>
        </row>
        <row r="1412">
          <cell r="A1412" t="str">
            <v>3200KW</v>
          </cell>
          <cell r="B1412" t="str">
            <v>Kennedy Wilson - RE</v>
          </cell>
        </row>
        <row r="1413">
          <cell r="A1413" t="str">
            <v>3200KWA</v>
          </cell>
          <cell r="B1413" t="str">
            <v>Kennedy Wilson Austin-RE</v>
          </cell>
        </row>
        <row r="1414">
          <cell r="A1414" t="str">
            <v>3200KWB</v>
          </cell>
          <cell r="B1414" t="str">
            <v>K W Properties-B-RE</v>
          </cell>
        </row>
        <row r="1415">
          <cell r="A1415" t="str">
            <v>3200KWG</v>
          </cell>
          <cell r="B1415" t="str">
            <v>KWI General Partnership-RE</v>
          </cell>
        </row>
        <row r="1416">
          <cell r="A1416" t="str">
            <v>3200KWL</v>
          </cell>
          <cell r="B1416" t="str">
            <v>KWI Limited Partnership-RE</v>
          </cell>
        </row>
        <row r="1417">
          <cell r="A1417" t="str">
            <v>3200KWO</v>
          </cell>
          <cell r="B1417" t="str">
            <v>K-W Properties</v>
          </cell>
        </row>
        <row r="1418">
          <cell r="A1418" t="str">
            <v>3200KWP</v>
          </cell>
          <cell r="B1418" t="str">
            <v>Kennedy Wilson Prop - RE</v>
          </cell>
        </row>
        <row r="1419">
          <cell r="A1419" t="str">
            <v>3200KWS</v>
          </cell>
          <cell r="B1419" t="str">
            <v>KW Springdale-RE</v>
          </cell>
        </row>
        <row r="1420">
          <cell r="A1420" t="str">
            <v>3200KZ</v>
          </cell>
          <cell r="B1420" t="str">
            <v>Karen Zeligson - RE</v>
          </cell>
        </row>
        <row r="1421">
          <cell r="A1421" t="str">
            <v>3200LEC</v>
          </cell>
          <cell r="B1421" t="str">
            <v>Laura E. Capron - RE</v>
          </cell>
        </row>
        <row r="1422">
          <cell r="A1422" t="str">
            <v>3200LRO</v>
          </cell>
          <cell r="B1422" t="str">
            <v>Leonard Rodell - RE</v>
          </cell>
        </row>
        <row r="1423">
          <cell r="A1423" t="str">
            <v>3200LRP</v>
          </cell>
          <cell r="B1423" t="str">
            <v>Leonard Rodell-Pension-RE</v>
          </cell>
        </row>
        <row r="1424">
          <cell r="A1424" t="str">
            <v>3200LS</v>
          </cell>
          <cell r="B1424" t="str">
            <v>Lew Spellman - RE</v>
          </cell>
        </row>
        <row r="1425">
          <cell r="A1425" t="str">
            <v>3200LSE</v>
          </cell>
          <cell r="B1425" t="str">
            <v>Leonard Seigel - RE</v>
          </cell>
        </row>
        <row r="1426">
          <cell r="A1426" t="str">
            <v>3200LT</v>
          </cell>
          <cell r="B1426" t="str">
            <v>Lounette Templeton - RE</v>
          </cell>
        </row>
        <row r="1427">
          <cell r="A1427" t="str">
            <v>3200LW</v>
          </cell>
          <cell r="B1427" t="str">
            <v>Laura Witt - RE</v>
          </cell>
        </row>
        <row r="1428">
          <cell r="A1428" t="str">
            <v>3200MAC</v>
          </cell>
          <cell r="B1428" t="str">
            <v>Mac Tech - RE</v>
          </cell>
        </row>
        <row r="1429">
          <cell r="A1429" t="str">
            <v>3200MAR</v>
          </cell>
          <cell r="B1429" t="str">
            <v>Patricia &amp; Eric Marsh - RE</v>
          </cell>
        </row>
        <row r="1430">
          <cell r="A1430" t="str">
            <v>3200MBB</v>
          </cell>
          <cell r="B1430" t="str">
            <v>MBB General - RE</v>
          </cell>
        </row>
        <row r="1431">
          <cell r="A1431" t="str">
            <v>3200MC</v>
          </cell>
          <cell r="B1431" t="str">
            <v>M. Cimmarrusti - RE</v>
          </cell>
        </row>
        <row r="1432">
          <cell r="A1432" t="str">
            <v>3200MCQ</v>
          </cell>
          <cell r="B1432" t="str">
            <v>The McQuillan Family LLC-RE</v>
          </cell>
        </row>
        <row r="1433">
          <cell r="A1433" t="str">
            <v>3200MD</v>
          </cell>
          <cell r="B1433" t="str">
            <v>Mildred Dusenbury - RE</v>
          </cell>
        </row>
        <row r="1434">
          <cell r="A1434" t="str">
            <v>3200MEB</v>
          </cell>
          <cell r="B1434" t="str">
            <v>ME Bastrop - Retained Earning</v>
          </cell>
        </row>
        <row r="1435">
          <cell r="A1435" t="str">
            <v>3200MER</v>
          </cell>
          <cell r="B1435" t="str">
            <v>ME Research-Retained Earnings</v>
          </cell>
        </row>
        <row r="1436">
          <cell r="A1436" t="str">
            <v>3200MJB</v>
          </cell>
          <cell r="B1436" t="str">
            <v>Michael J. Burke - RE</v>
          </cell>
        </row>
        <row r="1437">
          <cell r="A1437" t="str">
            <v>3200MK</v>
          </cell>
          <cell r="B1437" t="str">
            <v>Mark Kelsey - RE</v>
          </cell>
        </row>
        <row r="1438">
          <cell r="A1438" t="str">
            <v>3200ML</v>
          </cell>
          <cell r="B1438" t="str">
            <v>Michael Looney-Retained Earn</v>
          </cell>
        </row>
        <row r="1439">
          <cell r="A1439" t="str">
            <v>3200MM</v>
          </cell>
          <cell r="B1439" t="str">
            <v>Melissa Miller - RE</v>
          </cell>
        </row>
        <row r="1440">
          <cell r="A1440" t="str">
            <v>3200MMU</v>
          </cell>
          <cell r="B1440" t="str">
            <v>MMUS - RE</v>
          </cell>
        </row>
        <row r="1441">
          <cell r="A1441" t="str">
            <v>3200MOR</v>
          </cell>
          <cell r="B1441" t="str">
            <v>Bruce Morrison- RE</v>
          </cell>
        </row>
        <row r="1442">
          <cell r="A1442" t="str">
            <v>3200MT</v>
          </cell>
          <cell r="B1442" t="str">
            <v>Milton Turner - RE</v>
          </cell>
        </row>
        <row r="1443">
          <cell r="A1443" t="str">
            <v>3200MTI</v>
          </cell>
          <cell r="B1443" t="str">
            <v>Multivesco Texas, Inc. - RE</v>
          </cell>
        </row>
        <row r="1444">
          <cell r="A1444" t="str">
            <v>3200MVP</v>
          </cell>
          <cell r="B1444" t="str">
            <v>MV Properties - RE</v>
          </cell>
        </row>
        <row r="1445">
          <cell r="A1445" t="str">
            <v>3200NN</v>
          </cell>
          <cell r="B1445" t="str">
            <v>N. Nielson - RE</v>
          </cell>
        </row>
        <row r="1446">
          <cell r="A1446" t="str">
            <v>3200NP</v>
          </cell>
          <cell r="B1446" t="str">
            <v>Nancy Phillips - RE</v>
          </cell>
        </row>
        <row r="1447">
          <cell r="A1447" t="str">
            <v>3200PAI</v>
          </cell>
          <cell r="B1447" t="str">
            <v>PAP INV-C-RE</v>
          </cell>
        </row>
        <row r="1448">
          <cell r="A1448" t="str">
            <v>3200PAP</v>
          </cell>
          <cell r="B1448" t="str">
            <v>PAP Investments, Ltd. - RE</v>
          </cell>
        </row>
        <row r="1449">
          <cell r="A1449" t="str">
            <v>3200PB</v>
          </cell>
          <cell r="B1449" t="str">
            <v>Philip Breland IRA - RE</v>
          </cell>
        </row>
        <row r="1450">
          <cell r="A1450" t="str">
            <v>3200PC</v>
          </cell>
          <cell r="B1450" t="str">
            <v>Philip Capron - RE</v>
          </cell>
        </row>
        <row r="1451">
          <cell r="A1451" t="str">
            <v>3200PEA</v>
          </cell>
          <cell r="B1451" t="str">
            <v>6035 Peachtree Rd - RE</v>
          </cell>
        </row>
        <row r="1452">
          <cell r="A1452" t="str">
            <v>3200PEL</v>
          </cell>
          <cell r="B1452" t="str">
            <v>PAP Enterprises, Ltd. - RE</v>
          </cell>
        </row>
        <row r="1453">
          <cell r="A1453" t="str">
            <v>3200PHW</v>
          </cell>
          <cell r="B1453" t="str">
            <v>Philip Capron-C-RE</v>
          </cell>
        </row>
        <row r="1454">
          <cell r="A1454" t="str">
            <v>3200PIB</v>
          </cell>
          <cell r="B1454" t="str">
            <v>Pierrepont Bartow - RE</v>
          </cell>
        </row>
        <row r="1455">
          <cell r="A1455" t="str">
            <v>3200PM</v>
          </cell>
          <cell r="B1455" t="str">
            <v>Patricia Marsh-RE</v>
          </cell>
        </row>
        <row r="1456">
          <cell r="A1456" t="str">
            <v>3200PP</v>
          </cell>
          <cell r="B1456" t="str">
            <v>R/E-Peter Pyhrr</v>
          </cell>
        </row>
        <row r="1457">
          <cell r="A1457" t="str">
            <v>3200PWC</v>
          </cell>
          <cell r="B1457" t="str">
            <v>Philip W. Capron-B - RE</v>
          </cell>
        </row>
        <row r="1458">
          <cell r="A1458" t="str">
            <v>3200RBS</v>
          </cell>
          <cell r="B1458" t="str">
            <v>R. Brenton Smith - RE</v>
          </cell>
        </row>
        <row r="1459">
          <cell r="A1459" t="str">
            <v>3200RCR</v>
          </cell>
          <cell r="B1459" t="str">
            <v>Ross Crowe - RE</v>
          </cell>
        </row>
        <row r="1460">
          <cell r="A1460" t="str">
            <v>3200RDR</v>
          </cell>
          <cell r="B1460" t="str">
            <v>Richard Drottz LT - RE</v>
          </cell>
        </row>
        <row r="1461">
          <cell r="A1461" t="str">
            <v>3200RE</v>
          </cell>
          <cell r="B1461" t="str">
            <v>Rockford Exploration - RE</v>
          </cell>
        </row>
        <row r="1462">
          <cell r="A1462" t="str">
            <v>3200REH</v>
          </cell>
          <cell r="B1462" t="str">
            <v>Randy E. Humphrey - RE</v>
          </cell>
        </row>
        <row r="1463">
          <cell r="A1463" t="str">
            <v>3200RG</v>
          </cell>
          <cell r="B1463" t="str">
            <v>Robert Greenberg - RE</v>
          </cell>
        </row>
        <row r="1464">
          <cell r="A1464" t="str">
            <v>3200RGG</v>
          </cell>
          <cell r="B1464" t="str">
            <v>Ralph G. Greenlee III-RE</v>
          </cell>
        </row>
        <row r="1465">
          <cell r="A1465" t="str">
            <v>3200RHE</v>
          </cell>
          <cell r="B1465" t="str">
            <v>Red Hawk Enterprises-RE</v>
          </cell>
        </row>
        <row r="1466">
          <cell r="A1466" t="str">
            <v>3200RLB</v>
          </cell>
          <cell r="B1466" t="str">
            <v>Robert L. Foster - RE</v>
          </cell>
        </row>
        <row r="1467">
          <cell r="A1467" t="str">
            <v>3200RLF</v>
          </cell>
          <cell r="B1467" t="str">
            <v>Robert L. Foster - RE</v>
          </cell>
        </row>
        <row r="1468">
          <cell r="A1468" t="str">
            <v>3200RM</v>
          </cell>
          <cell r="B1468" t="str">
            <v>Robert Merrill - RE</v>
          </cell>
        </row>
        <row r="1469">
          <cell r="A1469" t="str">
            <v>3200RMA</v>
          </cell>
          <cell r="B1469" t="str">
            <v>Dr. Rueben Marmet - RE</v>
          </cell>
        </row>
        <row r="1470">
          <cell r="A1470" t="str">
            <v>3200RMU</v>
          </cell>
          <cell r="B1470" t="str">
            <v>Richard Muhlebach - RE</v>
          </cell>
        </row>
        <row r="1471">
          <cell r="A1471" t="str">
            <v>3200RNM</v>
          </cell>
          <cell r="B1471" t="str">
            <v>Richard N. Maier - RE</v>
          </cell>
        </row>
        <row r="1472">
          <cell r="A1472" t="str">
            <v>3200RO</v>
          </cell>
          <cell r="B1472" t="str">
            <v>Richard Oppenheimer-rE</v>
          </cell>
        </row>
        <row r="1473">
          <cell r="A1473" t="str">
            <v>3200RVG</v>
          </cell>
          <cell r="B1473" t="str">
            <v>SM Riverbend Gen Par - RE</v>
          </cell>
        </row>
        <row r="1474">
          <cell r="A1474" t="str">
            <v>3200RVL</v>
          </cell>
          <cell r="B1474" t="str">
            <v>SM Riverbend Lim Par - RE</v>
          </cell>
        </row>
        <row r="1475">
          <cell r="A1475" t="str">
            <v>3200RW</v>
          </cell>
          <cell r="B1475" t="str">
            <v>Robert Witt - RE</v>
          </cell>
        </row>
        <row r="1476">
          <cell r="A1476" t="str">
            <v>3200RWD</v>
          </cell>
          <cell r="B1476" t="str">
            <v>Robert W. Dupuy - RE</v>
          </cell>
        </row>
        <row r="1477">
          <cell r="A1477" t="str">
            <v>3200SAS</v>
          </cell>
          <cell r="B1477" t="str">
            <v>Sara Sharkey - RE</v>
          </cell>
        </row>
        <row r="1478">
          <cell r="A1478" t="str">
            <v>3200SB</v>
          </cell>
          <cell r="B1478" t="str">
            <v>Simon Bernau - RE</v>
          </cell>
        </row>
        <row r="1479">
          <cell r="A1479" t="str">
            <v>3200SC</v>
          </cell>
          <cell r="B1479" t="str">
            <v>Susan Chambers - RE</v>
          </cell>
        </row>
        <row r="1480">
          <cell r="A1480" t="str">
            <v>3200SCH</v>
          </cell>
          <cell r="B1480" t="str">
            <v>Schweitzer - RE</v>
          </cell>
        </row>
        <row r="1481">
          <cell r="A1481" t="str">
            <v>3200SCM</v>
          </cell>
          <cell r="B1481" t="str">
            <v>Stephen C. Martin - RE</v>
          </cell>
        </row>
        <row r="1482">
          <cell r="A1482" t="str">
            <v>3200SD</v>
          </cell>
          <cell r="B1482" t="str">
            <v>SDP Inv., Ltd-B - RE</v>
          </cell>
        </row>
        <row r="1483">
          <cell r="A1483" t="str">
            <v>3200SDI</v>
          </cell>
          <cell r="B1483" t="str">
            <v>SDI - RE</v>
          </cell>
        </row>
        <row r="1484">
          <cell r="A1484" t="str">
            <v>3200SDK</v>
          </cell>
          <cell r="B1484" t="str">
            <v>Steven D. Kapplin - RE</v>
          </cell>
        </row>
        <row r="1485">
          <cell r="A1485" t="str">
            <v>3200SDL</v>
          </cell>
          <cell r="B1485" t="str">
            <v>S.D. LaRue Irrev Trust-RE</v>
          </cell>
        </row>
        <row r="1486">
          <cell r="A1486" t="str">
            <v>3200SDP</v>
          </cell>
          <cell r="B1486" t="str">
            <v>SDP Investments, Ltd. - RE</v>
          </cell>
        </row>
        <row r="1487">
          <cell r="A1487" t="str">
            <v>3200SEA</v>
          </cell>
          <cell r="B1487" t="str">
            <v>KW Seattle-RE</v>
          </cell>
        </row>
        <row r="1488">
          <cell r="A1488" t="str">
            <v>3200SF</v>
          </cell>
          <cell r="B1488" t="str">
            <v>Stan Ford-RE</v>
          </cell>
        </row>
        <row r="1489">
          <cell r="A1489" t="str">
            <v>3200SH</v>
          </cell>
          <cell r="B1489" t="str">
            <v>SynerMark Holdings - RE</v>
          </cell>
        </row>
        <row r="1490">
          <cell r="A1490" t="str">
            <v>3200SHB</v>
          </cell>
          <cell r="B1490" t="str">
            <v>Synermark Holdings-B-RE</v>
          </cell>
        </row>
        <row r="1491">
          <cell r="A1491" t="str">
            <v>3200SHL</v>
          </cell>
          <cell r="B1491" t="str">
            <v>Shield Holdings, Ltd - RE</v>
          </cell>
        </row>
        <row r="1492">
          <cell r="A1492" t="str">
            <v>3200SI</v>
          </cell>
          <cell r="B1492" t="str">
            <v>SynerMark Investments - RE</v>
          </cell>
        </row>
        <row r="1493">
          <cell r="A1493" t="str">
            <v>3200SII</v>
          </cell>
          <cell r="B1493" t="str">
            <v>SII - RE</v>
          </cell>
        </row>
        <row r="1494">
          <cell r="A1494" t="str">
            <v>3200SIN</v>
          </cell>
          <cell r="B1494" t="str">
            <v>SDP Inv-C-RE</v>
          </cell>
        </row>
        <row r="1495">
          <cell r="A1495" t="str">
            <v>3200SKT</v>
          </cell>
          <cell r="B1495" t="str">
            <v>Steve D. Kapplin Trust-RE</v>
          </cell>
        </row>
        <row r="1496">
          <cell r="A1496" t="str">
            <v>3200SOS</v>
          </cell>
          <cell r="B1496" t="str">
            <v>Steven O. Smotrys-RE</v>
          </cell>
        </row>
        <row r="1497">
          <cell r="A1497" t="str">
            <v>3200SP</v>
          </cell>
          <cell r="B1497" t="str">
            <v>Steve Pyhrr - RE</v>
          </cell>
        </row>
        <row r="1498">
          <cell r="A1498" t="str">
            <v>3200SPG</v>
          </cell>
          <cell r="B1498" t="str">
            <v>SP San Pedro GP - RE</v>
          </cell>
        </row>
        <row r="1499">
          <cell r="A1499" t="str">
            <v>3200SRA</v>
          </cell>
          <cell r="B1499" t="str">
            <v>Steve Radmacher - RE</v>
          </cell>
        </row>
        <row r="1500">
          <cell r="A1500" t="str">
            <v>3200SS</v>
          </cell>
          <cell r="B1500" t="str">
            <v>Seymore Schwartz - RE</v>
          </cell>
        </row>
        <row r="1501">
          <cell r="A1501" t="str">
            <v>3200SSC</v>
          </cell>
          <cell r="B1501" t="str">
            <v>Sandra Schwartz - RE</v>
          </cell>
        </row>
        <row r="1502">
          <cell r="A1502" t="str">
            <v>3200SSR</v>
          </cell>
          <cell r="B1502" t="str">
            <v>SSR HR, Ltd - RE</v>
          </cell>
        </row>
        <row r="1503">
          <cell r="A1503" t="str">
            <v>3200SST</v>
          </cell>
          <cell r="B1503" t="str">
            <v>Susan Storton - RE</v>
          </cell>
        </row>
        <row r="1504">
          <cell r="A1504" t="str">
            <v>3200ST</v>
          </cell>
          <cell r="B1504" t="str">
            <v>SynerMark Technicenter - RE</v>
          </cell>
        </row>
        <row r="1505">
          <cell r="A1505" t="str">
            <v>3200STI</v>
          </cell>
          <cell r="B1505" t="str">
            <v>SynerMark Tuscany I - RE</v>
          </cell>
        </row>
        <row r="1506">
          <cell r="A1506" t="str">
            <v>3200STP</v>
          </cell>
          <cell r="B1506" t="str">
            <v>Stuart Phyrr - RE</v>
          </cell>
        </row>
        <row r="1507">
          <cell r="A1507" t="str">
            <v>3200STS</v>
          </cell>
          <cell r="B1507" t="str">
            <v>Stephanie Shepard - RE</v>
          </cell>
        </row>
        <row r="1508">
          <cell r="A1508" t="str">
            <v>3200SUN</v>
          </cell>
          <cell r="B1508" t="str">
            <v>Sunrise Prop Assoc - RE</v>
          </cell>
        </row>
        <row r="1509">
          <cell r="A1509" t="str">
            <v>3200SV</v>
          </cell>
          <cell r="B1509" t="str">
            <v>Shelburne Veselka - RE</v>
          </cell>
        </row>
        <row r="1510">
          <cell r="A1510" t="str">
            <v>3200SW</v>
          </cell>
          <cell r="B1510" t="str">
            <v>Sara Wey - Retained Earnings</v>
          </cell>
        </row>
        <row r="1511">
          <cell r="A1511" t="str">
            <v>3200TAN</v>
          </cell>
          <cell r="B1511" t="str">
            <v>Theresa Anodide - RE</v>
          </cell>
        </row>
        <row r="1512">
          <cell r="A1512" t="str">
            <v>3200TC</v>
          </cell>
          <cell r="B1512" t="str">
            <v>Todd Caven - RE</v>
          </cell>
        </row>
        <row r="1513">
          <cell r="A1513" t="str">
            <v>3200THS</v>
          </cell>
          <cell r="B1513" t="str">
            <v>Taylor Hill Shepard 1984 - RE</v>
          </cell>
        </row>
        <row r="1514">
          <cell r="A1514" t="str">
            <v>3200TRC</v>
          </cell>
          <cell r="B1514" t="str">
            <v>TRC JV - RE</v>
          </cell>
        </row>
        <row r="1515">
          <cell r="A1515" t="str">
            <v>3200TS</v>
          </cell>
          <cell r="B1515" t="str">
            <v>Thomas Scott - RE</v>
          </cell>
        </row>
        <row r="1516">
          <cell r="A1516" t="str">
            <v>3200TT</v>
          </cell>
          <cell r="B1516" t="str">
            <v>Transworld Technicenter - RE</v>
          </cell>
        </row>
        <row r="1517">
          <cell r="A1517" t="str">
            <v>3200TTI</v>
          </cell>
          <cell r="B1517" t="str">
            <v>Transworld Tuscany I - RE</v>
          </cell>
        </row>
        <row r="1518">
          <cell r="A1518" t="str">
            <v>3200UBC</v>
          </cell>
          <cell r="B1518" t="str">
            <v>UBC Mgmnt, Inc. - RE</v>
          </cell>
        </row>
        <row r="1519">
          <cell r="A1519" t="str">
            <v>3200USB</v>
          </cell>
          <cell r="B1519" t="str">
            <v>US Bank-RE</v>
          </cell>
        </row>
        <row r="1520">
          <cell r="A1520" t="str">
            <v>3200VG</v>
          </cell>
          <cell r="B1520" t="str">
            <v>Virginia Greenberg - RE</v>
          </cell>
        </row>
        <row r="1521">
          <cell r="A1521" t="str">
            <v>3200VIM</v>
          </cell>
          <cell r="B1521" t="str">
            <v>VI Marie Taylor - RE</v>
          </cell>
        </row>
        <row r="1522">
          <cell r="A1522" t="str">
            <v>3200VKF</v>
          </cell>
          <cell r="B1522" t="str">
            <v>V. Kelsey Ft - RE</v>
          </cell>
        </row>
        <row r="1523">
          <cell r="A1523" t="str">
            <v>3200VPW</v>
          </cell>
          <cell r="B1523" t="str">
            <v>VP Wall Street, Inc. - RE</v>
          </cell>
        </row>
        <row r="1524">
          <cell r="A1524" t="str">
            <v>3200WAC</v>
          </cell>
          <cell r="B1524" t="str">
            <v>Wachovia -  RE</v>
          </cell>
        </row>
        <row r="1525">
          <cell r="A1525" t="str">
            <v>3200WAP</v>
          </cell>
          <cell r="B1525" t="str">
            <v>Walter A. Pyhrr Trust - RE</v>
          </cell>
        </row>
        <row r="1526">
          <cell r="A1526" t="str">
            <v>3200WD</v>
          </cell>
          <cell r="B1526" t="str">
            <v>Will Davis - RE</v>
          </cell>
        </row>
        <row r="1527">
          <cell r="A1527" t="str">
            <v>3200WF</v>
          </cell>
          <cell r="B1527" t="str">
            <v>William Faust- RE</v>
          </cell>
        </row>
        <row r="1528">
          <cell r="A1528" t="str">
            <v>3200WG</v>
          </cell>
          <cell r="B1528" t="str">
            <v>William Gaston - RE</v>
          </cell>
        </row>
        <row r="1529">
          <cell r="A1529" t="str">
            <v>3200WKI</v>
          </cell>
          <cell r="B1529" t="str">
            <v>William Kilroy - RE</v>
          </cell>
        </row>
        <row r="1530">
          <cell r="A1530" t="str">
            <v>3200WMC</v>
          </cell>
          <cell r="B1530" t="str">
            <v>William McMorrow - RE</v>
          </cell>
        </row>
        <row r="1531">
          <cell r="A1531" t="str">
            <v>3200WP</v>
          </cell>
          <cell r="B1531" t="str">
            <v>Winfred Prevo - RE</v>
          </cell>
        </row>
        <row r="1532">
          <cell r="A1532" t="str">
            <v>3200WRD</v>
          </cell>
          <cell r="B1532" t="str">
            <v>William R. Dukes - RE</v>
          </cell>
        </row>
        <row r="1533">
          <cell r="A1533" t="str">
            <v>3200YCL</v>
          </cell>
          <cell r="B1533" t="str">
            <v>Yao-Chin Lee-RE</v>
          </cell>
        </row>
        <row r="1534">
          <cell r="A1534" t="str">
            <v>3200YCW</v>
          </cell>
          <cell r="B1534" t="str">
            <v>Yecu-Chyn-Wey - RE</v>
          </cell>
        </row>
        <row r="1535">
          <cell r="A1535" t="str">
            <v>3200YIL</v>
          </cell>
          <cell r="B1535" t="str">
            <v>Youngquist Inv, Ltd. - RE</v>
          </cell>
        </row>
        <row r="1536">
          <cell r="A1536" t="str">
            <v>3200YSY</v>
          </cell>
          <cell r="B1536" t="str">
            <v>Yecu Seh Yen-RE</v>
          </cell>
        </row>
        <row r="1537">
          <cell r="A1537">
            <v>3201</v>
          </cell>
          <cell r="B1537" t="str">
            <v>P&amp;L Phil Capron</v>
          </cell>
        </row>
        <row r="1538">
          <cell r="A1538">
            <v>3202</v>
          </cell>
          <cell r="B1538" t="str">
            <v>P&amp;L Charles Cirar-A</v>
          </cell>
        </row>
        <row r="1539">
          <cell r="A1539">
            <v>3203</v>
          </cell>
          <cell r="B1539" t="str">
            <v>P&amp;L Philip Breland IRA</v>
          </cell>
        </row>
        <row r="1540">
          <cell r="A1540">
            <v>3204</v>
          </cell>
          <cell r="B1540" t="str">
            <v>P&amp;L Susan B Chambers</v>
          </cell>
        </row>
        <row r="1541">
          <cell r="A1541">
            <v>3205</v>
          </cell>
          <cell r="B1541" t="str">
            <v>P&amp;L Cambell Capital Ltd</v>
          </cell>
        </row>
        <row r="1542">
          <cell r="A1542">
            <v>3206</v>
          </cell>
          <cell r="B1542" t="str">
            <v>P&amp;L Barry Mansur</v>
          </cell>
        </row>
        <row r="1543">
          <cell r="A1543">
            <v>3207</v>
          </cell>
          <cell r="B1543" t="str">
            <v>P&amp;L Bob Shepard</v>
          </cell>
        </row>
        <row r="1544">
          <cell r="A1544">
            <v>3208</v>
          </cell>
          <cell r="B1544" t="str">
            <v>P&amp;L Jacquie Well</v>
          </cell>
        </row>
        <row r="1545">
          <cell r="A1545">
            <v>3210</v>
          </cell>
          <cell r="B1545" t="str">
            <v>P&amp;L Charles Cirar-B</v>
          </cell>
        </row>
        <row r="1546">
          <cell r="A1546">
            <v>3211</v>
          </cell>
          <cell r="B1546" t="str">
            <v>P&amp;L Jane E Capron Trust</v>
          </cell>
        </row>
        <row r="1547">
          <cell r="A1547">
            <v>3212</v>
          </cell>
          <cell r="B1547" t="str">
            <v>P&amp;L Bradley P Capron</v>
          </cell>
        </row>
        <row r="1548">
          <cell r="A1548">
            <v>3213</v>
          </cell>
          <cell r="B1548" t="str">
            <v>P&amp;L Laura E Capron</v>
          </cell>
        </row>
        <row r="1549">
          <cell r="A1549">
            <v>3214</v>
          </cell>
          <cell r="B1549" t="str">
            <v>P&amp;L Bob Shepard-B</v>
          </cell>
        </row>
        <row r="1550">
          <cell r="A1550">
            <v>3215</v>
          </cell>
          <cell r="B1550" t="str">
            <v>P&amp;L Stephanie Shepard</v>
          </cell>
        </row>
        <row r="1551">
          <cell r="A1551">
            <v>3216</v>
          </cell>
          <cell r="B1551" t="str">
            <v>P&amp;L Jacquie Well-B</v>
          </cell>
        </row>
        <row r="1552">
          <cell r="A1552">
            <v>3217</v>
          </cell>
          <cell r="B1552" t="str">
            <v>P&amp;L John Tobias</v>
          </cell>
        </row>
        <row r="1553">
          <cell r="A1553">
            <v>3218</v>
          </cell>
          <cell r="B1553" t="str">
            <v>P&amp;L Kathleen Bergen</v>
          </cell>
        </row>
        <row r="1554">
          <cell r="A1554">
            <v>3219</v>
          </cell>
          <cell r="B1554" t="str">
            <v>P&amp;L Charter Management Co</v>
          </cell>
        </row>
        <row r="1555">
          <cell r="A1555" t="str">
            <v>3220KWS</v>
          </cell>
          <cell r="B1555" t="str">
            <v>KW Springdale-RE</v>
          </cell>
        </row>
        <row r="1556">
          <cell r="A1556" t="str">
            <v>3220SOS</v>
          </cell>
          <cell r="B1556" t="str">
            <v>Steven O. Smotrys - RE</v>
          </cell>
        </row>
        <row r="1557">
          <cell r="A1557">
            <v>3244</v>
          </cell>
          <cell r="B1557" t="str">
            <v>P&amp;L TRC JV</v>
          </cell>
        </row>
        <row r="1558">
          <cell r="A1558">
            <v>3245</v>
          </cell>
          <cell r="B1558" t="str">
            <v>P&amp;L Austin Bell Tower</v>
          </cell>
        </row>
        <row r="1559">
          <cell r="A1559">
            <v>3246</v>
          </cell>
          <cell r="B1559" t="str">
            <v>P&amp;L UBC Mgmt, Inc.</v>
          </cell>
        </row>
        <row r="1560">
          <cell r="A1560">
            <v>3247</v>
          </cell>
          <cell r="B1560" t="str">
            <v>P&amp;L Robert Merrill</v>
          </cell>
        </row>
        <row r="1561">
          <cell r="A1561">
            <v>3248</v>
          </cell>
          <cell r="B1561" t="str">
            <v>RE Bluebonnet Rehab</v>
          </cell>
        </row>
        <row r="1562">
          <cell r="A1562">
            <v>3249</v>
          </cell>
          <cell r="B1562" t="str">
            <v>RE JDB 93 Trust</v>
          </cell>
        </row>
        <row r="1563">
          <cell r="A1563">
            <v>3250</v>
          </cell>
          <cell r="B1563" t="str">
            <v>P&amp;L Rockford Explor</v>
          </cell>
        </row>
        <row r="1564">
          <cell r="A1564">
            <v>3251</v>
          </cell>
          <cell r="B1564" t="str">
            <v>P&amp;L SSR HR, Ltd.</v>
          </cell>
        </row>
        <row r="1565">
          <cell r="A1565">
            <v>3252</v>
          </cell>
          <cell r="B1565" t="str">
            <v>P&amp;L MBB General</v>
          </cell>
        </row>
        <row r="1566">
          <cell r="A1566">
            <v>3253</v>
          </cell>
          <cell r="B1566" t="str">
            <v>P&amp;L C. Anderson</v>
          </cell>
        </row>
        <row r="1567">
          <cell r="A1567">
            <v>3254</v>
          </cell>
          <cell r="B1567" t="str">
            <v>P&amp;L Joe Ritchie</v>
          </cell>
        </row>
        <row r="1568">
          <cell r="A1568">
            <v>3255</v>
          </cell>
          <cell r="B1568" t="str">
            <v>P&amp;L Cimmarrusti</v>
          </cell>
        </row>
        <row r="1569">
          <cell r="A1569">
            <v>3256</v>
          </cell>
          <cell r="B1569" t="str">
            <v>P&amp;L E. Frost</v>
          </cell>
        </row>
        <row r="1570">
          <cell r="A1570">
            <v>3257</v>
          </cell>
          <cell r="B1570" t="str">
            <v>P&amp;L A. Pellizi</v>
          </cell>
        </row>
        <row r="1571">
          <cell r="A1571">
            <v>3258</v>
          </cell>
          <cell r="B1571" t="str">
            <v>P&amp;L N. Nielson</v>
          </cell>
        </row>
        <row r="1572">
          <cell r="A1572">
            <v>3259</v>
          </cell>
          <cell r="B1572" t="str">
            <v>P&amp;L V. Kelsey FT</v>
          </cell>
        </row>
        <row r="1573">
          <cell r="A1573">
            <v>3260</v>
          </cell>
          <cell r="B1573" t="str">
            <v>P&amp;L Denyer FT</v>
          </cell>
        </row>
        <row r="1574">
          <cell r="A1574">
            <v>3262</v>
          </cell>
          <cell r="B1574" t="str">
            <v>P&amp;L Mark Kelsey</v>
          </cell>
        </row>
        <row r="1575">
          <cell r="A1575">
            <v>3263</v>
          </cell>
          <cell r="B1575" t="str">
            <v>P&amp;L JVB Trustee</v>
          </cell>
        </row>
        <row r="1576">
          <cell r="A1576">
            <v>3265</v>
          </cell>
          <cell r="B1576" t="str">
            <v>RE - MMUS</v>
          </cell>
        </row>
        <row r="1577">
          <cell r="A1577">
            <v>3266</v>
          </cell>
          <cell r="B1577" t="str">
            <v>P&amp;L SDI</v>
          </cell>
        </row>
        <row r="1578">
          <cell r="A1578">
            <v>3267</v>
          </cell>
          <cell r="B1578" t="str">
            <v>P&amp;L EJ Bomer</v>
          </cell>
        </row>
        <row r="1579">
          <cell r="A1579">
            <v>3270</v>
          </cell>
          <cell r="B1579" t="str">
            <v>Owner's Equity MV Texas</v>
          </cell>
        </row>
        <row r="1580">
          <cell r="A1580">
            <v>3271</v>
          </cell>
          <cell r="B1580" t="str">
            <v>Owner's Equity MMUS</v>
          </cell>
        </row>
        <row r="1581">
          <cell r="A1581">
            <v>3300</v>
          </cell>
          <cell r="B1581" t="str">
            <v>Owners Capital Sec 754</v>
          </cell>
        </row>
        <row r="1582">
          <cell r="A1582" t="str">
            <v>3300APP</v>
          </cell>
          <cell r="B1582" t="str">
            <v>PAP A-754 Adj</v>
          </cell>
        </row>
        <row r="1583">
          <cell r="A1583" t="str">
            <v>3300EJB</v>
          </cell>
          <cell r="B1583" t="str">
            <v>Bomer B 754 Adj</v>
          </cell>
        </row>
        <row r="1584">
          <cell r="A1584" t="str">
            <v>3300JAT</v>
          </cell>
          <cell r="B1584" t="str">
            <v>James Templeton 754 Adj</v>
          </cell>
        </row>
        <row r="1585">
          <cell r="A1585" t="str">
            <v>3300KWS</v>
          </cell>
          <cell r="B1585" t="str">
            <v>KW Springdale - Sec 754 Adjust</v>
          </cell>
        </row>
        <row r="1586">
          <cell r="A1586" t="str">
            <v>3300LT</v>
          </cell>
          <cell r="B1586" t="str">
            <v>Lounette Templeton 754 Adj</v>
          </cell>
        </row>
        <row r="1587">
          <cell r="A1587" t="str">
            <v>3300MMU</v>
          </cell>
          <cell r="B1587" t="str">
            <v>Sec 754 Adj-MMUS</v>
          </cell>
        </row>
        <row r="1588">
          <cell r="A1588" t="str">
            <v>3300MTI</v>
          </cell>
          <cell r="B1588" t="str">
            <v>Multivesco Tx Inc-754</v>
          </cell>
        </row>
        <row r="1589">
          <cell r="A1589" t="str">
            <v>3300PAP</v>
          </cell>
          <cell r="B1589" t="str">
            <v>PAP 754 Adj</v>
          </cell>
        </row>
        <row r="1590">
          <cell r="A1590" t="str">
            <v>3300PWC</v>
          </cell>
          <cell r="B1590" t="str">
            <v>Capron B 754 Adj</v>
          </cell>
        </row>
        <row r="1591">
          <cell r="A1591" t="str">
            <v>3300SD</v>
          </cell>
          <cell r="B1591" t="str">
            <v>SDP Inv 754 Adj</v>
          </cell>
        </row>
        <row r="1592">
          <cell r="A1592" t="str">
            <v>3300SIX</v>
          </cell>
          <cell r="B1592" t="str">
            <v>620 Center, Ltd.</v>
          </cell>
        </row>
        <row r="1593">
          <cell r="A1593">
            <v>3301</v>
          </cell>
          <cell r="B1593" t="str">
            <v>Special MV Texas</v>
          </cell>
        </row>
        <row r="1594">
          <cell r="A1594">
            <v>3303</v>
          </cell>
          <cell r="B1594" t="str">
            <v>Special SDP Investments</v>
          </cell>
        </row>
        <row r="1595">
          <cell r="A1595">
            <v>3304</v>
          </cell>
          <cell r="B1595" t="str">
            <v>Special JDV Investments</v>
          </cell>
        </row>
        <row r="1596">
          <cell r="A1596">
            <v>3400</v>
          </cell>
          <cell r="B1596" t="str">
            <v>Intercompany Transfer</v>
          </cell>
        </row>
        <row r="1597">
          <cell r="A1597">
            <v>3500</v>
          </cell>
          <cell r="B1597" t="str">
            <v>Capital Sect 754 Adj</v>
          </cell>
        </row>
        <row r="1598">
          <cell r="A1598">
            <v>3510</v>
          </cell>
          <cell r="B1598" t="str">
            <v>Restricted Reserve</v>
          </cell>
        </row>
        <row r="1599">
          <cell r="A1599">
            <v>3511</v>
          </cell>
          <cell r="B1599" t="str">
            <v>Insurance Reserve</v>
          </cell>
        </row>
        <row r="1600">
          <cell r="A1600">
            <v>3600</v>
          </cell>
          <cell r="B1600" t="str">
            <v>PARTNERS EQUITY</v>
          </cell>
        </row>
        <row r="1601">
          <cell r="A1601" t="str">
            <v>3600APP</v>
          </cell>
          <cell r="B1601" t="str">
            <v>PAP A-FMV</v>
          </cell>
        </row>
        <row r="1602">
          <cell r="A1602" t="str">
            <v>3600ASP</v>
          </cell>
          <cell r="B1602" t="str">
            <v>SDP A-FMV</v>
          </cell>
        </row>
        <row r="1603">
          <cell r="A1603" t="str">
            <v>3600BBV</v>
          </cell>
          <cell r="B1603" t="str">
            <v>B/B Versailles-FMV</v>
          </cell>
        </row>
        <row r="1604">
          <cell r="A1604" t="str">
            <v>3600JDB</v>
          </cell>
          <cell r="B1604" t="str">
            <v>JDB Investments - Incr in FMV</v>
          </cell>
        </row>
        <row r="1605">
          <cell r="A1605" t="str">
            <v>3600MTI</v>
          </cell>
          <cell r="B1605" t="str">
            <v>Multivesco TX - Incr in FMV</v>
          </cell>
        </row>
        <row r="1606">
          <cell r="A1606" t="str">
            <v>3600MVP</v>
          </cell>
          <cell r="B1606" t="str">
            <v>MV Properties - Incr in FMV</v>
          </cell>
        </row>
        <row r="1607">
          <cell r="A1607" t="str">
            <v>3600SDP</v>
          </cell>
          <cell r="B1607" t="str">
            <v>SDP Inv, Ltd - Increase in FMV</v>
          </cell>
        </row>
        <row r="1608">
          <cell r="A1608">
            <v>3700</v>
          </cell>
          <cell r="B1608" t="str">
            <v>Cont-Initial Engineering Reser</v>
          </cell>
        </row>
        <row r="1609">
          <cell r="A1609">
            <v>3701</v>
          </cell>
          <cell r="B1609" t="str">
            <v>Cont-Working Capital Reserve</v>
          </cell>
        </row>
        <row r="1610">
          <cell r="A1610">
            <v>3702</v>
          </cell>
          <cell r="B1610" t="str">
            <v>Cont-Initial Engineering Bldg</v>
          </cell>
        </row>
        <row r="1611">
          <cell r="A1611">
            <v>3703</v>
          </cell>
          <cell r="B1611" t="str">
            <v>Cont-Initial Engineering LCs</v>
          </cell>
        </row>
        <row r="1612">
          <cell r="A1612">
            <v>3705</v>
          </cell>
          <cell r="B1612" t="str">
            <v>Cont-Initial Engineering TIs</v>
          </cell>
        </row>
        <row r="1613">
          <cell r="A1613">
            <v>3712</v>
          </cell>
          <cell r="B1613" t="str">
            <v>Cont-Working Cap Bldg</v>
          </cell>
        </row>
        <row r="1614">
          <cell r="A1614">
            <v>3713</v>
          </cell>
          <cell r="B1614" t="str">
            <v>Cont-Working Cap LCs</v>
          </cell>
        </row>
        <row r="1615">
          <cell r="A1615">
            <v>3715</v>
          </cell>
          <cell r="B1615" t="str">
            <v>Cont-Working Cap TIs</v>
          </cell>
        </row>
        <row r="1616">
          <cell r="A1616">
            <v>3722</v>
          </cell>
          <cell r="B1616" t="str">
            <v>Cont-Lender Res - Bldg Imp</v>
          </cell>
        </row>
        <row r="1617">
          <cell r="A1617">
            <v>3723</v>
          </cell>
          <cell r="B1617" t="str">
            <v>Cont-Lender Res - LC's</v>
          </cell>
        </row>
        <row r="1618">
          <cell r="A1618">
            <v>3725</v>
          </cell>
          <cell r="B1618" t="str">
            <v>Cont-Lender Res - TI's</v>
          </cell>
        </row>
        <row r="1619">
          <cell r="A1619">
            <v>3750</v>
          </cell>
          <cell r="B1619" t="str">
            <v>Cont-Reserve equity contra</v>
          </cell>
        </row>
        <row r="1620">
          <cell r="A1620">
            <v>3901</v>
          </cell>
          <cell r="B1620" t="str">
            <v>RE MV Texas</v>
          </cell>
        </row>
        <row r="1621">
          <cell r="A1621">
            <v>3902</v>
          </cell>
          <cell r="B1621" t="str">
            <v>RE SDP Investments</v>
          </cell>
        </row>
        <row r="1622">
          <cell r="A1622">
            <v>3903</v>
          </cell>
          <cell r="B1622" t="str">
            <v>RE SDP Investment</v>
          </cell>
        </row>
        <row r="1623">
          <cell r="A1623">
            <v>3904</v>
          </cell>
          <cell r="B1623" t="str">
            <v>RE JDB Investment</v>
          </cell>
        </row>
        <row r="1624">
          <cell r="A1624">
            <v>3905</v>
          </cell>
          <cell r="B1624" t="str">
            <v>RE Maier</v>
          </cell>
        </row>
        <row r="1625">
          <cell r="A1625">
            <v>3950</v>
          </cell>
          <cell r="B1625" t="str">
            <v>Owners Capital Sec 754</v>
          </cell>
        </row>
        <row r="1626">
          <cell r="A1626">
            <v>3990</v>
          </cell>
          <cell r="B1626" t="str">
            <v>Retained Earnings</v>
          </cell>
        </row>
        <row r="1627">
          <cell r="A1627">
            <v>3991</v>
          </cell>
          <cell r="B1627" t="str">
            <v>Retained Earnings-Properties</v>
          </cell>
        </row>
        <row r="1628">
          <cell r="A1628">
            <v>4005</v>
          </cell>
          <cell r="B1628" t="str">
            <v>Base Rent</v>
          </cell>
        </row>
        <row r="1629">
          <cell r="A1629">
            <v>4010</v>
          </cell>
          <cell r="B1629" t="str">
            <v>Gross Potential Rent</v>
          </cell>
        </row>
        <row r="1630">
          <cell r="A1630">
            <v>4011</v>
          </cell>
          <cell r="B1630" t="str">
            <v>Exterior Maintenance-CND</v>
          </cell>
        </row>
        <row r="1631">
          <cell r="A1631">
            <v>4012</v>
          </cell>
          <cell r="B1631" t="str">
            <v>Straight-Line Rent</v>
          </cell>
        </row>
        <row r="1632">
          <cell r="A1632">
            <v>4013</v>
          </cell>
          <cell r="B1632" t="str">
            <v>Subsidized Rent</v>
          </cell>
        </row>
        <row r="1633">
          <cell r="A1633">
            <v>4014</v>
          </cell>
          <cell r="B1633" t="str">
            <v>Adjustments to Rental Inc</v>
          </cell>
        </row>
        <row r="1634">
          <cell r="A1634">
            <v>4015</v>
          </cell>
          <cell r="B1634" t="str">
            <v>Vacancy Loss</v>
          </cell>
        </row>
        <row r="1635">
          <cell r="A1635">
            <v>4016</v>
          </cell>
          <cell r="B1635" t="str">
            <v>Loss to Lease</v>
          </cell>
        </row>
        <row r="1636">
          <cell r="A1636">
            <v>4017</v>
          </cell>
          <cell r="B1636" t="str">
            <v>Loss to Employee/Model Units</v>
          </cell>
        </row>
        <row r="1637">
          <cell r="A1637">
            <v>4018</v>
          </cell>
          <cell r="B1637" t="str">
            <v>Defer Mkt Rent-Acquired Leases</v>
          </cell>
        </row>
        <row r="1638">
          <cell r="A1638">
            <v>4020</v>
          </cell>
          <cell r="B1638" t="str">
            <v>Bad Debt W/O&amp; Recoveries</v>
          </cell>
        </row>
        <row r="1639">
          <cell r="A1639">
            <v>4040</v>
          </cell>
          <cell r="B1639" t="str">
            <v>Expense Reimbursements</v>
          </cell>
        </row>
        <row r="1640">
          <cell r="A1640">
            <v>4050</v>
          </cell>
          <cell r="B1640" t="str">
            <v>Signage Rent</v>
          </cell>
        </row>
        <row r="1641">
          <cell r="A1641">
            <v>4054</v>
          </cell>
          <cell r="B1641" t="str">
            <v>Unrealized Gain (Loss) Revenue</v>
          </cell>
        </row>
        <row r="1642">
          <cell r="A1642">
            <v>4055</v>
          </cell>
          <cell r="B1642" t="str">
            <v>Gain (Loss) on Disposition</v>
          </cell>
        </row>
        <row r="1643">
          <cell r="A1643" t="str">
            <v>4055C</v>
          </cell>
          <cell r="B1643" t="str">
            <v>Cost of Sales Proceeds</v>
          </cell>
        </row>
        <row r="1644">
          <cell r="A1644" t="str">
            <v>4055P</v>
          </cell>
          <cell r="B1644" t="str">
            <v>Net Sales Proceeds</v>
          </cell>
        </row>
        <row r="1645">
          <cell r="A1645">
            <v>4056</v>
          </cell>
          <cell r="B1645" t="str">
            <v>Debt Forgiveness Inc.</v>
          </cell>
        </row>
        <row r="1646">
          <cell r="A1646">
            <v>4057</v>
          </cell>
          <cell r="B1646" t="str">
            <v>Extension Fee</v>
          </cell>
        </row>
        <row r="1647">
          <cell r="A1647">
            <v>4060</v>
          </cell>
          <cell r="B1647" t="str">
            <v>Percentage Rent</v>
          </cell>
        </row>
        <row r="1648">
          <cell r="A1648">
            <v>4070</v>
          </cell>
          <cell r="B1648" t="str">
            <v>Parking Income</v>
          </cell>
        </row>
        <row r="1649">
          <cell r="A1649">
            <v>4080</v>
          </cell>
          <cell r="B1649" t="str">
            <v>Rent From Prior Periods</v>
          </cell>
        </row>
        <row r="1650">
          <cell r="A1650">
            <v>4090</v>
          </cell>
          <cell r="B1650" t="str">
            <v>Leasing Commissions</v>
          </cell>
        </row>
        <row r="1651">
          <cell r="A1651">
            <v>4091</v>
          </cell>
          <cell r="B1651" t="str">
            <v>Mgmt/Dev Fee Income</v>
          </cell>
        </row>
        <row r="1652">
          <cell r="A1652">
            <v>4100</v>
          </cell>
          <cell r="B1652" t="str">
            <v>Forfeited Sec Dep</v>
          </cell>
        </row>
        <row r="1653">
          <cell r="A1653">
            <v>4105</v>
          </cell>
          <cell r="B1653" t="str">
            <v>Administration Fee</v>
          </cell>
        </row>
        <row r="1654">
          <cell r="A1654">
            <v>4110</v>
          </cell>
          <cell r="B1654" t="str">
            <v>Vending Income</v>
          </cell>
        </row>
        <row r="1655">
          <cell r="A1655">
            <v>4115</v>
          </cell>
          <cell r="B1655" t="str">
            <v>Application Fees</v>
          </cell>
        </row>
        <row r="1656">
          <cell r="A1656">
            <v>4120</v>
          </cell>
          <cell r="B1656" t="str">
            <v>Washer/Dryer Income</v>
          </cell>
        </row>
        <row r="1657">
          <cell r="A1657">
            <v>4150</v>
          </cell>
          <cell r="B1657" t="str">
            <v>Late Payment Fees</v>
          </cell>
        </row>
        <row r="1658">
          <cell r="A1658">
            <v>4160</v>
          </cell>
          <cell r="B1658" t="str">
            <v>Tenant Improvement Amort</v>
          </cell>
        </row>
        <row r="1659">
          <cell r="A1659">
            <v>4180</v>
          </cell>
          <cell r="B1659" t="str">
            <v>Interest Income</v>
          </cell>
        </row>
        <row r="1660">
          <cell r="A1660">
            <v>4181</v>
          </cell>
          <cell r="B1660" t="str">
            <v>Dividend Income</v>
          </cell>
        </row>
        <row r="1661">
          <cell r="A1661">
            <v>4182</v>
          </cell>
          <cell r="B1661" t="str">
            <v>Club House Rental</v>
          </cell>
        </row>
        <row r="1662">
          <cell r="A1662">
            <v>4183</v>
          </cell>
          <cell r="B1662" t="str">
            <v>NSF Fee Income</v>
          </cell>
        </row>
        <row r="1663">
          <cell r="A1663">
            <v>4190</v>
          </cell>
          <cell r="B1663" t="str">
            <v>Miscellaneous Income</v>
          </cell>
        </row>
        <row r="1664">
          <cell r="A1664">
            <v>4191</v>
          </cell>
          <cell r="B1664" t="str">
            <v>Partnership Income</v>
          </cell>
        </row>
        <row r="1665">
          <cell r="A1665">
            <v>4192</v>
          </cell>
          <cell r="B1665" t="str">
            <v>Antenna/Rooftop Rent</v>
          </cell>
        </row>
        <row r="1666">
          <cell r="A1666">
            <v>4195</v>
          </cell>
          <cell r="B1666" t="str">
            <v>Lease Buyouts</v>
          </cell>
        </row>
        <row r="1667">
          <cell r="A1667">
            <v>4200</v>
          </cell>
          <cell r="B1667" t="str">
            <v>Rental Concessions</v>
          </cell>
        </row>
        <row r="1668">
          <cell r="A1668">
            <v>4205</v>
          </cell>
          <cell r="B1668" t="str">
            <v>Costs of Sale</v>
          </cell>
        </row>
        <row r="1669">
          <cell r="A1669">
            <v>4210</v>
          </cell>
          <cell r="B1669" t="str">
            <v>Closing Costs</v>
          </cell>
        </row>
        <row r="1670">
          <cell r="A1670">
            <v>4214</v>
          </cell>
          <cell r="B1670" t="str">
            <v>Biannual Dues</v>
          </cell>
        </row>
        <row r="1671">
          <cell r="A1671">
            <v>4215</v>
          </cell>
          <cell r="B1671" t="str">
            <v>Special Assessments</v>
          </cell>
        </row>
        <row r="1672">
          <cell r="A1672">
            <v>4220</v>
          </cell>
          <cell r="B1672" t="str">
            <v>CAM Reimbursements</v>
          </cell>
        </row>
        <row r="1673">
          <cell r="A1673">
            <v>4221</v>
          </cell>
          <cell r="B1673" t="str">
            <v>Prior Year CAM Reimbursements</v>
          </cell>
        </row>
        <row r="1674">
          <cell r="A1674">
            <v>4230</v>
          </cell>
          <cell r="B1674" t="str">
            <v>Tax Reimbursements</v>
          </cell>
        </row>
        <row r="1675">
          <cell r="A1675">
            <v>4231</v>
          </cell>
          <cell r="B1675" t="str">
            <v>Prior Year Tax Reimbursements</v>
          </cell>
        </row>
        <row r="1676">
          <cell r="A1676">
            <v>4234</v>
          </cell>
          <cell r="B1676" t="str">
            <v>Salary Contributions</v>
          </cell>
        </row>
        <row r="1677">
          <cell r="A1677">
            <v>4235</v>
          </cell>
          <cell r="B1677" t="str">
            <v>Insurance Reim</v>
          </cell>
        </row>
        <row r="1678">
          <cell r="A1678">
            <v>4236</v>
          </cell>
          <cell r="B1678" t="str">
            <v>CPI Increase</v>
          </cell>
        </row>
        <row r="1679">
          <cell r="A1679">
            <v>4237</v>
          </cell>
          <cell r="B1679" t="str">
            <v>Prior Year Insurance Reimb</v>
          </cell>
        </row>
        <row r="1680">
          <cell r="A1680">
            <v>4240</v>
          </cell>
          <cell r="B1680" t="str">
            <v>Utility Reimbursements</v>
          </cell>
        </row>
        <row r="1681">
          <cell r="A1681">
            <v>4241</v>
          </cell>
          <cell r="B1681" t="str">
            <v>Metered Electric Reim</v>
          </cell>
        </row>
        <row r="1682">
          <cell r="A1682">
            <v>4242</v>
          </cell>
          <cell r="B1682" t="str">
            <v>CAM Utility Reimbursements</v>
          </cell>
        </row>
        <row r="1683">
          <cell r="A1683">
            <v>4245</v>
          </cell>
          <cell r="B1683" t="str">
            <v>Utility Reim-(Res Water)</v>
          </cell>
        </row>
        <row r="1684">
          <cell r="A1684">
            <v>4250</v>
          </cell>
          <cell r="B1684" t="str">
            <v>Sprinkler/Dumpster Fees</v>
          </cell>
        </row>
        <row r="1685">
          <cell r="A1685">
            <v>4260</v>
          </cell>
          <cell r="B1685" t="str">
            <v>Escalation Income</v>
          </cell>
        </row>
        <row r="1686">
          <cell r="A1686">
            <v>4261</v>
          </cell>
          <cell r="B1686" t="str">
            <v>Prior Year Escalation Income</v>
          </cell>
        </row>
        <row r="1687">
          <cell r="A1687">
            <v>4270</v>
          </cell>
          <cell r="B1687" t="str">
            <v>Lot Sale Revenue</v>
          </cell>
        </row>
        <row r="1688">
          <cell r="A1688">
            <v>4280</v>
          </cell>
          <cell r="B1688" t="str">
            <v>Sales Commissions</v>
          </cell>
        </row>
        <row r="1689">
          <cell r="A1689">
            <v>4290</v>
          </cell>
          <cell r="B1689" t="str">
            <v>Investment Income</v>
          </cell>
        </row>
        <row r="1690">
          <cell r="A1690">
            <v>4300</v>
          </cell>
          <cell r="B1690" t="str">
            <v>Telephone Income</v>
          </cell>
        </row>
        <row r="1691">
          <cell r="A1691">
            <v>4301</v>
          </cell>
          <cell r="B1691" t="str">
            <v>Satellite Income</v>
          </cell>
        </row>
        <row r="1692">
          <cell r="A1692">
            <v>4302</v>
          </cell>
          <cell r="B1692" t="str">
            <v>Furniture Income</v>
          </cell>
        </row>
        <row r="1693">
          <cell r="A1693">
            <v>4303</v>
          </cell>
          <cell r="B1693" t="str">
            <v>Postage/Courier Income</v>
          </cell>
        </row>
        <row r="1694">
          <cell r="A1694">
            <v>4304</v>
          </cell>
          <cell r="B1694" t="str">
            <v>Secretarial Income</v>
          </cell>
        </row>
        <row r="1695">
          <cell r="A1695">
            <v>4305</v>
          </cell>
          <cell r="B1695" t="str">
            <v>Set Up Fee Income</v>
          </cell>
        </row>
        <row r="1696">
          <cell r="A1696">
            <v>4520</v>
          </cell>
          <cell r="B1696" t="str">
            <v>Service Fee Income</v>
          </cell>
        </row>
        <row r="1697">
          <cell r="A1697">
            <v>4521</v>
          </cell>
          <cell r="B1697" t="str">
            <v>Service Fee Income-3rd Party</v>
          </cell>
        </row>
        <row r="1698">
          <cell r="A1698">
            <v>4522</v>
          </cell>
          <cell r="B1698" t="str">
            <v>Cost of Parts</v>
          </cell>
        </row>
        <row r="1699">
          <cell r="A1699">
            <v>4523</v>
          </cell>
          <cell r="B1699" t="str">
            <v>Ground Rent Income</v>
          </cell>
        </row>
        <row r="1700">
          <cell r="A1700">
            <v>4890</v>
          </cell>
          <cell r="B1700" t="str">
            <v>P'ship Income</v>
          </cell>
        </row>
        <row r="1701">
          <cell r="A1701">
            <v>4980</v>
          </cell>
          <cell r="B1701" t="str">
            <v>P'ship Income-MV Wall St</v>
          </cell>
        </row>
        <row r="1702">
          <cell r="A1702">
            <v>5000</v>
          </cell>
          <cell r="B1702" t="str">
            <v>Personal Property Taxes</v>
          </cell>
        </row>
        <row r="1703">
          <cell r="A1703">
            <v>5005</v>
          </cell>
          <cell r="B1703" t="str">
            <v>Federal Income Taxes</v>
          </cell>
        </row>
        <row r="1704">
          <cell r="A1704">
            <v>5010</v>
          </cell>
          <cell r="B1704" t="str">
            <v>Real Estate Taxes</v>
          </cell>
        </row>
        <row r="1705">
          <cell r="A1705">
            <v>5015</v>
          </cell>
          <cell r="B1705" t="str">
            <v>Special Assessments</v>
          </cell>
        </row>
        <row r="1706">
          <cell r="A1706">
            <v>5020</v>
          </cell>
          <cell r="B1706" t="str">
            <v>Property Insurance</v>
          </cell>
        </row>
        <row r="1707">
          <cell r="A1707">
            <v>5021</v>
          </cell>
          <cell r="B1707" t="str">
            <v>Insurance</v>
          </cell>
        </row>
        <row r="1708">
          <cell r="A1708">
            <v>5030</v>
          </cell>
          <cell r="B1708" t="str">
            <v>Other Taxes</v>
          </cell>
        </row>
        <row r="1709">
          <cell r="A1709">
            <v>5035</v>
          </cell>
          <cell r="B1709" t="str">
            <v>Association Fees</v>
          </cell>
        </row>
        <row r="1710">
          <cell r="A1710">
            <v>5040</v>
          </cell>
          <cell r="B1710" t="str">
            <v>Maintenance Wages</v>
          </cell>
        </row>
        <row r="1711">
          <cell r="A1711">
            <v>5041</v>
          </cell>
          <cell r="B1711" t="str">
            <v>Porter</v>
          </cell>
        </row>
        <row r="1712">
          <cell r="A1712">
            <v>5050</v>
          </cell>
          <cell r="B1712" t="str">
            <v>Maint Wages-Overhead</v>
          </cell>
        </row>
        <row r="1713">
          <cell r="A1713">
            <v>5051</v>
          </cell>
          <cell r="B1713" t="str">
            <v>Employee Benefits</v>
          </cell>
        </row>
        <row r="1714">
          <cell r="A1714">
            <v>5052</v>
          </cell>
          <cell r="B1714" t="str">
            <v>Renewals/Leasing Bonuses</v>
          </cell>
        </row>
        <row r="1715">
          <cell r="A1715">
            <v>5053</v>
          </cell>
          <cell r="B1715" t="str">
            <v>Rental Allowance</v>
          </cell>
        </row>
        <row r="1716">
          <cell r="A1716">
            <v>5054</v>
          </cell>
          <cell r="B1716" t="str">
            <v>Training &amp; Education</v>
          </cell>
        </row>
        <row r="1717">
          <cell r="A1717">
            <v>5060</v>
          </cell>
          <cell r="B1717" t="str">
            <v>Pest Control</v>
          </cell>
        </row>
        <row r="1718">
          <cell r="A1718">
            <v>5070</v>
          </cell>
          <cell r="B1718" t="str">
            <v>Drives and Parking</v>
          </cell>
        </row>
        <row r="1719">
          <cell r="A1719">
            <v>5071</v>
          </cell>
          <cell r="B1719" t="str">
            <v>Street Curb &amp; Sidewalk</v>
          </cell>
        </row>
        <row r="1720">
          <cell r="A1720">
            <v>5072</v>
          </cell>
          <cell r="B1720" t="str">
            <v>Parking &amp; Garage</v>
          </cell>
        </row>
        <row r="1721">
          <cell r="A1721">
            <v>5073</v>
          </cell>
          <cell r="B1721" t="str">
            <v>Parking &amp; Garage-Non Esc.</v>
          </cell>
        </row>
        <row r="1722">
          <cell r="A1722">
            <v>5074</v>
          </cell>
          <cell r="B1722" t="str">
            <v>Parking &amp; Garage Reim</v>
          </cell>
        </row>
        <row r="1723">
          <cell r="A1723">
            <v>5075</v>
          </cell>
          <cell r="B1723" t="str">
            <v>Parking-Aerotek</v>
          </cell>
        </row>
        <row r="1724">
          <cell r="A1724">
            <v>5076</v>
          </cell>
          <cell r="B1724" t="str">
            <v>Parking Garage/Other</v>
          </cell>
        </row>
        <row r="1725">
          <cell r="A1725">
            <v>5080</v>
          </cell>
          <cell r="B1725" t="str">
            <v>Grounds and Landscaping</v>
          </cell>
        </row>
        <row r="1726">
          <cell r="A1726">
            <v>5086</v>
          </cell>
          <cell r="B1726" t="str">
            <v>Tree Trimming</v>
          </cell>
        </row>
        <row r="1727">
          <cell r="A1727">
            <v>5090</v>
          </cell>
          <cell r="B1727" t="str">
            <v>Exterior Building Repairs</v>
          </cell>
        </row>
        <row r="1728">
          <cell r="A1728">
            <v>5091</v>
          </cell>
          <cell r="B1728" t="str">
            <v>Club House Maintenance</v>
          </cell>
        </row>
        <row r="1729">
          <cell r="A1729">
            <v>5095</v>
          </cell>
          <cell r="B1729" t="str">
            <v>Fence Repairs</v>
          </cell>
        </row>
        <row r="1730">
          <cell r="A1730">
            <v>5100</v>
          </cell>
          <cell r="B1730" t="str">
            <v>Heating and Air Condition</v>
          </cell>
        </row>
        <row r="1731">
          <cell r="A1731">
            <v>5103</v>
          </cell>
          <cell r="B1731" t="str">
            <v>HVAC - Contract Services</v>
          </cell>
        </row>
        <row r="1732">
          <cell r="A1732">
            <v>5104</v>
          </cell>
          <cell r="B1732" t="str">
            <v>Misc HVAC - Non Esc</v>
          </cell>
        </row>
        <row r="1733">
          <cell r="A1733">
            <v>5105</v>
          </cell>
          <cell r="B1733" t="str">
            <v>Supplies - HVAC</v>
          </cell>
        </row>
        <row r="1734">
          <cell r="A1734">
            <v>5110</v>
          </cell>
          <cell r="B1734" t="str">
            <v>Plumbing</v>
          </cell>
        </row>
        <row r="1735">
          <cell r="A1735">
            <v>5115</v>
          </cell>
          <cell r="B1735" t="str">
            <v>Supplies - Plumbing</v>
          </cell>
        </row>
        <row r="1736">
          <cell r="A1736">
            <v>5117</v>
          </cell>
          <cell r="B1736" t="str">
            <v>Supplies-Paper</v>
          </cell>
        </row>
        <row r="1737">
          <cell r="A1737">
            <v>5120</v>
          </cell>
          <cell r="B1737" t="str">
            <v>Appliance Repair</v>
          </cell>
        </row>
        <row r="1738">
          <cell r="A1738">
            <v>5125</v>
          </cell>
          <cell r="B1738" t="str">
            <v>Water Treatment</v>
          </cell>
        </row>
        <row r="1739">
          <cell r="A1739">
            <v>5130</v>
          </cell>
          <cell r="B1739" t="str">
            <v>Window and Door Repair</v>
          </cell>
        </row>
        <row r="1740">
          <cell r="A1740">
            <v>5135</v>
          </cell>
          <cell r="B1740" t="str">
            <v>Communication Equipment</v>
          </cell>
        </row>
        <row r="1741">
          <cell r="A1741">
            <v>5140</v>
          </cell>
          <cell r="B1741" t="str">
            <v>Pool Cleaning Supplies</v>
          </cell>
        </row>
        <row r="1742">
          <cell r="A1742">
            <v>5141</v>
          </cell>
          <cell r="B1742" t="str">
            <v>Pool Cleaning (CND)</v>
          </cell>
        </row>
        <row r="1743">
          <cell r="A1743">
            <v>5145</v>
          </cell>
          <cell r="B1743" t="str">
            <v>Equipment R&amp;M</v>
          </cell>
        </row>
        <row r="1744">
          <cell r="A1744">
            <v>5150</v>
          </cell>
          <cell r="B1744" t="str">
            <v>Pool Repair</v>
          </cell>
        </row>
        <row r="1745">
          <cell r="A1745">
            <v>5160</v>
          </cell>
          <cell r="B1745" t="str">
            <v>Furniture</v>
          </cell>
        </row>
        <row r="1746">
          <cell r="A1746">
            <v>5170</v>
          </cell>
          <cell r="B1746" t="str">
            <v>Electrical</v>
          </cell>
        </row>
        <row r="1747">
          <cell r="A1747">
            <v>5175</v>
          </cell>
          <cell r="B1747" t="str">
            <v>Supplies - Electrical</v>
          </cell>
        </row>
        <row r="1748">
          <cell r="A1748">
            <v>5180</v>
          </cell>
          <cell r="B1748" t="str">
            <v>Supplies - Other</v>
          </cell>
        </row>
        <row r="1749">
          <cell r="A1749">
            <v>5190</v>
          </cell>
          <cell r="B1749" t="str">
            <v>Fire Prevention Supplies</v>
          </cell>
        </row>
        <row r="1750">
          <cell r="A1750">
            <v>5200</v>
          </cell>
          <cell r="B1750" t="str">
            <v>Sign Repair</v>
          </cell>
        </row>
        <row r="1751">
          <cell r="A1751">
            <v>5210</v>
          </cell>
          <cell r="B1751" t="str">
            <v>Elevators</v>
          </cell>
        </row>
        <row r="1752">
          <cell r="A1752">
            <v>5214</v>
          </cell>
          <cell r="B1752" t="str">
            <v>Gates,Fences,Mailbox,Deck</v>
          </cell>
        </row>
        <row r="1753">
          <cell r="A1753">
            <v>5215</v>
          </cell>
          <cell r="B1753" t="str">
            <v>Entry Doors and Gates</v>
          </cell>
        </row>
        <row r="1754">
          <cell r="A1754">
            <v>5216</v>
          </cell>
          <cell r="B1754" t="str">
            <v>Tennis Court Repairs</v>
          </cell>
        </row>
        <row r="1755">
          <cell r="A1755">
            <v>5220</v>
          </cell>
          <cell r="B1755" t="str">
            <v>Roof Repairs</v>
          </cell>
        </row>
        <row r="1756">
          <cell r="A1756">
            <v>5230</v>
          </cell>
          <cell r="B1756" t="str">
            <v>Fire Sprinkler Repair</v>
          </cell>
        </row>
        <row r="1757">
          <cell r="A1757">
            <v>5231</v>
          </cell>
          <cell r="B1757" t="str">
            <v>Floor Treatments</v>
          </cell>
        </row>
        <row r="1758">
          <cell r="A1758">
            <v>5235</v>
          </cell>
          <cell r="B1758" t="str">
            <v>Sprinkler Repair (Condo)</v>
          </cell>
        </row>
        <row r="1759">
          <cell r="A1759">
            <v>5236</v>
          </cell>
          <cell r="B1759" t="str">
            <v>Window Cleaning</v>
          </cell>
        </row>
        <row r="1760">
          <cell r="A1760">
            <v>5240</v>
          </cell>
          <cell r="B1760" t="str">
            <v>Locks &amp; Keys</v>
          </cell>
        </row>
        <row r="1761">
          <cell r="A1761">
            <v>5250</v>
          </cell>
          <cell r="B1761" t="str">
            <v>Common Area Repairs/Maint</v>
          </cell>
        </row>
        <row r="1762">
          <cell r="A1762">
            <v>5255</v>
          </cell>
          <cell r="B1762" t="str">
            <v>Landlord Repairs/Maint</v>
          </cell>
        </row>
        <row r="1763">
          <cell r="A1763">
            <v>5260</v>
          </cell>
          <cell r="B1763" t="str">
            <v>Interior Building Repair</v>
          </cell>
        </row>
        <row r="1764">
          <cell r="A1764">
            <v>5261</v>
          </cell>
          <cell r="B1764" t="str">
            <v>Asbestos Repairs &amp; Supp</v>
          </cell>
        </row>
        <row r="1765">
          <cell r="A1765">
            <v>5265</v>
          </cell>
          <cell r="B1765" t="str">
            <v>Floor Covering Repairs</v>
          </cell>
        </row>
        <row r="1766">
          <cell r="A1766">
            <v>5270</v>
          </cell>
          <cell r="B1766" t="str">
            <v>Interior Plantscape</v>
          </cell>
        </row>
        <row r="1767">
          <cell r="A1767">
            <v>5280</v>
          </cell>
          <cell r="B1767" t="str">
            <v>Janitorial Services</v>
          </cell>
        </row>
        <row r="1768">
          <cell r="A1768">
            <v>5285</v>
          </cell>
          <cell r="B1768" t="str">
            <v>Space Refurbishment</v>
          </cell>
        </row>
        <row r="1769">
          <cell r="A1769">
            <v>5290</v>
          </cell>
          <cell r="B1769" t="str">
            <v>Sundry</v>
          </cell>
        </row>
        <row r="1770">
          <cell r="A1770">
            <v>5295</v>
          </cell>
          <cell r="B1770" t="str">
            <v>Janitorial Other</v>
          </cell>
        </row>
        <row r="1771">
          <cell r="A1771">
            <v>5296</v>
          </cell>
          <cell r="B1771" t="str">
            <v>Uniform Rental</v>
          </cell>
        </row>
        <row r="1772">
          <cell r="A1772">
            <v>5300</v>
          </cell>
          <cell r="B1772" t="str">
            <v>Repair and Maint - Non Esc.</v>
          </cell>
        </row>
        <row r="1773">
          <cell r="A1773">
            <v>5310</v>
          </cell>
          <cell r="B1773" t="str">
            <v>Cleaning</v>
          </cell>
        </row>
        <row r="1774">
          <cell r="A1774">
            <v>5320</v>
          </cell>
          <cell r="B1774" t="str">
            <v>Painting and Patching</v>
          </cell>
        </row>
        <row r="1775">
          <cell r="A1775">
            <v>5330</v>
          </cell>
          <cell r="B1775" t="str">
            <v>Locks and Keys</v>
          </cell>
        </row>
        <row r="1776">
          <cell r="A1776">
            <v>5350</v>
          </cell>
          <cell r="B1776" t="str">
            <v>Electricity/Vacant Units</v>
          </cell>
        </row>
        <row r="1777">
          <cell r="A1777">
            <v>5355</v>
          </cell>
          <cell r="B1777" t="str">
            <v>Cleaning - Other</v>
          </cell>
        </row>
        <row r="1778">
          <cell r="A1778">
            <v>5360</v>
          </cell>
          <cell r="B1778" t="str">
            <v>Carpet Cleaning</v>
          </cell>
        </row>
        <row r="1779">
          <cell r="A1779">
            <v>5363</v>
          </cell>
          <cell r="B1779" t="str">
            <v>Furniture</v>
          </cell>
        </row>
        <row r="1780">
          <cell r="A1780">
            <v>5365</v>
          </cell>
          <cell r="B1780" t="str">
            <v>Repairs &amp; Maint. - Other</v>
          </cell>
        </row>
        <row r="1781">
          <cell r="A1781">
            <v>5370</v>
          </cell>
          <cell r="B1781" t="str">
            <v>Salaries &amp; Overhead</v>
          </cell>
        </row>
        <row r="1782">
          <cell r="A1782">
            <v>5380</v>
          </cell>
          <cell r="B1782" t="str">
            <v>CAM Wages</v>
          </cell>
        </row>
        <row r="1783">
          <cell r="A1783">
            <v>5381</v>
          </cell>
          <cell r="B1783" t="str">
            <v>CAM Wages Overhead</v>
          </cell>
        </row>
        <row r="1784">
          <cell r="A1784">
            <v>5390</v>
          </cell>
          <cell r="B1784" t="str">
            <v>CAM Lawn Sprinklers</v>
          </cell>
        </row>
        <row r="1785">
          <cell r="A1785">
            <v>5395</v>
          </cell>
          <cell r="B1785" t="str">
            <v>CAM Fire Protection</v>
          </cell>
        </row>
        <row r="1786">
          <cell r="A1786">
            <v>5400</v>
          </cell>
          <cell r="B1786" t="str">
            <v>CAM Parking Maintenance</v>
          </cell>
        </row>
        <row r="1787">
          <cell r="A1787">
            <v>5405</v>
          </cell>
          <cell r="B1787" t="str">
            <v>CAM Site Cleaning</v>
          </cell>
        </row>
        <row r="1788">
          <cell r="A1788">
            <v>5410</v>
          </cell>
          <cell r="B1788" t="str">
            <v>CAM Landscaping</v>
          </cell>
        </row>
        <row r="1789">
          <cell r="A1789">
            <v>5412</v>
          </cell>
          <cell r="B1789" t="str">
            <v>CAM Landscaping Non Esc.</v>
          </cell>
        </row>
        <row r="1790">
          <cell r="A1790">
            <v>5415</v>
          </cell>
          <cell r="B1790" t="str">
            <v>CAM Plumbing Serv &amp; Supp</v>
          </cell>
        </row>
        <row r="1791">
          <cell r="A1791">
            <v>5420</v>
          </cell>
          <cell r="B1791" t="str">
            <v>CAM Lighting Supplies</v>
          </cell>
        </row>
        <row r="1792">
          <cell r="A1792">
            <v>5425</v>
          </cell>
          <cell r="B1792" t="str">
            <v>CAM Supplies - Other</v>
          </cell>
        </row>
        <row r="1793">
          <cell r="A1793">
            <v>5430</v>
          </cell>
          <cell r="B1793" t="str">
            <v>CAM Electric Repairs</v>
          </cell>
        </row>
        <row r="1794">
          <cell r="A1794">
            <v>5440</v>
          </cell>
          <cell r="B1794" t="str">
            <v>CAM Electric Usage</v>
          </cell>
        </row>
        <row r="1795">
          <cell r="A1795">
            <v>5445</v>
          </cell>
          <cell r="B1795" t="str">
            <v>CAM Surcharge</v>
          </cell>
        </row>
        <row r="1796">
          <cell r="A1796">
            <v>5450</v>
          </cell>
          <cell r="B1796" t="str">
            <v>CAM Water Usage</v>
          </cell>
        </row>
        <row r="1797">
          <cell r="A1797">
            <v>5460</v>
          </cell>
          <cell r="B1797" t="str">
            <v>CAM Sewer Charges</v>
          </cell>
        </row>
        <row r="1798">
          <cell r="A1798">
            <v>5465</v>
          </cell>
          <cell r="B1798" t="str">
            <v>CAM Miscellaneous Utilities</v>
          </cell>
        </row>
        <row r="1799">
          <cell r="A1799">
            <v>5466</v>
          </cell>
          <cell r="B1799" t="str">
            <v>CAM Security Supplies - Non Esc.</v>
          </cell>
        </row>
        <row r="1800">
          <cell r="A1800">
            <v>5467</v>
          </cell>
          <cell r="B1800" t="str">
            <v>CAM Security - Patrol</v>
          </cell>
        </row>
        <row r="1801">
          <cell r="A1801">
            <v>5468</v>
          </cell>
          <cell r="B1801" t="str">
            <v>CAM Security - Monitoring</v>
          </cell>
        </row>
        <row r="1802">
          <cell r="A1802">
            <v>5470</v>
          </cell>
          <cell r="B1802" t="str">
            <v>CAM Security Services</v>
          </cell>
        </row>
        <row r="1803">
          <cell r="A1803">
            <v>5472</v>
          </cell>
          <cell r="B1803" t="str">
            <v>CAM Security - Other</v>
          </cell>
        </row>
        <row r="1804">
          <cell r="A1804">
            <v>5475</v>
          </cell>
          <cell r="B1804" t="str">
            <v>CAM Site Signage</v>
          </cell>
        </row>
        <row r="1805">
          <cell r="A1805">
            <v>5480</v>
          </cell>
          <cell r="B1805" t="str">
            <v>CAM Trash Removal</v>
          </cell>
        </row>
        <row r="1806">
          <cell r="A1806">
            <v>5485</v>
          </cell>
          <cell r="B1806" t="str">
            <v>CAM Pest Control</v>
          </cell>
        </row>
        <row r="1807">
          <cell r="A1807">
            <v>5490</v>
          </cell>
          <cell r="B1807" t="str">
            <v>CAM Maintenance and Repairs</v>
          </cell>
        </row>
        <row r="1808">
          <cell r="A1808">
            <v>5495</v>
          </cell>
          <cell r="B1808" t="str">
            <v>Repairs &amp; Maint Non Esc.</v>
          </cell>
        </row>
        <row r="1809">
          <cell r="A1809">
            <v>5510</v>
          </cell>
          <cell r="B1809" t="str">
            <v>Lease/Rental</v>
          </cell>
        </row>
        <row r="1810">
          <cell r="A1810">
            <v>5605</v>
          </cell>
          <cell r="B1810" t="str">
            <v>Landlord Utilities</v>
          </cell>
        </row>
        <row r="1811">
          <cell r="A1811">
            <v>5610</v>
          </cell>
          <cell r="B1811" t="str">
            <v>Gas</v>
          </cell>
        </row>
        <row r="1812">
          <cell r="A1812">
            <v>5620</v>
          </cell>
          <cell r="B1812" t="str">
            <v>Electricity</v>
          </cell>
        </row>
        <row r="1813">
          <cell r="A1813">
            <v>5630</v>
          </cell>
          <cell r="B1813" t="str">
            <v>Water</v>
          </cell>
        </row>
        <row r="1814">
          <cell r="A1814">
            <v>5640</v>
          </cell>
          <cell r="B1814" t="str">
            <v>Wastewater</v>
          </cell>
        </row>
        <row r="1815">
          <cell r="A1815">
            <v>5650</v>
          </cell>
          <cell r="B1815" t="str">
            <v>Trash Removal</v>
          </cell>
        </row>
        <row r="1816">
          <cell r="A1816">
            <v>5660</v>
          </cell>
          <cell r="B1816" t="str">
            <v>Other</v>
          </cell>
        </row>
        <row r="1817">
          <cell r="A1817">
            <v>5670</v>
          </cell>
          <cell r="B1817" t="str">
            <v>Cable TV</v>
          </cell>
        </row>
        <row r="1818">
          <cell r="A1818">
            <v>5680</v>
          </cell>
          <cell r="B1818" t="str">
            <v>Road Maintenance</v>
          </cell>
        </row>
        <row r="1819">
          <cell r="A1819">
            <v>5685</v>
          </cell>
          <cell r="B1819" t="str">
            <v>Utilities - Non Esc.</v>
          </cell>
        </row>
        <row r="1820">
          <cell r="A1820">
            <v>5690</v>
          </cell>
          <cell r="B1820" t="str">
            <v>Miscellaneous Utilities</v>
          </cell>
        </row>
        <row r="1821">
          <cell r="A1821">
            <v>5695</v>
          </cell>
          <cell r="B1821" t="str">
            <v>Telephone</v>
          </cell>
        </row>
        <row r="1822">
          <cell r="A1822">
            <v>5696</v>
          </cell>
          <cell r="B1822" t="str">
            <v>Utility Reim</v>
          </cell>
        </row>
        <row r="1823">
          <cell r="A1823">
            <v>5780</v>
          </cell>
          <cell r="B1823" t="str">
            <v>Administrative Wages</v>
          </cell>
        </row>
        <row r="1824">
          <cell r="A1824">
            <v>5790</v>
          </cell>
          <cell r="B1824" t="str">
            <v>Admin Wages Overhead</v>
          </cell>
        </row>
        <row r="1825">
          <cell r="A1825">
            <v>5795</v>
          </cell>
          <cell r="B1825" t="str">
            <v>Benefits</v>
          </cell>
        </row>
        <row r="1826">
          <cell r="A1826">
            <v>5800</v>
          </cell>
          <cell r="B1826" t="str">
            <v>Renewal/Leasing Bonuses</v>
          </cell>
        </row>
        <row r="1827">
          <cell r="A1827">
            <v>5810</v>
          </cell>
          <cell r="B1827" t="str">
            <v>Training and Education</v>
          </cell>
        </row>
        <row r="1828">
          <cell r="A1828">
            <v>5820</v>
          </cell>
          <cell r="B1828" t="str">
            <v>Rent Expense</v>
          </cell>
        </row>
        <row r="1829">
          <cell r="A1829">
            <v>5830</v>
          </cell>
          <cell r="B1829" t="str">
            <v>Management Office</v>
          </cell>
        </row>
        <row r="1830">
          <cell r="A1830">
            <v>5831</v>
          </cell>
          <cell r="B1830" t="str">
            <v>Office Rent</v>
          </cell>
        </row>
        <row r="1831">
          <cell r="A1831">
            <v>5870</v>
          </cell>
          <cell r="B1831" t="str">
            <v>Management Fees</v>
          </cell>
        </row>
        <row r="1832">
          <cell r="A1832">
            <v>5875</v>
          </cell>
          <cell r="B1832" t="str">
            <v>Accounting Fees</v>
          </cell>
        </row>
        <row r="1833">
          <cell r="A1833">
            <v>5876</v>
          </cell>
          <cell r="B1833" t="str">
            <v>Legal Fees</v>
          </cell>
        </row>
        <row r="1834">
          <cell r="A1834">
            <v>5877</v>
          </cell>
          <cell r="B1834" t="str">
            <v>Loan Fees</v>
          </cell>
        </row>
        <row r="1835">
          <cell r="A1835">
            <v>5880</v>
          </cell>
          <cell r="B1835" t="str">
            <v>Locator Fees/Leasing</v>
          </cell>
        </row>
        <row r="1836">
          <cell r="A1836">
            <v>5888</v>
          </cell>
          <cell r="B1836" t="str">
            <v>Professional Fees</v>
          </cell>
        </row>
        <row r="1837">
          <cell r="A1837">
            <v>5890</v>
          </cell>
          <cell r="B1837" t="str">
            <v>Advertising</v>
          </cell>
        </row>
        <row r="1838">
          <cell r="A1838">
            <v>5895</v>
          </cell>
          <cell r="B1838" t="str">
            <v>Signage</v>
          </cell>
        </row>
        <row r="1839">
          <cell r="A1839">
            <v>5900</v>
          </cell>
          <cell r="B1839" t="str">
            <v>Promotion</v>
          </cell>
        </row>
        <row r="1840">
          <cell r="A1840">
            <v>5905</v>
          </cell>
          <cell r="B1840" t="str">
            <v>Leasing Salaries</v>
          </cell>
        </row>
        <row r="1841">
          <cell r="A1841">
            <v>5910</v>
          </cell>
          <cell r="B1841" t="str">
            <v>Model Unit</v>
          </cell>
        </row>
        <row r="1842">
          <cell r="A1842">
            <v>5920</v>
          </cell>
          <cell r="B1842" t="str">
            <v>Security Services</v>
          </cell>
        </row>
        <row r="1843">
          <cell r="A1843">
            <v>5925</v>
          </cell>
          <cell r="B1843" t="str">
            <v>Messenger &amp; Delivery</v>
          </cell>
        </row>
        <row r="1844">
          <cell r="A1844">
            <v>5930</v>
          </cell>
          <cell r="B1844" t="str">
            <v>Mileage</v>
          </cell>
        </row>
        <row r="1845">
          <cell r="A1845">
            <v>5935</v>
          </cell>
          <cell r="B1845" t="str">
            <v>Travel &amp; Entertainment</v>
          </cell>
        </row>
        <row r="1846">
          <cell r="A1846">
            <v>5940</v>
          </cell>
          <cell r="B1846" t="str">
            <v>Professional Fees - Escal</v>
          </cell>
        </row>
        <row r="1847">
          <cell r="A1847">
            <v>5945</v>
          </cell>
          <cell r="B1847" t="str">
            <v>Prof Fees - Non Esc</v>
          </cell>
        </row>
        <row r="1848">
          <cell r="A1848">
            <v>5950</v>
          </cell>
          <cell r="B1848" t="str">
            <v>Pro Fees/Marketing Consul</v>
          </cell>
        </row>
        <row r="1849">
          <cell r="A1849">
            <v>5955</v>
          </cell>
          <cell r="B1849" t="str">
            <v>Dues &amp; Subscriptions</v>
          </cell>
        </row>
        <row r="1850">
          <cell r="A1850">
            <v>5960</v>
          </cell>
          <cell r="B1850" t="str">
            <v>Permits and Fees</v>
          </cell>
        </row>
        <row r="1851">
          <cell r="A1851">
            <v>5961</v>
          </cell>
          <cell r="B1851" t="str">
            <v>Bank Service Charges</v>
          </cell>
        </row>
        <row r="1852">
          <cell r="A1852">
            <v>5962</v>
          </cell>
          <cell r="B1852" t="str">
            <v>Photographic</v>
          </cell>
        </row>
        <row r="1853">
          <cell r="A1853">
            <v>5965</v>
          </cell>
          <cell r="B1853" t="str">
            <v>Postage</v>
          </cell>
        </row>
        <row r="1854">
          <cell r="A1854">
            <v>5969</v>
          </cell>
          <cell r="B1854" t="str">
            <v>Security-Permits, Misc.</v>
          </cell>
        </row>
        <row r="1855">
          <cell r="A1855">
            <v>5970</v>
          </cell>
          <cell r="B1855" t="str">
            <v>Office Supplies/Mailings</v>
          </cell>
        </row>
        <row r="1856">
          <cell r="A1856">
            <v>5971</v>
          </cell>
          <cell r="B1856" t="str">
            <v>Computer Expenses</v>
          </cell>
        </row>
        <row r="1857">
          <cell r="A1857">
            <v>5972</v>
          </cell>
          <cell r="B1857" t="str">
            <v>Office Supplies</v>
          </cell>
        </row>
        <row r="1858">
          <cell r="A1858">
            <v>5973</v>
          </cell>
          <cell r="B1858" t="str">
            <v>Printing and Stationery</v>
          </cell>
        </row>
        <row r="1859">
          <cell r="A1859">
            <v>5975</v>
          </cell>
          <cell r="B1859" t="str">
            <v>Management Office</v>
          </cell>
        </row>
        <row r="1860">
          <cell r="A1860">
            <v>5980</v>
          </cell>
          <cell r="B1860" t="str">
            <v>Other</v>
          </cell>
        </row>
        <row r="1861">
          <cell r="A1861">
            <v>5981</v>
          </cell>
          <cell r="B1861" t="str">
            <v>Newsletter/Directories</v>
          </cell>
        </row>
        <row r="1862">
          <cell r="A1862">
            <v>5985</v>
          </cell>
          <cell r="B1862" t="str">
            <v>Office Equipment Rental</v>
          </cell>
        </row>
        <row r="1863">
          <cell r="A1863">
            <v>5986</v>
          </cell>
          <cell r="B1863" t="str">
            <v>Gen and Admin - Non Esc.</v>
          </cell>
        </row>
        <row r="1864">
          <cell r="A1864">
            <v>5987</v>
          </cell>
          <cell r="B1864" t="str">
            <v>Pre-Development Costs</v>
          </cell>
        </row>
        <row r="1865">
          <cell r="A1865">
            <v>5990</v>
          </cell>
          <cell r="B1865" t="str">
            <v>Bad Debt Expense</v>
          </cell>
        </row>
        <row r="1866">
          <cell r="A1866">
            <v>6000</v>
          </cell>
          <cell r="B1866" t="str">
            <v>First Mortgage Interest</v>
          </cell>
        </row>
        <row r="1867">
          <cell r="A1867">
            <v>6001</v>
          </cell>
          <cell r="B1867" t="str">
            <v>Accrued Interest Expense</v>
          </cell>
        </row>
        <row r="1868">
          <cell r="A1868">
            <v>6004</v>
          </cell>
          <cell r="B1868" t="str">
            <v>Debt Service</v>
          </cell>
        </row>
        <row r="1869">
          <cell r="A1869">
            <v>6010</v>
          </cell>
          <cell r="B1869" t="str">
            <v>Second Mortgage Interest</v>
          </cell>
        </row>
        <row r="1870">
          <cell r="A1870">
            <v>6011</v>
          </cell>
          <cell r="B1870" t="str">
            <v>Prepayment Penalty</v>
          </cell>
        </row>
        <row r="1871">
          <cell r="A1871">
            <v>6012</v>
          </cell>
          <cell r="B1871" t="str">
            <v>Excess Cash Flow to Lender</v>
          </cell>
        </row>
        <row r="1872">
          <cell r="A1872">
            <v>6015</v>
          </cell>
          <cell r="B1872" t="str">
            <v>Interest Davis Estate</v>
          </cell>
        </row>
        <row r="1873">
          <cell r="A1873">
            <v>6020</v>
          </cell>
          <cell r="B1873" t="str">
            <v>Third Mortgage Interest</v>
          </cell>
        </row>
        <row r="1874">
          <cell r="A1874">
            <v>6030</v>
          </cell>
          <cell r="B1874" t="str">
            <v>Short Term Interest</v>
          </cell>
        </row>
        <row r="1875">
          <cell r="A1875">
            <v>6035</v>
          </cell>
          <cell r="B1875" t="str">
            <v>Interest Kite</v>
          </cell>
        </row>
        <row r="1876">
          <cell r="A1876">
            <v>6040</v>
          </cell>
          <cell r="B1876" t="str">
            <v>LF Amort-code to Amort</v>
          </cell>
        </row>
        <row r="1877">
          <cell r="A1877">
            <v>6060</v>
          </cell>
          <cell r="B1877" t="str">
            <v>Interest Paid Owners Loan</v>
          </cell>
        </row>
        <row r="1878">
          <cell r="A1878">
            <v>6065</v>
          </cell>
          <cell r="B1878" t="str">
            <v>Other-Prof Cons</v>
          </cell>
        </row>
        <row r="1879">
          <cell r="A1879">
            <v>6070</v>
          </cell>
          <cell r="B1879" t="str">
            <v>Mortgage Insurance</v>
          </cell>
        </row>
        <row r="1880">
          <cell r="A1880">
            <v>6075</v>
          </cell>
          <cell r="B1880" t="str">
            <v>Ads &amp; Promo - Marketing</v>
          </cell>
        </row>
        <row r="1881">
          <cell r="A1881">
            <v>6080</v>
          </cell>
          <cell r="B1881" t="str">
            <v>Financial Auditing</v>
          </cell>
        </row>
        <row r="1882">
          <cell r="A1882">
            <v>6085</v>
          </cell>
          <cell r="B1882" t="str">
            <v>Financial - Legal</v>
          </cell>
        </row>
        <row r="1883">
          <cell r="A1883">
            <v>6086</v>
          </cell>
          <cell r="B1883" t="str">
            <v>Costs of Sale</v>
          </cell>
        </row>
        <row r="1884">
          <cell r="A1884">
            <v>6100</v>
          </cell>
          <cell r="B1884" t="str">
            <v>Ground Lease Expense</v>
          </cell>
        </row>
        <row r="1885">
          <cell r="A1885">
            <v>6202</v>
          </cell>
          <cell r="B1885" t="str">
            <v>Letter of Credit Fees</v>
          </cell>
        </row>
        <row r="1886">
          <cell r="A1886">
            <v>6290</v>
          </cell>
          <cell r="B1886" t="str">
            <v>Abandoned Projects</v>
          </cell>
        </row>
        <row r="1887">
          <cell r="A1887">
            <v>6300</v>
          </cell>
          <cell r="B1887" t="str">
            <v>Depreciation</v>
          </cell>
        </row>
        <row r="1888">
          <cell r="A1888">
            <v>6320</v>
          </cell>
          <cell r="B1888" t="str">
            <v>Amortization</v>
          </cell>
        </row>
        <row r="1889">
          <cell r="A1889">
            <v>6340</v>
          </cell>
          <cell r="B1889" t="str">
            <v>LF Amort code to 6320</v>
          </cell>
        </row>
        <row r="1890">
          <cell r="A1890">
            <v>6501</v>
          </cell>
          <cell r="B1890" t="str">
            <v>Carpet</v>
          </cell>
        </row>
        <row r="1891">
          <cell r="A1891">
            <v>6502</v>
          </cell>
          <cell r="B1891" t="str">
            <v>Vinyl or Tile Flooring</v>
          </cell>
        </row>
        <row r="1892">
          <cell r="A1892">
            <v>6510</v>
          </cell>
          <cell r="B1892" t="str">
            <v>Window Coverings</v>
          </cell>
        </row>
        <row r="1893">
          <cell r="A1893">
            <v>6520</v>
          </cell>
          <cell r="B1893" t="str">
            <v>Dishwashers</v>
          </cell>
        </row>
        <row r="1894">
          <cell r="A1894">
            <v>6530</v>
          </cell>
          <cell r="B1894" t="str">
            <v>Washer/Dryers</v>
          </cell>
        </row>
        <row r="1895">
          <cell r="A1895">
            <v>6540</v>
          </cell>
          <cell r="B1895" t="str">
            <v>Refrigerators</v>
          </cell>
        </row>
        <row r="1896">
          <cell r="A1896">
            <v>6550</v>
          </cell>
          <cell r="B1896" t="str">
            <v>Stove/Hoods/Microwaves</v>
          </cell>
        </row>
        <row r="1897">
          <cell r="A1897">
            <v>6560</v>
          </cell>
          <cell r="B1897" t="str">
            <v>Ceiling Fans</v>
          </cell>
        </row>
        <row r="1898">
          <cell r="A1898">
            <v>6571</v>
          </cell>
          <cell r="B1898" t="str">
            <v>Furniture</v>
          </cell>
        </row>
        <row r="1899">
          <cell r="A1899">
            <v>6680</v>
          </cell>
          <cell r="B1899" t="str">
            <v>Termite Treatment</v>
          </cell>
        </row>
        <row r="1900">
          <cell r="A1900">
            <v>6700</v>
          </cell>
          <cell r="B1900" t="str">
            <v>Roof Replacement</v>
          </cell>
        </row>
        <row r="1901">
          <cell r="A1901">
            <v>6705</v>
          </cell>
          <cell r="B1901" t="str">
            <v>Government Approv &amp; Fees</v>
          </cell>
        </row>
        <row r="1902">
          <cell r="A1902">
            <v>6707</v>
          </cell>
          <cell r="B1902" t="str">
            <v>Professional Fees</v>
          </cell>
        </row>
        <row r="1903">
          <cell r="A1903">
            <v>6708</v>
          </cell>
          <cell r="B1903" t="str">
            <v>Settlement Fees</v>
          </cell>
        </row>
        <row r="1904">
          <cell r="A1904">
            <v>6709</v>
          </cell>
          <cell r="B1904" t="str">
            <v>Construction Mgmnt Fee</v>
          </cell>
        </row>
        <row r="1905">
          <cell r="A1905">
            <v>6710</v>
          </cell>
          <cell r="B1905" t="str">
            <v>Construction Overhead</v>
          </cell>
        </row>
        <row r="1906">
          <cell r="A1906">
            <v>6711</v>
          </cell>
          <cell r="B1906" t="str">
            <v>Exterior Building Repair</v>
          </cell>
        </row>
        <row r="1907">
          <cell r="A1907">
            <v>6712</v>
          </cell>
          <cell r="B1907" t="str">
            <v>Exterior Doors/Windows</v>
          </cell>
        </row>
        <row r="1908">
          <cell r="A1908">
            <v>6713</v>
          </cell>
          <cell r="B1908" t="str">
            <v>Flatwork/Stairs/Walkways</v>
          </cell>
        </row>
        <row r="1909">
          <cell r="A1909">
            <v>6714</v>
          </cell>
          <cell r="B1909" t="str">
            <v>Bldg Improvement Exp.</v>
          </cell>
        </row>
        <row r="1910">
          <cell r="A1910">
            <v>6715</v>
          </cell>
          <cell r="B1910" t="str">
            <v>Signage</v>
          </cell>
        </row>
        <row r="1911">
          <cell r="A1911">
            <v>6720</v>
          </cell>
          <cell r="B1911" t="str">
            <v>Exterior Painting</v>
          </cell>
        </row>
        <row r="1912">
          <cell r="A1912">
            <v>6725</v>
          </cell>
          <cell r="B1912" t="str">
            <v>Cap Exp/Lease Up Costs</v>
          </cell>
        </row>
        <row r="1913">
          <cell r="A1913">
            <v>6740</v>
          </cell>
          <cell r="B1913" t="str">
            <v>Interior Building Improve</v>
          </cell>
        </row>
        <row r="1914">
          <cell r="A1914" t="str">
            <v>6740R</v>
          </cell>
          <cell r="B1914" t="str">
            <v>Interior Bldg Imp-Reim</v>
          </cell>
        </row>
        <row r="1915">
          <cell r="A1915">
            <v>6741</v>
          </cell>
          <cell r="B1915" t="str">
            <v>Wallpapering</v>
          </cell>
        </row>
        <row r="1916">
          <cell r="A1916">
            <v>6742</v>
          </cell>
          <cell r="B1916" t="str">
            <v>Countertops</v>
          </cell>
        </row>
        <row r="1917">
          <cell r="A1917">
            <v>6750</v>
          </cell>
          <cell r="B1917" t="str">
            <v>Electrical</v>
          </cell>
        </row>
        <row r="1918">
          <cell r="A1918">
            <v>6760</v>
          </cell>
          <cell r="B1918" t="str">
            <v>Plumbing</v>
          </cell>
        </row>
        <row r="1919">
          <cell r="A1919">
            <v>6762</v>
          </cell>
          <cell r="B1919" t="str">
            <v>Lobby</v>
          </cell>
        </row>
        <row r="1920">
          <cell r="A1920">
            <v>6765</v>
          </cell>
          <cell r="B1920" t="str">
            <v>Elevators</v>
          </cell>
        </row>
        <row r="1921">
          <cell r="A1921">
            <v>6768</v>
          </cell>
          <cell r="B1921" t="str">
            <v>Security System</v>
          </cell>
        </row>
        <row r="1922">
          <cell r="A1922">
            <v>6770</v>
          </cell>
          <cell r="B1922" t="str">
            <v>HVAC Replacement</v>
          </cell>
        </row>
        <row r="1923">
          <cell r="A1923">
            <v>6780</v>
          </cell>
          <cell r="B1923" t="str">
            <v>Landscaping</v>
          </cell>
        </row>
        <row r="1924">
          <cell r="A1924">
            <v>6790</v>
          </cell>
          <cell r="B1924" t="str">
            <v>Drives and Parking</v>
          </cell>
        </row>
        <row r="1925">
          <cell r="A1925">
            <v>6795</v>
          </cell>
          <cell r="B1925" t="str">
            <v>Other</v>
          </cell>
        </row>
        <row r="1926">
          <cell r="A1926">
            <v>6800</v>
          </cell>
          <cell r="B1926" t="str">
            <v>Pool</v>
          </cell>
        </row>
        <row r="1927">
          <cell r="A1927">
            <v>6805</v>
          </cell>
          <cell r="B1927" t="str">
            <v>Contingency</v>
          </cell>
        </row>
        <row r="1928">
          <cell r="A1928">
            <v>6810</v>
          </cell>
          <cell r="B1928" t="str">
            <v>Casualty Loss/Recovery</v>
          </cell>
        </row>
        <row r="1929">
          <cell r="A1929">
            <v>6820</v>
          </cell>
          <cell r="B1929" t="str">
            <v>Fire Loss/Recovery</v>
          </cell>
        </row>
        <row r="1930">
          <cell r="A1930">
            <v>6910</v>
          </cell>
          <cell r="B1930" t="str">
            <v>Owner Requested Repairs</v>
          </cell>
        </row>
        <row r="1931">
          <cell r="A1931">
            <v>6920</v>
          </cell>
          <cell r="B1931" t="str">
            <v>Building Improvement Expense</v>
          </cell>
        </row>
        <row r="1932">
          <cell r="A1932">
            <v>6921</v>
          </cell>
          <cell r="B1932" t="str">
            <v>Extraordinary Building Repairs</v>
          </cell>
        </row>
        <row r="1933">
          <cell r="A1933">
            <v>6930</v>
          </cell>
          <cell r="B1933" t="str">
            <v>Tenant Improvements</v>
          </cell>
        </row>
        <row r="1934">
          <cell r="A1934">
            <v>6935</v>
          </cell>
          <cell r="B1934" t="str">
            <v>Space Refurbishment</v>
          </cell>
        </row>
        <row r="1935">
          <cell r="A1935">
            <v>6940</v>
          </cell>
          <cell r="B1935" t="str">
            <v>Leasing Commissions</v>
          </cell>
        </row>
        <row r="1936">
          <cell r="A1936">
            <v>6950</v>
          </cell>
          <cell r="B1936" t="str">
            <v>Fund Level Interest Income</v>
          </cell>
        </row>
        <row r="1937">
          <cell r="A1937">
            <v>6951</v>
          </cell>
          <cell r="B1937" t="str">
            <v>Interest Income</v>
          </cell>
        </row>
        <row r="1938">
          <cell r="A1938">
            <v>6952</v>
          </cell>
          <cell r="B1938" t="str">
            <v>Non-operating Misc Inc</v>
          </cell>
        </row>
        <row r="1939">
          <cell r="A1939">
            <v>6953</v>
          </cell>
          <cell r="B1939" t="str">
            <v>Gain on Sale of Assets</v>
          </cell>
        </row>
        <row r="1940">
          <cell r="A1940">
            <v>6954</v>
          </cell>
          <cell r="B1940" t="str">
            <v>Accrued Incentive Fee</v>
          </cell>
        </row>
        <row r="1941">
          <cell r="A1941">
            <v>6955</v>
          </cell>
          <cell r="B1941" t="str">
            <v>Incentive Fee Paid</v>
          </cell>
        </row>
        <row r="1942">
          <cell r="A1942">
            <v>6956</v>
          </cell>
          <cell r="B1942" t="str">
            <v>Assset Disposition Fees</v>
          </cell>
        </row>
        <row r="1943">
          <cell r="A1943">
            <v>6965</v>
          </cell>
          <cell r="B1943" t="str">
            <v>Partnership Income</v>
          </cell>
        </row>
        <row r="1944">
          <cell r="A1944">
            <v>6970</v>
          </cell>
          <cell r="B1944" t="str">
            <v>Park 35 Expenses</v>
          </cell>
        </row>
        <row r="1945">
          <cell r="A1945">
            <v>6971</v>
          </cell>
          <cell r="B1945" t="str">
            <v>Charitable Contributions</v>
          </cell>
        </row>
        <row r="1946">
          <cell r="A1946">
            <v>6979</v>
          </cell>
          <cell r="B1946" t="str">
            <v>Loss on Write Down of R/E</v>
          </cell>
        </row>
        <row r="1947">
          <cell r="A1947">
            <v>6980</v>
          </cell>
          <cell r="B1947" t="str">
            <v>Taxes - Other</v>
          </cell>
        </row>
        <row r="1948">
          <cell r="A1948">
            <v>6981</v>
          </cell>
          <cell r="B1948" t="str">
            <v>Performance Bonuses</v>
          </cell>
        </row>
        <row r="1949">
          <cell r="A1949">
            <v>6982</v>
          </cell>
          <cell r="B1949" t="str">
            <v>Legal Fees</v>
          </cell>
        </row>
        <row r="1950">
          <cell r="A1950">
            <v>6983</v>
          </cell>
          <cell r="B1950" t="str">
            <v>Accounting Fees</v>
          </cell>
        </row>
        <row r="1951">
          <cell r="A1951">
            <v>6984</v>
          </cell>
          <cell r="B1951" t="str">
            <v>Administrative Fees</v>
          </cell>
        </row>
        <row r="1952">
          <cell r="A1952">
            <v>6985</v>
          </cell>
          <cell r="B1952" t="str">
            <v>Guaranteed Payments</v>
          </cell>
        </row>
        <row r="1953">
          <cell r="A1953">
            <v>6986</v>
          </cell>
          <cell r="B1953" t="str">
            <v>Asset Management Fees</v>
          </cell>
        </row>
        <row r="1954">
          <cell r="A1954">
            <v>6987</v>
          </cell>
          <cell r="B1954" t="str">
            <v>Financing Fees</v>
          </cell>
        </row>
        <row r="1955">
          <cell r="A1955">
            <v>6988</v>
          </cell>
          <cell r="B1955" t="str">
            <v>Costs of Sale</v>
          </cell>
        </row>
        <row r="1956">
          <cell r="A1956">
            <v>6989</v>
          </cell>
          <cell r="B1956" t="str">
            <v>Travel &amp; Entertainment</v>
          </cell>
        </row>
        <row r="1957">
          <cell r="A1957">
            <v>6990</v>
          </cell>
          <cell r="B1957" t="str">
            <v>1998 Expenses</v>
          </cell>
        </row>
        <row r="1958">
          <cell r="A1958">
            <v>6991</v>
          </cell>
          <cell r="B1958" t="str">
            <v>Book Expenses</v>
          </cell>
        </row>
        <row r="1959">
          <cell r="A1959">
            <v>6992</v>
          </cell>
          <cell r="B1959" t="str">
            <v>Organization Costs</v>
          </cell>
        </row>
        <row r="1960">
          <cell r="A1960">
            <v>6993</v>
          </cell>
          <cell r="B1960" t="str">
            <v>Gain/Loss Rate Cap MTM</v>
          </cell>
        </row>
        <row r="1961">
          <cell r="A1961">
            <v>6995</v>
          </cell>
          <cell r="B1961" t="str">
            <v>1999 Expenses</v>
          </cell>
        </row>
        <row r="1962">
          <cell r="A1962">
            <v>6996</v>
          </cell>
          <cell r="B1962" t="str">
            <v>Preferred Return</v>
          </cell>
        </row>
        <row r="1963">
          <cell r="A1963">
            <v>6997</v>
          </cell>
          <cell r="B1963" t="str">
            <v>Supervisory Salary</v>
          </cell>
        </row>
        <row r="1964">
          <cell r="A1964">
            <v>6998</v>
          </cell>
          <cell r="B1964" t="str">
            <v>Environmental Abatement</v>
          </cell>
        </row>
        <row r="1965">
          <cell r="A1965">
            <v>7000</v>
          </cell>
          <cell r="B1965" t="str">
            <v>OLD CASH RECLASS TO 1000</v>
          </cell>
        </row>
        <row r="1966">
          <cell r="A1966">
            <v>7003</v>
          </cell>
          <cell r="B1966" t="str">
            <v>Cash-Horizon</v>
          </cell>
        </row>
        <row r="1967">
          <cell r="A1967">
            <v>7020</v>
          </cell>
          <cell r="B1967" t="str">
            <v>OLD ACCT</v>
          </cell>
        </row>
        <row r="1968">
          <cell r="A1968">
            <v>7060</v>
          </cell>
          <cell r="B1968" t="str">
            <v>OLD ACCT</v>
          </cell>
        </row>
        <row r="1969">
          <cell r="A1969">
            <v>7100</v>
          </cell>
          <cell r="B1969" t="str">
            <v>OLD AR RECLASS TO 1100</v>
          </cell>
        </row>
        <row r="1970">
          <cell r="A1970">
            <v>7230</v>
          </cell>
          <cell r="B1970" t="str">
            <v>OLD INS ACCT</v>
          </cell>
        </row>
        <row r="1971">
          <cell r="A1971">
            <v>7300</v>
          </cell>
          <cell r="B1971" t="str">
            <v>Old A/R Tenant Rent</v>
          </cell>
        </row>
        <row r="1972">
          <cell r="A1972">
            <v>7800</v>
          </cell>
          <cell r="B1972" t="str">
            <v>OLD ACCUM DEP RC TO 1780</v>
          </cell>
        </row>
        <row r="1973">
          <cell r="A1973">
            <v>7810</v>
          </cell>
          <cell r="B1973" t="str">
            <v>OLD ACCUM AM RC TO 1785</v>
          </cell>
        </row>
        <row r="1974">
          <cell r="A1974">
            <v>8000</v>
          </cell>
          <cell r="B1974" t="str">
            <v>Old Prepaid Rent</v>
          </cell>
        </row>
        <row r="1975">
          <cell r="A1975">
            <v>8010</v>
          </cell>
          <cell r="B1975" t="str">
            <v>Old Accounts Payable</v>
          </cell>
        </row>
        <row r="1976">
          <cell r="A1976">
            <v>8080</v>
          </cell>
          <cell r="B1976" t="str">
            <v>Old Taxes/Insurance Payab</v>
          </cell>
        </row>
        <row r="1977">
          <cell r="A1977">
            <v>8500</v>
          </cell>
          <cell r="B1977" t="str">
            <v>Owners Equity</v>
          </cell>
        </row>
        <row r="1978">
          <cell r="A1978">
            <v>8750</v>
          </cell>
          <cell r="B1978" t="str">
            <v>OLD OWNER WITHDRAWAL</v>
          </cell>
        </row>
        <row r="1979">
          <cell r="A1979">
            <v>8990</v>
          </cell>
          <cell r="B1979" t="str">
            <v>OLD RE RECLASS TO 3990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28878421161"/>
      <sheetName val="Template"/>
      <sheetName val="Sheet3"/>
    </sheetNames>
    <sheetDataSet>
      <sheetData sheetId="0"/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Hotel"/>
      <sheetName val="Summary - Office"/>
      <sheetName val="Assumptions"/>
      <sheetName val="10 Year Cash"/>
      <sheetName val="7 Year Cash"/>
      <sheetName val="Office CF - Actuals"/>
      <sheetName val="10-Year Argus CF"/>
      <sheetName val="World Trade Office- AEW"/>
      <sheetName val="Capex"/>
      <sheetName val="Input"/>
      <sheetName val="Cash Flow"/>
      <sheetName val="Inputs"/>
      <sheetName val="Rollover Analysis"/>
      <sheetName val="Pro Forma"/>
      <sheetName val="OS &amp; E Westin"/>
      <sheetName val="Uni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"/>
      <sheetName val="ECF"/>
      <sheetName val="CHECK"/>
      <sheetName val="TB"/>
      <sheetName val="IPT"/>
      <sheetName val="M-1"/>
      <sheetName val="SA"/>
      <sheetName val="FAS"/>
      <sheetName val="GTR"/>
      <sheetName val="G &amp; A"/>
      <sheetName val="DEPR"/>
      <sheetName val="EQUITY"/>
      <sheetName val="EQUITY 2"/>
      <sheetName val="DEBT"/>
      <sheetName val="MG"/>
      <sheetName val="UBTI"/>
      <sheetName val="CORP"/>
      <sheetName val="STATE"/>
      <sheetName val="SCH K"/>
      <sheetName val="1250"/>
      <sheetName val="K-1 LPs"/>
      <sheetName val="Input ~ General Information"/>
      <sheetName val="Demograph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REVSTMT"/>
      <sheetName val="Mgmt Fee"/>
      <sheetName val="VM Fee"/>
      <sheetName val="1150"/>
      <sheetName val="delinq"/>
      <sheetName val="BANKREC-WF"/>
      <sheetName val="BANKREC-MM"/>
      <sheetName val="BI SCHED"/>
      <sheetName val="LC SCHED"/>
      <sheetName val="TI SCHED"/>
      <sheetName val="SEC DEP"/>
      <sheetName val="VARIANCE"/>
      <sheetName val="Journal"/>
      <sheetName val="PERS PROP"/>
      <sheetName val="SALES TAX"/>
      <sheetName val="OER WKSHT"/>
      <sheetName val="stacking plan"/>
      <sheetName val="marketing "/>
      <sheetName val="Leasing Status "/>
      <sheetName val="Capital Exp"/>
      <sheetName val="Vacant Space "/>
      <sheetName val="Index"/>
      <sheetName val="Checklist"/>
      <sheetName val="Assembly List "/>
      <sheetName val="Dec variance"/>
      <sheetName val="dec crj"/>
      <sheetName val="Delinquency"/>
      <sheetName val="Mgmt Fee-Prabhu"/>
      <sheetName val="Accruals"/>
      <sheetName val="1101 "/>
      <sheetName val="Amortization"/>
      <sheetName val="Depreciation"/>
      <sheetName val="JE-payroll,mgmt,park"/>
      <sheetName val="JE-Recurring"/>
      <sheetName val="JE-Misc"/>
      <sheetName val="JE-Austin (TI)"/>
      <sheetName val="JE-Austin (LC)"/>
      <sheetName val="JE-Austin  (Bldg)"/>
      <sheetName val="JE-Austin Reserve"/>
      <sheetName val="JE-Austin Misc"/>
      <sheetName val="ins accru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ensitivity"/>
      <sheetName val="Summary"/>
      <sheetName val="Price and Cost"/>
      <sheetName val="Dev Schedule"/>
      <sheetName val="Unit Sales Detail"/>
      <sheetName val="Pro Forma"/>
      <sheetName val="After Tax Splits"/>
      <sheetName val="Exhibit A"/>
      <sheetName val="10 Year 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GL-Trinity"/>
      <sheetName val="GL-KWP"/>
      <sheetName val="Tenant-Data"/>
      <sheetName val="Occupancy"/>
      <sheetName val="Trial-Bal"/>
      <sheetName val="Calcs"/>
      <sheetName val="Statements"/>
      <sheetName val="Compare-OE"/>
    </sheetNames>
    <sheetDataSet>
      <sheetData sheetId="0">
        <row r="22">
          <cell r="F22">
            <v>2006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3CB02C-D27E-4FB2-A032-5AF2D3DA066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984b7105-d58e-4a45-9e9d-840676a742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ps.sdttc.com/webpayments/CoSDTreasurer2/search" TargetMode="External"/><Relationship Id="rId1" Type="http://schemas.openxmlformats.org/officeDocument/2006/relationships/hyperlink" Target="https://www.sdttc.com/content/ttc/en/tax-collection/prior-year-tax-record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D9A7-4BE4-45FD-AD8C-EA38E4224EC2}">
  <sheetPr>
    <pageSetUpPr fitToPage="1"/>
  </sheetPr>
  <dimension ref="B1:O99"/>
  <sheetViews>
    <sheetView showGridLines="0" tabSelected="1" view="pageBreakPreview" topLeftCell="C1" zoomScaleNormal="100" zoomScaleSheetLayoutView="100" zoomScalePageLayoutView="70" workbookViewId="0">
      <selection activeCell="C2" sqref="C2"/>
    </sheetView>
  </sheetViews>
  <sheetFormatPr defaultRowHeight="12.75" outlineLevelCol="1"/>
  <cols>
    <col min="1" max="1" width="0" style="37" hidden="1" customWidth="1"/>
    <col min="2" max="2" width="9.42578125" style="37" hidden="1" customWidth="1"/>
    <col min="3" max="3" width="48.140625" style="16" customWidth="1"/>
    <col min="4" max="4" width="3.28515625" style="16" customWidth="1"/>
    <col min="5" max="5" width="16.28515625" style="16" customWidth="1"/>
    <col min="6" max="6" width="13.5703125" style="16" customWidth="1"/>
    <col min="7" max="7" width="17.42578125" style="16" customWidth="1"/>
    <col min="8" max="8" width="15" style="16" customWidth="1"/>
    <col min="9" max="9" width="16.7109375" style="16" customWidth="1"/>
    <col min="10" max="10" width="18" style="16" hidden="1" customWidth="1" outlineLevel="1"/>
    <col min="11" max="11" width="3" style="16" hidden="1" customWidth="1" outlineLevel="1"/>
    <col min="12" max="12" width="83.28515625" style="37" bestFit="1" customWidth="1" collapsed="1"/>
    <col min="13" max="13" width="18.28515625" style="37" customWidth="1"/>
    <col min="14" max="14" width="16" style="37" customWidth="1"/>
    <col min="15" max="15" width="9.7109375" style="37" bestFit="1" customWidth="1"/>
    <col min="16" max="255" width="9" style="37"/>
    <col min="256" max="257" width="0" style="37" hidden="1" customWidth="1"/>
    <col min="258" max="258" width="48.140625" style="37" customWidth="1"/>
    <col min="259" max="259" width="3.28515625" style="37" customWidth="1"/>
    <col min="260" max="260" width="16.28515625" style="37" customWidth="1"/>
    <col min="261" max="262" width="13.5703125" style="37" customWidth="1"/>
    <col min="263" max="264" width="15" style="37" customWidth="1"/>
    <col min="265" max="265" width="15.140625" style="37" customWidth="1"/>
    <col min="266" max="266" width="21.42578125" style="37" customWidth="1"/>
    <col min="267" max="511" width="9" style="37"/>
    <col min="512" max="513" width="0" style="37" hidden="1" customWidth="1"/>
    <col min="514" max="514" width="48.140625" style="37" customWidth="1"/>
    <col min="515" max="515" width="3.28515625" style="37" customWidth="1"/>
    <col min="516" max="516" width="16.28515625" style="37" customWidth="1"/>
    <col min="517" max="518" width="13.5703125" style="37" customWidth="1"/>
    <col min="519" max="520" width="15" style="37" customWidth="1"/>
    <col min="521" max="521" width="15.140625" style="37" customWidth="1"/>
    <col min="522" max="522" width="21.42578125" style="37" customWidth="1"/>
    <col min="523" max="767" width="9" style="37"/>
    <col min="768" max="769" width="0" style="37" hidden="1" customWidth="1"/>
    <col min="770" max="770" width="48.140625" style="37" customWidth="1"/>
    <col min="771" max="771" width="3.28515625" style="37" customWidth="1"/>
    <col min="772" max="772" width="16.28515625" style="37" customWidth="1"/>
    <col min="773" max="774" width="13.5703125" style="37" customWidth="1"/>
    <col min="775" max="776" width="15" style="37" customWidth="1"/>
    <col min="777" max="777" width="15.140625" style="37" customWidth="1"/>
    <col min="778" max="778" width="21.42578125" style="37" customWidth="1"/>
    <col min="779" max="1023" width="9" style="37"/>
    <col min="1024" max="1025" width="0" style="37" hidden="1" customWidth="1"/>
    <col min="1026" max="1026" width="48.140625" style="37" customWidth="1"/>
    <col min="1027" max="1027" width="3.28515625" style="37" customWidth="1"/>
    <col min="1028" max="1028" width="16.28515625" style="37" customWidth="1"/>
    <col min="1029" max="1030" width="13.5703125" style="37" customWidth="1"/>
    <col min="1031" max="1032" width="15" style="37" customWidth="1"/>
    <col min="1033" max="1033" width="15.140625" style="37" customWidth="1"/>
    <col min="1034" max="1034" width="21.42578125" style="37" customWidth="1"/>
    <col min="1035" max="1279" width="9" style="37"/>
    <col min="1280" max="1281" width="0" style="37" hidden="1" customWidth="1"/>
    <col min="1282" max="1282" width="48.140625" style="37" customWidth="1"/>
    <col min="1283" max="1283" width="3.28515625" style="37" customWidth="1"/>
    <col min="1284" max="1284" width="16.28515625" style="37" customWidth="1"/>
    <col min="1285" max="1286" width="13.5703125" style="37" customWidth="1"/>
    <col min="1287" max="1288" width="15" style="37" customWidth="1"/>
    <col min="1289" max="1289" width="15.140625" style="37" customWidth="1"/>
    <col min="1290" max="1290" width="21.42578125" style="37" customWidth="1"/>
    <col min="1291" max="1535" width="9" style="37"/>
    <col min="1536" max="1537" width="0" style="37" hidden="1" customWidth="1"/>
    <col min="1538" max="1538" width="48.140625" style="37" customWidth="1"/>
    <col min="1539" max="1539" width="3.28515625" style="37" customWidth="1"/>
    <col min="1540" max="1540" width="16.28515625" style="37" customWidth="1"/>
    <col min="1541" max="1542" width="13.5703125" style="37" customWidth="1"/>
    <col min="1543" max="1544" width="15" style="37" customWidth="1"/>
    <col min="1545" max="1545" width="15.140625" style="37" customWidth="1"/>
    <col min="1546" max="1546" width="21.42578125" style="37" customWidth="1"/>
    <col min="1547" max="1791" width="9" style="37"/>
    <col min="1792" max="1793" width="0" style="37" hidden="1" customWidth="1"/>
    <col min="1794" max="1794" width="48.140625" style="37" customWidth="1"/>
    <col min="1795" max="1795" width="3.28515625" style="37" customWidth="1"/>
    <col min="1796" max="1796" width="16.28515625" style="37" customWidth="1"/>
    <col min="1797" max="1798" width="13.5703125" style="37" customWidth="1"/>
    <col min="1799" max="1800" width="15" style="37" customWidth="1"/>
    <col min="1801" max="1801" width="15.140625" style="37" customWidth="1"/>
    <col min="1802" max="1802" width="21.42578125" style="37" customWidth="1"/>
    <col min="1803" max="2047" width="9" style="37"/>
    <col min="2048" max="2049" width="0" style="37" hidden="1" customWidth="1"/>
    <col min="2050" max="2050" width="48.140625" style="37" customWidth="1"/>
    <col min="2051" max="2051" width="3.28515625" style="37" customWidth="1"/>
    <col min="2052" max="2052" width="16.28515625" style="37" customWidth="1"/>
    <col min="2053" max="2054" width="13.5703125" style="37" customWidth="1"/>
    <col min="2055" max="2056" width="15" style="37" customWidth="1"/>
    <col min="2057" max="2057" width="15.140625" style="37" customWidth="1"/>
    <col min="2058" max="2058" width="21.42578125" style="37" customWidth="1"/>
    <col min="2059" max="2303" width="9" style="37"/>
    <col min="2304" max="2305" width="0" style="37" hidden="1" customWidth="1"/>
    <col min="2306" max="2306" width="48.140625" style="37" customWidth="1"/>
    <col min="2307" max="2307" width="3.28515625" style="37" customWidth="1"/>
    <col min="2308" max="2308" width="16.28515625" style="37" customWidth="1"/>
    <col min="2309" max="2310" width="13.5703125" style="37" customWidth="1"/>
    <col min="2311" max="2312" width="15" style="37" customWidth="1"/>
    <col min="2313" max="2313" width="15.140625" style="37" customWidth="1"/>
    <col min="2314" max="2314" width="21.42578125" style="37" customWidth="1"/>
    <col min="2315" max="2559" width="9" style="37"/>
    <col min="2560" max="2561" width="0" style="37" hidden="1" customWidth="1"/>
    <col min="2562" max="2562" width="48.140625" style="37" customWidth="1"/>
    <col min="2563" max="2563" width="3.28515625" style="37" customWidth="1"/>
    <col min="2564" max="2564" width="16.28515625" style="37" customWidth="1"/>
    <col min="2565" max="2566" width="13.5703125" style="37" customWidth="1"/>
    <col min="2567" max="2568" width="15" style="37" customWidth="1"/>
    <col min="2569" max="2569" width="15.140625" style="37" customWidth="1"/>
    <col min="2570" max="2570" width="21.42578125" style="37" customWidth="1"/>
    <col min="2571" max="2815" width="9" style="37"/>
    <col min="2816" max="2817" width="0" style="37" hidden="1" customWidth="1"/>
    <col min="2818" max="2818" width="48.140625" style="37" customWidth="1"/>
    <col min="2819" max="2819" width="3.28515625" style="37" customWidth="1"/>
    <col min="2820" max="2820" width="16.28515625" style="37" customWidth="1"/>
    <col min="2821" max="2822" width="13.5703125" style="37" customWidth="1"/>
    <col min="2823" max="2824" width="15" style="37" customWidth="1"/>
    <col min="2825" max="2825" width="15.140625" style="37" customWidth="1"/>
    <col min="2826" max="2826" width="21.42578125" style="37" customWidth="1"/>
    <col min="2827" max="3071" width="9" style="37"/>
    <col min="3072" max="3073" width="0" style="37" hidden="1" customWidth="1"/>
    <col min="3074" max="3074" width="48.140625" style="37" customWidth="1"/>
    <col min="3075" max="3075" width="3.28515625" style="37" customWidth="1"/>
    <col min="3076" max="3076" width="16.28515625" style="37" customWidth="1"/>
    <col min="3077" max="3078" width="13.5703125" style="37" customWidth="1"/>
    <col min="3079" max="3080" width="15" style="37" customWidth="1"/>
    <col min="3081" max="3081" width="15.140625" style="37" customWidth="1"/>
    <col min="3082" max="3082" width="21.42578125" style="37" customWidth="1"/>
    <col min="3083" max="3327" width="9" style="37"/>
    <col min="3328" max="3329" width="0" style="37" hidden="1" customWidth="1"/>
    <col min="3330" max="3330" width="48.140625" style="37" customWidth="1"/>
    <col min="3331" max="3331" width="3.28515625" style="37" customWidth="1"/>
    <col min="3332" max="3332" width="16.28515625" style="37" customWidth="1"/>
    <col min="3333" max="3334" width="13.5703125" style="37" customWidth="1"/>
    <col min="3335" max="3336" width="15" style="37" customWidth="1"/>
    <col min="3337" max="3337" width="15.140625" style="37" customWidth="1"/>
    <col min="3338" max="3338" width="21.42578125" style="37" customWidth="1"/>
    <col min="3339" max="3583" width="9" style="37"/>
    <col min="3584" max="3585" width="0" style="37" hidden="1" customWidth="1"/>
    <col min="3586" max="3586" width="48.140625" style="37" customWidth="1"/>
    <col min="3587" max="3587" width="3.28515625" style="37" customWidth="1"/>
    <col min="3588" max="3588" width="16.28515625" style="37" customWidth="1"/>
    <col min="3589" max="3590" width="13.5703125" style="37" customWidth="1"/>
    <col min="3591" max="3592" width="15" style="37" customWidth="1"/>
    <col min="3593" max="3593" width="15.140625" style="37" customWidth="1"/>
    <col min="3594" max="3594" width="21.42578125" style="37" customWidth="1"/>
    <col min="3595" max="3839" width="9" style="37"/>
    <col min="3840" max="3841" width="0" style="37" hidden="1" customWidth="1"/>
    <col min="3842" max="3842" width="48.140625" style="37" customWidth="1"/>
    <col min="3843" max="3843" width="3.28515625" style="37" customWidth="1"/>
    <col min="3844" max="3844" width="16.28515625" style="37" customWidth="1"/>
    <col min="3845" max="3846" width="13.5703125" style="37" customWidth="1"/>
    <col min="3847" max="3848" width="15" style="37" customWidth="1"/>
    <col min="3849" max="3849" width="15.140625" style="37" customWidth="1"/>
    <col min="3850" max="3850" width="21.42578125" style="37" customWidth="1"/>
    <col min="3851" max="4095" width="9" style="37"/>
    <col min="4096" max="4097" width="0" style="37" hidden="1" customWidth="1"/>
    <col min="4098" max="4098" width="48.140625" style="37" customWidth="1"/>
    <col min="4099" max="4099" width="3.28515625" style="37" customWidth="1"/>
    <col min="4100" max="4100" width="16.28515625" style="37" customWidth="1"/>
    <col min="4101" max="4102" width="13.5703125" style="37" customWidth="1"/>
    <col min="4103" max="4104" width="15" style="37" customWidth="1"/>
    <col min="4105" max="4105" width="15.140625" style="37" customWidth="1"/>
    <col min="4106" max="4106" width="21.42578125" style="37" customWidth="1"/>
    <col min="4107" max="4351" width="9" style="37"/>
    <col min="4352" max="4353" width="0" style="37" hidden="1" customWidth="1"/>
    <col min="4354" max="4354" width="48.140625" style="37" customWidth="1"/>
    <col min="4355" max="4355" width="3.28515625" style="37" customWidth="1"/>
    <col min="4356" max="4356" width="16.28515625" style="37" customWidth="1"/>
    <col min="4357" max="4358" width="13.5703125" style="37" customWidth="1"/>
    <col min="4359" max="4360" width="15" style="37" customWidth="1"/>
    <col min="4361" max="4361" width="15.140625" style="37" customWidth="1"/>
    <col min="4362" max="4362" width="21.42578125" style="37" customWidth="1"/>
    <col min="4363" max="4607" width="9" style="37"/>
    <col min="4608" max="4609" width="0" style="37" hidden="1" customWidth="1"/>
    <col min="4610" max="4610" width="48.140625" style="37" customWidth="1"/>
    <col min="4611" max="4611" width="3.28515625" style="37" customWidth="1"/>
    <col min="4612" max="4612" width="16.28515625" style="37" customWidth="1"/>
    <col min="4613" max="4614" width="13.5703125" style="37" customWidth="1"/>
    <col min="4615" max="4616" width="15" style="37" customWidth="1"/>
    <col min="4617" max="4617" width="15.140625" style="37" customWidth="1"/>
    <col min="4618" max="4618" width="21.42578125" style="37" customWidth="1"/>
    <col min="4619" max="4863" width="9" style="37"/>
    <col min="4864" max="4865" width="0" style="37" hidden="1" customWidth="1"/>
    <col min="4866" max="4866" width="48.140625" style="37" customWidth="1"/>
    <col min="4867" max="4867" width="3.28515625" style="37" customWidth="1"/>
    <col min="4868" max="4868" width="16.28515625" style="37" customWidth="1"/>
    <col min="4869" max="4870" width="13.5703125" style="37" customWidth="1"/>
    <col min="4871" max="4872" width="15" style="37" customWidth="1"/>
    <col min="4873" max="4873" width="15.140625" style="37" customWidth="1"/>
    <col min="4874" max="4874" width="21.42578125" style="37" customWidth="1"/>
    <col min="4875" max="5119" width="9" style="37"/>
    <col min="5120" max="5121" width="0" style="37" hidden="1" customWidth="1"/>
    <col min="5122" max="5122" width="48.140625" style="37" customWidth="1"/>
    <col min="5123" max="5123" width="3.28515625" style="37" customWidth="1"/>
    <col min="5124" max="5124" width="16.28515625" style="37" customWidth="1"/>
    <col min="5125" max="5126" width="13.5703125" style="37" customWidth="1"/>
    <col min="5127" max="5128" width="15" style="37" customWidth="1"/>
    <col min="5129" max="5129" width="15.140625" style="37" customWidth="1"/>
    <col min="5130" max="5130" width="21.42578125" style="37" customWidth="1"/>
    <col min="5131" max="5375" width="9" style="37"/>
    <col min="5376" max="5377" width="0" style="37" hidden="1" customWidth="1"/>
    <col min="5378" max="5378" width="48.140625" style="37" customWidth="1"/>
    <col min="5379" max="5379" width="3.28515625" style="37" customWidth="1"/>
    <col min="5380" max="5380" width="16.28515625" style="37" customWidth="1"/>
    <col min="5381" max="5382" width="13.5703125" style="37" customWidth="1"/>
    <col min="5383" max="5384" width="15" style="37" customWidth="1"/>
    <col min="5385" max="5385" width="15.140625" style="37" customWidth="1"/>
    <col min="5386" max="5386" width="21.42578125" style="37" customWidth="1"/>
    <col min="5387" max="5631" width="9" style="37"/>
    <col min="5632" max="5633" width="0" style="37" hidden="1" customWidth="1"/>
    <col min="5634" max="5634" width="48.140625" style="37" customWidth="1"/>
    <col min="5635" max="5635" width="3.28515625" style="37" customWidth="1"/>
    <col min="5636" max="5636" width="16.28515625" style="37" customWidth="1"/>
    <col min="5637" max="5638" width="13.5703125" style="37" customWidth="1"/>
    <col min="5639" max="5640" width="15" style="37" customWidth="1"/>
    <col min="5641" max="5641" width="15.140625" style="37" customWidth="1"/>
    <col min="5642" max="5642" width="21.42578125" style="37" customWidth="1"/>
    <col min="5643" max="5887" width="9" style="37"/>
    <col min="5888" max="5889" width="0" style="37" hidden="1" customWidth="1"/>
    <col min="5890" max="5890" width="48.140625" style="37" customWidth="1"/>
    <col min="5891" max="5891" width="3.28515625" style="37" customWidth="1"/>
    <col min="5892" max="5892" width="16.28515625" style="37" customWidth="1"/>
    <col min="5893" max="5894" width="13.5703125" style="37" customWidth="1"/>
    <col min="5895" max="5896" width="15" style="37" customWidth="1"/>
    <col min="5897" max="5897" width="15.140625" style="37" customWidth="1"/>
    <col min="5898" max="5898" width="21.42578125" style="37" customWidth="1"/>
    <col min="5899" max="6143" width="9" style="37"/>
    <col min="6144" max="6145" width="0" style="37" hidden="1" customWidth="1"/>
    <col min="6146" max="6146" width="48.140625" style="37" customWidth="1"/>
    <col min="6147" max="6147" width="3.28515625" style="37" customWidth="1"/>
    <col min="6148" max="6148" width="16.28515625" style="37" customWidth="1"/>
    <col min="6149" max="6150" width="13.5703125" style="37" customWidth="1"/>
    <col min="6151" max="6152" width="15" style="37" customWidth="1"/>
    <col min="6153" max="6153" width="15.140625" style="37" customWidth="1"/>
    <col min="6154" max="6154" width="21.42578125" style="37" customWidth="1"/>
    <col min="6155" max="6399" width="9" style="37"/>
    <col min="6400" max="6401" width="0" style="37" hidden="1" customWidth="1"/>
    <col min="6402" max="6402" width="48.140625" style="37" customWidth="1"/>
    <col min="6403" max="6403" width="3.28515625" style="37" customWidth="1"/>
    <col min="6404" max="6404" width="16.28515625" style="37" customWidth="1"/>
    <col min="6405" max="6406" width="13.5703125" style="37" customWidth="1"/>
    <col min="6407" max="6408" width="15" style="37" customWidth="1"/>
    <col min="6409" max="6409" width="15.140625" style="37" customWidth="1"/>
    <col min="6410" max="6410" width="21.42578125" style="37" customWidth="1"/>
    <col min="6411" max="6655" width="9" style="37"/>
    <col min="6656" max="6657" width="0" style="37" hidden="1" customWidth="1"/>
    <col min="6658" max="6658" width="48.140625" style="37" customWidth="1"/>
    <col min="6659" max="6659" width="3.28515625" style="37" customWidth="1"/>
    <col min="6660" max="6660" width="16.28515625" style="37" customWidth="1"/>
    <col min="6661" max="6662" width="13.5703125" style="37" customWidth="1"/>
    <col min="6663" max="6664" width="15" style="37" customWidth="1"/>
    <col min="6665" max="6665" width="15.140625" style="37" customWidth="1"/>
    <col min="6666" max="6666" width="21.42578125" style="37" customWidth="1"/>
    <col min="6667" max="6911" width="9" style="37"/>
    <col min="6912" max="6913" width="0" style="37" hidden="1" customWidth="1"/>
    <col min="6914" max="6914" width="48.140625" style="37" customWidth="1"/>
    <col min="6915" max="6915" width="3.28515625" style="37" customWidth="1"/>
    <col min="6916" max="6916" width="16.28515625" style="37" customWidth="1"/>
    <col min="6917" max="6918" width="13.5703125" style="37" customWidth="1"/>
    <col min="6919" max="6920" width="15" style="37" customWidth="1"/>
    <col min="6921" max="6921" width="15.140625" style="37" customWidth="1"/>
    <col min="6922" max="6922" width="21.42578125" style="37" customWidth="1"/>
    <col min="6923" max="7167" width="9" style="37"/>
    <col min="7168" max="7169" width="0" style="37" hidden="1" customWidth="1"/>
    <col min="7170" max="7170" width="48.140625" style="37" customWidth="1"/>
    <col min="7171" max="7171" width="3.28515625" style="37" customWidth="1"/>
    <col min="7172" max="7172" width="16.28515625" style="37" customWidth="1"/>
    <col min="7173" max="7174" width="13.5703125" style="37" customWidth="1"/>
    <col min="7175" max="7176" width="15" style="37" customWidth="1"/>
    <col min="7177" max="7177" width="15.140625" style="37" customWidth="1"/>
    <col min="7178" max="7178" width="21.42578125" style="37" customWidth="1"/>
    <col min="7179" max="7423" width="9" style="37"/>
    <col min="7424" max="7425" width="0" style="37" hidden="1" customWidth="1"/>
    <col min="7426" max="7426" width="48.140625" style="37" customWidth="1"/>
    <col min="7427" max="7427" width="3.28515625" style="37" customWidth="1"/>
    <col min="7428" max="7428" width="16.28515625" style="37" customWidth="1"/>
    <col min="7429" max="7430" width="13.5703125" style="37" customWidth="1"/>
    <col min="7431" max="7432" width="15" style="37" customWidth="1"/>
    <col min="7433" max="7433" width="15.140625" style="37" customWidth="1"/>
    <col min="7434" max="7434" width="21.42578125" style="37" customWidth="1"/>
    <col min="7435" max="7679" width="9" style="37"/>
    <col min="7680" max="7681" width="0" style="37" hidden="1" customWidth="1"/>
    <col min="7682" max="7682" width="48.140625" style="37" customWidth="1"/>
    <col min="7683" max="7683" width="3.28515625" style="37" customWidth="1"/>
    <col min="7684" max="7684" width="16.28515625" style="37" customWidth="1"/>
    <col min="7685" max="7686" width="13.5703125" style="37" customWidth="1"/>
    <col min="7687" max="7688" width="15" style="37" customWidth="1"/>
    <col min="7689" max="7689" width="15.140625" style="37" customWidth="1"/>
    <col min="7690" max="7690" width="21.42578125" style="37" customWidth="1"/>
    <col min="7691" max="7935" width="9" style="37"/>
    <col min="7936" max="7937" width="0" style="37" hidden="1" customWidth="1"/>
    <col min="7938" max="7938" width="48.140625" style="37" customWidth="1"/>
    <col min="7939" max="7939" width="3.28515625" style="37" customWidth="1"/>
    <col min="7940" max="7940" width="16.28515625" style="37" customWidth="1"/>
    <col min="7941" max="7942" width="13.5703125" style="37" customWidth="1"/>
    <col min="7943" max="7944" width="15" style="37" customWidth="1"/>
    <col min="7945" max="7945" width="15.140625" style="37" customWidth="1"/>
    <col min="7946" max="7946" width="21.42578125" style="37" customWidth="1"/>
    <col min="7947" max="8191" width="9" style="37"/>
    <col min="8192" max="8193" width="0" style="37" hidden="1" customWidth="1"/>
    <col min="8194" max="8194" width="48.140625" style="37" customWidth="1"/>
    <col min="8195" max="8195" width="3.28515625" style="37" customWidth="1"/>
    <col min="8196" max="8196" width="16.28515625" style="37" customWidth="1"/>
    <col min="8197" max="8198" width="13.5703125" style="37" customWidth="1"/>
    <col min="8199" max="8200" width="15" style="37" customWidth="1"/>
    <col min="8201" max="8201" width="15.140625" style="37" customWidth="1"/>
    <col min="8202" max="8202" width="21.42578125" style="37" customWidth="1"/>
    <col min="8203" max="8447" width="9" style="37"/>
    <col min="8448" max="8449" width="0" style="37" hidden="1" customWidth="1"/>
    <col min="8450" max="8450" width="48.140625" style="37" customWidth="1"/>
    <col min="8451" max="8451" width="3.28515625" style="37" customWidth="1"/>
    <col min="8452" max="8452" width="16.28515625" style="37" customWidth="1"/>
    <col min="8453" max="8454" width="13.5703125" style="37" customWidth="1"/>
    <col min="8455" max="8456" width="15" style="37" customWidth="1"/>
    <col min="8457" max="8457" width="15.140625" style="37" customWidth="1"/>
    <col min="8458" max="8458" width="21.42578125" style="37" customWidth="1"/>
    <col min="8459" max="8703" width="9" style="37"/>
    <col min="8704" max="8705" width="0" style="37" hidden="1" customWidth="1"/>
    <col min="8706" max="8706" width="48.140625" style="37" customWidth="1"/>
    <col min="8707" max="8707" width="3.28515625" style="37" customWidth="1"/>
    <col min="8708" max="8708" width="16.28515625" style="37" customWidth="1"/>
    <col min="8709" max="8710" width="13.5703125" style="37" customWidth="1"/>
    <col min="8711" max="8712" width="15" style="37" customWidth="1"/>
    <col min="8713" max="8713" width="15.140625" style="37" customWidth="1"/>
    <col min="8714" max="8714" width="21.42578125" style="37" customWidth="1"/>
    <col min="8715" max="8959" width="9" style="37"/>
    <col min="8960" max="8961" width="0" style="37" hidden="1" customWidth="1"/>
    <col min="8962" max="8962" width="48.140625" style="37" customWidth="1"/>
    <col min="8963" max="8963" width="3.28515625" style="37" customWidth="1"/>
    <col min="8964" max="8964" width="16.28515625" style="37" customWidth="1"/>
    <col min="8965" max="8966" width="13.5703125" style="37" customWidth="1"/>
    <col min="8967" max="8968" width="15" style="37" customWidth="1"/>
    <col min="8969" max="8969" width="15.140625" style="37" customWidth="1"/>
    <col min="8970" max="8970" width="21.42578125" style="37" customWidth="1"/>
    <col min="8971" max="9215" width="9" style="37"/>
    <col min="9216" max="9217" width="0" style="37" hidden="1" customWidth="1"/>
    <col min="9218" max="9218" width="48.140625" style="37" customWidth="1"/>
    <col min="9219" max="9219" width="3.28515625" style="37" customWidth="1"/>
    <col min="9220" max="9220" width="16.28515625" style="37" customWidth="1"/>
    <col min="9221" max="9222" width="13.5703125" style="37" customWidth="1"/>
    <col min="9223" max="9224" width="15" style="37" customWidth="1"/>
    <col min="9225" max="9225" width="15.140625" style="37" customWidth="1"/>
    <col min="9226" max="9226" width="21.42578125" style="37" customWidth="1"/>
    <col min="9227" max="9471" width="9" style="37"/>
    <col min="9472" max="9473" width="0" style="37" hidden="1" customWidth="1"/>
    <col min="9474" max="9474" width="48.140625" style="37" customWidth="1"/>
    <col min="9475" max="9475" width="3.28515625" style="37" customWidth="1"/>
    <col min="9476" max="9476" width="16.28515625" style="37" customWidth="1"/>
    <col min="9477" max="9478" width="13.5703125" style="37" customWidth="1"/>
    <col min="9479" max="9480" width="15" style="37" customWidth="1"/>
    <col min="9481" max="9481" width="15.140625" style="37" customWidth="1"/>
    <col min="9482" max="9482" width="21.42578125" style="37" customWidth="1"/>
    <col min="9483" max="9727" width="9" style="37"/>
    <col min="9728" max="9729" width="0" style="37" hidden="1" customWidth="1"/>
    <col min="9730" max="9730" width="48.140625" style="37" customWidth="1"/>
    <col min="9731" max="9731" width="3.28515625" style="37" customWidth="1"/>
    <col min="9732" max="9732" width="16.28515625" style="37" customWidth="1"/>
    <col min="9733" max="9734" width="13.5703125" style="37" customWidth="1"/>
    <col min="9735" max="9736" width="15" style="37" customWidth="1"/>
    <col min="9737" max="9737" width="15.140625" style="37" customWidth="1"/>
    <col min="9738" max="9738" width="21.42578125" style="37" customWidth="1"/>
    <col min="9739" max="9983" width="9" style="37"/>
    <col min="9984" max="9985" width="0" style="37" hidden="1" customWidth="1"/>
    <col min="9986" max="9986" width="48.140625" style="37" customWidth="1"/>
    <col min="9987" max="9987" width="3.28515625" style="37" customWidth="1"/>
    <col min="9988" max="9988" width="16.28515625" style="37" customWidth="1"/>
    <col min="9989" max="9990" width="13.5703125" style="37" customWidth="1"/>
    <col min="9991" max="9992" width="15" style="37" customWidth="1"/>
    <col min="9993" max="9993" width="15.140625" style="37" customWidth="1"/>
    <col min="9994" max="9994" width="21.42578125" style="37" customWidth="1"/>
    <col min="9995" max="10239" width="9" style="37"/>
    <col min="10240" max="10241" width="0" style="37" hidden="1" customWidth="1"/>
    <col min="10242" max="10242" width="48.140625" style="37" customWidth="1"/>
    <col min="10243" max="10243" width="3.28515625" style="37" customWidth="1"/>
    <col min="10244" max="10244" width="16.28515625" style="37" customWidth="1"/>
    <col min="10245" max="10246" width="13.5703125" style="37" customWidth="1"/>
    <col min="10247" max="10248" width="15" style="37" customWidth="1"/>
    <col min="10249" max="10249" width="15.140625" style="37" customWidth="1"/>
    <col min="10250" max="10250" width="21.42578125" style="37" customWidth="1"/>
    <col min="10251" max="10495" width="9" style="37"/>
    <col min="10496" max="10497" width="0" style="37" hidden="1" customWidth="1"/>
    <col min="10498" max="10498" width="48.140625" style="37" customWidth="1"/>
    <col min="10499" max="10499" width="3.28515625" style="37" customWidth="1"/>
    <col min="10500" max="10500" width="16.28515625" style="37" customWidth="1"/>
    <col min="10501" max="10502" width="13.5703125" style="37" customWidth="1"/>
    <col min="10503" max="10504" width="15" style="37" customWidth="1"/>
    <col min="10505" max="10505" width="15.140625" style="37" customWidth="1"/>
    <col min="10506" max="10506" width="21.42578125" style="37" customWidth="1"/>
    <col min="10507" max="10751" width="9" style="37"/>
    <col min="10752" max="10753" width="0" style="37" hidden="1" customWidth="1"/>
    <col min="10754" max="10754" width="48.140625" style="37" customWidth="1"/>
    <col min="10755" max="10755" width="3.28515625" style="37" customWidth="1"/>
    <col min="10756" max="10756" width="16.28515625" style="37" customWidth="1"/>
    <col min="10757" max="10758" width="13.5703125" style="37" customWidth="1"/>
    <col min="10759" max="10760" width="15" style="37" customWidth="1"/>
    <col min="10761" max="10761" width="15.140625" style="37" customWidth="1"/>
    <col min="10762" max="10762" width="21.42578125" style="37" customWidth="1"/>
    <col min="10763" max="11007" width="9" style="37"/>
    <col min="11008" max="11009" width="0" style="37" hidden="1" customWidth="1"/>
    <col min="11010" max="11010" width="48.140625" style="37" customWidth="1"/>
    <col min="11011" max="11011" width="3.28515625" style="37" customWidth="1"/>
    <col min="11012" max="11012" width="16.28515625" style="37" customWidth="1"/>
    <col min="11013" max="11014" width="13.5703125" style="37" customWidth="1"/>
    <col min="11015" max="11016" width="15" style="37" customWidth="1"/>
    <col min="11017" max="11017" width="15.140625" style="37" customWidth="1"/>
    <col min="11018" max="11018" width="21.42578125" style="37" customWidth="1"/>
    <col min="11019" max="11263" width="9" style="37"/>
    <col min="11264" max="11265" width="0" style="37" hidden="1" customWidth="1"/>
    <col min="11266" max="11266" width="48.140625" style="37" customWidth="1"/>
    <col min="11267" max="11267" width="3.28515625" style="37" customWidth="1"/>
    <col min="11268" max="11268" width="16.28515625" style="37" customWidth="1"/>
    <col min="11269" max="11270" width="13.5703125" style="37" customWidth="1"/>
    <col min="11271" max="11272" width="15" style="37" customWidth="1"/>
    <col min="11273" max="11273" width="15.140625" style="37" customWidth="1"/>
    <col min="11274" max="11274" width="21.42578125" style="37" customWidth="1"/>
    <col min="11275" max="11519" width="9" style="37"/>
    <col min="11520" max="11521" width="0" style="37" hidden="1" customWidth="1"/>
    <col min="11522" max="11522" width="48.140625" style="37" customWidth="1"/>
    <col min="11523" max="11523" width="3.28515625" style="37" customWidth="1"/>
    <col min="11524" max="11524" width="16.28515625" style="37" customWidth="1"/>
    <col min="11525" max="11526" width="13.5703125" style="37" customWidth="1"/>
    <col min="11527" max="11528" width="15" style="37" customWidth="1"/>
    <col min="11529" max="11529" width="15.140625" style="37" customWidth="1"/>
    <col min="11530" max="11530" width="21.42578125" style="37" customWidth="1"/>
    <col min="11531" max="11775" width="9" style="37"/>
    <col min="11776" max="11777" width="0" style="37" hidden="1" customWidth="1"/>
    <col min="11778" max="11778" width="48.140625" style="37" customWidth="1"/>
    <col min="11779" max="11779" width="3.28515625" style="37" customWidth="1"/>
    <col min="11780" max="11780" width="16.28515625" style="37" customWidth="1"/>
    <col min="11781" max="11782" width="13.5703125" style="37" customWidth="1"/>
    <col min="11783" max="11784" width="15" style="37" customWidth="1"/>
    <col min="11785" max="11785" width="15.140625" style="37" customWidth="1"/>
    <col min="11786" max="11786" width="21.42578125" style="37" customWidth="1"/>
    <col min="11787" max="12031" width="9" style="37"/>
    <col min="12032" max="12033" width="0" style="37" hidden="1" customWidth="1"/>
    <col min="12034" max="12034" width="48.140625" style="37" customWidth="1"/>
    <col min="12035" max="12035" width="3.28515625" style="37" customWidth="1"/>
    <col min="12036" max="12036" width="16.28515625" style="37" customWidth="1"/>
    <col min="12037" max="12038" width="13.5703125" style="37" customWidth="1"/>
    <col min="12039" max="12040" width="15" style="37" customWidth="1"/>
    <col min="12041" max="12041" width="15.140625" style="37" customWidth="1"/>
    <col min="12042" max="12042" width="21.42578125" style="37" customWidth="1"/>
    <col min="12043" max="12287" width="9" style="37"/>
    <col min="12288" max="12289" width="0" style="37" hidden="1" customWidth="1"/>
    <col min="12290" max="12290" width="48.140625" style="37" customWidth="1"/>
    <col min="12291" max="12291" width="3.28515625" style="37" customWidth="1"/>
    <col min="12292" max="12292" width="16.28515625" style="37" customWidth="1"/>
    <col min="12293" max="12294" width="13.5703125" style="37" customWidth="1"/>
    <col min="12295" max="12296" width="15" style="37" customWidth="1"/>
    <col min="12297" max="12297" width="15.140625" style="37" customWidth="1"/>
    <col min="12298" max="12298" width="21.42578125" style="37" customWidth="1"/>
    <col min="12299" max="12543" width="9" style="37"/>
    <col min="12544" max="12545" width="0" style="37" hidden="1" customWidth="1"/>
    <col min="12546" max="12546" width="48.140625" style="37" customWidth="1"/>
    <col min="12547" max="12547" width="3.28515625" style="37" customWidth="1"/>
    <col min="12548" max="12548" width="16.28515625" style="37" customWidth="1"/>
    <col min="12549" max="12550" width="13.5703125" style="37" customWidth="1"/>
    <col min="12551" max="12552" width="15" style="37" customWidth="1"/>
    <col min="12553" max="12553" width="15.140625" style="37" customWidth="1"/>
    <col min="12554" max="12554" width="21.42578125" style="37" customWidth="1"/>
    <col min="12555" max="12799" width="9" style="37"/>
    <col min="12800" max="12801" width="0" style="37" hidden="1" customWidth="1"/>
    <col min="12802" max="12802" width="48.140625" style="37" customWidth="1"/>
    <col min="12803" max="12803" width="3.28515625" style="37" customWidth="1"/>
    <col min="12804" max="12804" width="16.28515625" style="37" customWidth="1"/>
    <col min="12805" max="12806" width="13.5703125" style="37" customWidth="1"/>
    <col min="12807" max="12808" width="15" style="37" customWidth="1"/>
    <col min="12809" max="12809" width="15.140625" style="37" customWidth="1"/>
    <col min="12810" max="12810" width="21.42578125" style="37" customWidth="1"/>
    <col min="12811" max="13055" width="9" style="37"/>
    <col min="13056" max="13057" width="0" style="37" hidden="1" customWidth="1"/>
    <col min="13058" max="13058" width="48.140625" style="37" customWidth="1"/>
    <col min="13059" max="13059" width="3.28515625" style="37" customWidth="1"/>
    <col min="13060" max="13060" width="16.28515625" style="37" customWidth="1"/>
    <col min="13061" max="13062" width="13.5703125" style="37" customWidth="1"/>
    <col min="13063" max="13064" width="15" style="37" customWidth="1"/>
    <col min="13065" max="13065" width="15.140625" style="37" customWidth="1"/>
    <col min="13066" max="13066" width="21.42578125" style="37" customWidth="1"/>
    <col min="13067" max="13311" width="9" style="37"/>
    <col min="13312" max="13313" width="0" style="37" hidden="1" customWidth="1"/>
    <col min="13314" max="13314" width="48.140625" style="37" customWidth="1"/>
    <col min="13315" max="13315" width="3.28515625" style="37" customWidth="1"/>
    <col min="13316" max="13316" width="16.28515625" style="37" customWidth="1"/>
    <col min="13317" max="13318" width="13.5703125" style="37" customWidth="1"/>
    <col min="13319" max="13320" width="15" style="37" customWidth="1"/>
    <col min="13321" max="13321" width="15.140625" style="37" customWidth="1"/>
    <col min="13322" max="13322" width="21.42578125" style="37" customWidth="1"/>
    <col min="13323" max="13567" width="9" style="37"/>
    <col min="13568" max="13569" width="0" style="37" hidden="1" customWidth="1"/>
    <col min="13570" max="13570" width="48.140625" style="37" customWidth="1"/>
    <col min="13571" max="13571" width="3.28515625" style="37" customWidth="1"/>
    <col min="13572" max="13572" width="16.28515625" style="37" customWidth="1"/>
    <col min="13573" max="13574" width="13.5703125" style="37" customWidth="1"/>
    <col min="13575" max="13576" width="15" style="37" customWidth="1"/>
    <col min="13577" max="13577" width="15.140625" style="37" customWidth="1"/>
    <col min="13578" max="13578" width="21.42578125" style="37" customWidth="1"/>
    <col min="13579" max="13823" width="9" style="37"/>
    <col min="13824" max="13825" width="0" style="37" hidden="1" customWidth="1"/>
    <col min="13826" max="13826" width="48.140625" style="37" customWidth="1"/>
    <col min="13827" max="13827" width="3.28515625" style="37" customWidth="1"/>
    <col min="13828" max="13828" width="16.28515625" style="37" customWidth="1"/>
    <col min="13829" max="13830" width="13.5703125" style="37" customWidth="1"/>
    <col min="13831" max="13832" width="15" style="37" customWidth="1"/>
    <col min="13833" max="13833" width="15.140625" style="37" customWidth="1"/>
    <col min="13834" max="13834" width="21.42578125" style="37" customWidth="1"/>
    <col min="13835" max="14079" width="9" style="37"/>
    <col min="14080" max="14081" width="0" style="37" hidden="1" customWidth="1"/>
    <col min="14082" max="14082" width="48.140625" style="37" customWidth="1"/>
    <col min="14083" max="14083" width="3.28515625" style="37" customWidth="1"/>
    <col min="14084" max="14084" width="16.28515625" style="37" customWidth="1"/>
    <col min="14085" max="14086" width="13.5703125" style="37" customWidth="1"/>
    <col min="14087" max="14088" width="15" style="37" customWidth="1"/>
    <col min="14089" max="14089" width="15.140625" style="37" customWidth="1"/>
    <col min="14090" max="14090" width="21.42578125" style="37" customWidth="1"/>
    <col min="14091" max="14335" width="9" style="37"/>
    <col min="14336" max="14337" width="0" style="37" hidden="1" customWidth="1"/>
    <col min="14338" max="14338" width="48.140625" style="37" customWidth="1"/>
    <col min="14339" max="14339" width="3.28515625" style="37" customWidth="1"/>
    <col min="14340" max="14340" width="16.28515625" style="37" customWidth="1"/>
    <col min="14341" max="14342" width="13.5703125" style="37" customWidth="1"/>
    <col min="14343" max="14344" width="15" style="37" customWidth="1"/>
    <col min="14345" max="14345" width="15.140625" style="37" customWidth="1"/>
    <col min="14346" max="14346" width="21.42578125" style="37" customWidth="1"/>
    <col min="14347" max="14591" width="9" style="37"/>
    <col min="14592" max="14593" width="0" style="37" hidden="1" customWidth="1"/>
    <col min="14594" max="14594" width="48.140625" style="37" customWidth="1"/>
    <col min="14595" max="14595" width="3.28515625" style="37" customWidth="1"/>
    <col min="14596" max="14596" width="16.28515625" style="37" customWidth="1"/>
    <col min="14597" max="14598" width="13.5703125" style="37" customWidth="1"/>
    <col min="14599" max="14600" width="15" style="37" customWidth="1"/>
    <col min="14601" max="14601" width="15.140625" style="37" customWidth="1"/>
    <col min="14602" max="14602" width="21.42578125" style="37" customWidth="1"/>
    <col min="14603" max="14847" width="9" style="37"/>
    <col min="14848" max="14849" width="0" style="37" hidden="1" customWidth="1"/>
    <col min="14850" max="14850" width="48.140625" style="37" customWidth="1"/>
    <col min="14851" max="14851" width="3.28515625" style="37" customWidth="1"/>
    <col min="14852" max="14852" width="16.28515625" style="37" customWidth="1"/>
    <col min="14853" max="14854" width="13.5703125" style="37" customWidth="1"/>
    <col min="14855" max="14856" width="15" style="37" customWidth="1"/>
    <col min="14857" max="14857" width="15.140625" style="37" customWidth="1"/>
    <col min="14858" max="14858" width="21.42578125" style="37" customWidth="1"/>
    <col min="14859" max="15103" width="9" style="37"/>
    <col min="15104" max="15105" width="0" style="37" hidden="1" customWidth="1"/>
    <col min="15106" max="15106" width="48.140625" style="37" customWidth="1"/>
    <col min="15107" max="15107" width="3.28515625" style="37" customWidth="1"/>
    <col min="15108" max="15108" width="16.28515625" style="37" customWidth="1"/>
    <col min="15109" max="15110" width="13.5703125" style="37" customWidth="1"/>
    <col min="15111" max="15112" width="15" style="37" customWidth="1"/>
    <col min="15113" max="15113" width="15.140625" style="37" customWidth="1"/>
    <col min="15114" max="15114" width="21.42578125" style="37" customWidth="1"/>
    <col min="15115" max="15359" width="9" style="37"/>
    <col min="15360" max="15361" width="0" style="37" hidden="1" customWidth="1"/>
    <col min="15362" max="15362" width="48.140625" style="37" customWidth="1"/>
    <col min="15363" max="15363" width="3.28515625" style="37" customWidth="1"/>
    <col min="15364" max="15364" width="16.28515625" style="37" customWidth="1"/>
    <col min="15365" max="15366" width="13.5703125" style="37" customWidth="1"/>
    <col min="15367" max="15368" width="15" style="37" customWidth="1"/>
    <col min="15369" max="15369" width="15.140625" style="37" customWidth="1"/>
    <col min="15370" max="15370" width="21.42578125" style="37" customWidth="1"/>
    <col min="15371" max="15615" width="9" style="37"/>
    <col min="15616" max="15617" width="0" style="37" hidden="1" customWidth="1"/>
    <col min="15618" max="15618" width="48.140625" style="37" customWidth="1"/>
    <col min="15619" max="15619" width="3.28515625" style="37" customWidth="1"/>
    <col min="15620" max="15620" width="16.28515625" style="37" customWidth="1"/>
    <col min="15621" max="15622" width="13.5703125" style="37" customWidth="1"/>
    <col min="15623" max="15624" width="15" style="37" customWidth="1"/>
    <col min="15625" max="15625" width="15.140625" style="37" customWidth="1"/>
    <col min="15626" max="15626" width="21.42578125" style="37" customWidth="1"/>
    <col min="15627" max="15871" width="9" style="37"/>
    <col min="15872" max="15873" width="0" style="37" hidden="1" customWidth="1"/>
    <col min="15874" max="15874" width="48.140625" style="37" customWidth="1"/>
    <col min="15875" max="15875" width="3.28515625" style="37" customWidth="1"/>
    <col min="15876" max="15876" width="16.28515625" style="37" customWidth="1"/>
    <col min="15877" max="15878" width="13.5703125" style="37" customWidth="1"/>
    <col min="15879" max="15880" width="15" style="37" customWidth="1"/>
    <col min="15881" max="15881" width="15.140625" style="37" customWidth="1"/>
    <col min="15882" max="15882" width="21.42578125" style="37" customWidth="1"/>
    <col min="15883" max="16127" width="9" style="37"/>
    <col min="16128" max="16129" width="0" style="37" hidden="1" customWidth="1"/>
    <col min="16130" max="16130" width="48.140625" style="37" customWidth="1"/>
    <col min="16131" max="16131" width="3.28515625" style="37" customWidth="1"/>
    <col min="16132" max="16132" width="16.28515625" style="37" customWidth="1"/>
    <col min="16133" max="16134" width="13.5703125" style="37" customWidth="1"/>
    <col min="16135" max="16136" width="15" style="37" customWidth="1"/>
    <col min="16137" max="16137" width="15.140625" style="37" customWidth="1"/>
    <col min="16138" max="16138" width="21.42578125" style="37" customWidth="1"/>
    <col min="16139" max="16384" width="9" style="37"/>
  </cols>
  <sheetData>
    <row r="1" spans="2:15" s="528" customFormat="1" ht="15.75">
      <c r="B1" s="683"/>
      <c r="C1" s="683" t="s">
        <v>0</v>
      </c>
      <c r="D1" s="683"/>
      <c r="E1" s="683"/>
      <c r="F1" s="683"/>
      <c r="G1" s="683"/>
      <c r="H1" s="683"/>
      <c r="I1" s="683"/>
      <c r="J1" s="683"/>
      <c r="K1" s="683"/>
    </row>
    <row r="2" spans="2:15" s="528" customFormat="1" ht="15.75">
      <c r="C2" s="432" t="s">
        <v>746</v>
      </c>
      <c r="D2" s="432"/>
      <c r="E2" s="29"/>
      <c r="F2" s="29"/>
      <c r="G2" s="29"/>
      <c r="H2" s="29"/>
      <c r="I2" s="29"/>
      <c r="J2" s="29"/>
      <c r="K2" s="29"/>
    </row>
    <row r="3" spans="2:15" s="528" customFormat="1" ht="16.5" thickBot="1">
      <c r="C3" s="432" t="str">
        <f>"as of " &amp;TEXT(F6," mm/dd/yyyy")</f>
        <v>as of  03/31/2026</v>
      </c>
      <c r="D3" s="432"/>
      <c r="E3" s="29"/>
      <c r="F3" s="29"/>
      <c r="G3" s="29"/>
      <c r="H3" s="29"/>
      <c r="I3" s="29"/>
      <c r="J3" s="29"/>
      <c r="K3" s="29"/>
    </row>
    <row r="4" spans="2:15" ht="18.75" customHeight="1" thickTop="1" thickBot="1">
      <c r="C4" s="433" t="s">
        <v>1</v>
      </c>
      <c r="D4" s="434"/>
      <c r="E4" s="435"/>
      <c r="F4" s="436"/>
      <c r="G4" s="435"/>
      <c r="H4" s="682" t="s">
        <v>2</v>
      </c>
      <c r="I4" s="682"/>
      <c r="J4" s="437"/>
      <c r="K4" s="438"/>
      <c r="L4" s="1"/>
      <c r="M4" s="1"/>
      <c r="N4" s="1"/>
    </row>
    <row r="5" spans="2:15" ht="27.75" customHeight="1" thickBot="1">
      <c r="C5" s="439" t="s">
        <v>747</v>
      </c>
      <c r="D5" s="440"/>
      <c r="E5" s="441" t="s">
        <v>748</v>
      </c>
      <c r="F5" s="442" t="s">
        <v>3</v>
      </c>
      <c r="G5" s="443" t="s">
        <v>4</v>
      </c>
      <c r="H5" s="444" t="s">
        <v>5</v>
      </c>
      <c r="I5" s="444" t="s">
        <v>6</v>
      </c>
      <c r="J5" s="444"/>
      <c r="K5" s="445"/>
      <c r="L5" s="1"/>
      <c r="M5" s="1"/>
      <c r="N5" s="1"/>
    </row>
    <row r="6" spans="2:15">
      <c r="C6" s="446" t="s">
        <v>749</v>
      </c>
      <c r="D6" s="447"/>
      <c r="E6" s="535">
        <v>63000000</v>
      </c>
      <c r="F6" s="626">
        <v>46112</v>
      </c>
      <c r="G6" s="449"/>
      <c r="H6" s="450">
        <v>0</v>
      </c>
      <c r="I6" s="451">
        <v>1</v>
      </c>
      <c r="J6" s="452"/>
      <c r="K6" s="453"/>
      <c r="L6" s="2"/>
      <c r="M6" s="2"/>
      <c r="N6" s="2"/>
      <c r="O6" s="663"/>
    </row>
    <row r="7" spans="2:15">
      <c r="C7" s="446" t="s">
        <v>750</v>
      </c>
      <c r="D7" s="447"/>
      <c r="E7" s="450">
        <v>0</v>
      </c>
      <c r="F7" s="448"/>
      <c r="G7" s="449"/>
      <c r="H7" s="450">
        <v>0</v>
      </c>
      <c r="I7" s="451">
        <v>0</v>
      </c>
      <c r="J7" s="452"/>
      <c r="K7" s="453"/>
      <c r="L7" s="2"/>
      <c r="M7" s="2"/>
      <c r="N7" s="182"/>
    </row>
    <row r="8" spans="2:15">
      <c r="C8" s="446" t="s">
        <v>751</v>
      </c>
      <c r="D8" s="447"/>
      <c r="E8" s="450">
        <v>0</v>
      </c>
      <c r="F8" s="448"/>
      <c r="G8" s="449"/>
      <c r="H8" s="450">
        <v>0</v>
      </c>
      <c r="I8" s="451">
        <v>0</v>
      </c>
      <c r="J8" s="452"/>
      <c r="K8" s="453"/>
      <c r="L8" s="2"/>
      <c r="M8" s="2"/>
      <c r="N8" s="664"/>
    </row>
    <row r="9" spans="2:15">
      <c r="C9" s="454" t="s">
        <v>752</v>
      </c>
      <c r="D9" s="455"/>
      <c r="E9" s="519" t="s">
        <v>136</v>
      </c>
      <c r="F9" s="520"/>
      <c r="G9" s="521"/>
      <c r="H9" s="521"/>
      <c r="I9" s="522"/>
      <c r="J9" s="2"/>
      <c r="K9" s="453"/>
      <c r="L9" s="2"/>
      <c r="M9" s="2"/>
      <c r="N9" s="2"/>
    </row>
    <row r="10" spans="2:15">
      <c r="C10" s="456" t="s">
        <v>753</v>
      </c>
      <c r="D10" s="2"/>
      <c r="E10" s="523" t="s">
        <v>137</v>
      </c>
      <c r="F10" s="524"/>
      <c r="G10" s="525"/>
      <c r="H10" s="525"/>
      <c r="I10" s="525"/>
      <c r="J10" s="209"/>
      <c r="K10" s="453"/>
      <c r="L10" s="2"/>
      <c r="M10" s="209"/>
      <c r="N10" s="665"/>
      <c r="O10" s="665"/>
    </row>
    <row r="11" spans="2:15">
      <c r="C11" s="446" t="s">
        <v>754</v>
      </c>
      <c r="D11" s="447"/>
      <c r="E11" s="526" t="s">
        <v>826</v>
      </c>
      <c r="F11" s="524"/>
      <c r="G11" s="525"/>
      <c r="H11" s="524"/>
      <c r="I11" s="527"/>
      <c r="J11" s="209"/>
      <c r="K11" s="453"/>
      <c r="L11" s="2"/>
      <c r="M11" s="209"/>
      <c r="N11" s="666"/>
      <c r="O11" s="667"/>
    </row>
    <row r="12" spans="2:15">
      <c r="C12" s="457" t="s">
        <v>755</v>
      </c>
      <c r="D12" s="458"/>
      <c r="E12" s="459">
        <v>191454</v>
      </c>
      <c r="F12" s="460" t="s">
        <v>83</v>
      </c>
      <c r="G12" s="461" t="s">
        <v>756</v>
      </c>
      <c r="H12" s="461"/>
      <c r="I12" s="462"/>
      <c r="J12" s="462"/>
      <c r="K12" s="453"/>
      <c r="L12" s="2"/>
      <c r="M12" s="209"/>
      <c r="N12" s="668"/>
      <c r="O12" s="476"/>
    </row>
    <row r="13" spans="2:15">
      <c r="C13" s="457" t="s">
        <v>757</v>
      </c>
      <c r="D13" s="458"/>
      <c r="E13" s="530">
        <v>2018</v>
      </c>
      <c r="F13" s="539" t="s">
        <v>829</v>
      </c>
      <c r="G13" s="463"/>
      <c r="H13" s="463"/>
      <c r="I13" s="464"/>
      <c r="J13" s="464"/>
      <c r="K13" s="453"/>
      <c r="L13" s="210"/>
      <c r="M13" s="209"/>
      <c r="N13" s="2"/>
    </row>
    <row r="14" spans="2:15">
      <c r="C14" s="457" t="s">
        <v>758</v>
      </c>
      <c r="D14" s="458"/>
      <c r="E14" s="450">
        <v>0.25</v>
      </c>
      <c r="F14" s="465" t="s">
        <v>827</v>
      </c>
      <c r="G14" s="466" t="s">
        <v>759</v>
      </c>
      <c r="H14" s="466"/>
      <c r="I14" s="464"/>
      <c r="J14" s="464"/>
      <c r="K14" s="453"/>
      <c r="L14" s="210"/>
      <c r="M14" s="209"/>
      <c r="N14" s="2"/>
    </row>
    <row r="15" spans="2:15">
      <c r="C15" s="467" t="s">
        <v>760</v>
      </c>
      <c r="D15" s="464"/>
      <c r="E15" s="468" t="s">
        <v>7</v>
      </c>
      <c r="F15" s="531"/>
      <c r="G15" s="564">
        <v>46022</v>
      </c>
      <c r="H15" s="676">
        <f>+F6</f>
        <v>46112</v>
      </c>
      <c r="I15" s="564">
        <f>+F6</f>
        <v>46112</v>
      </c>
      <c r="J15" s="469"/>
      <c r="K15" s="453"/>
      <c r="L15" s="209"/>
      <c r="M15" s="209"/>
      <c r="N15" s="2"/>
    </row>
    <row r="16" spans="2:15">
      <c r="C16" s="470" t="s">
        <v>761</v>
      </c>
      <c r="D16" s="471"/>
      <c r="E16" s="451">
        <v>0.71399999999999997</v>
      </c>
      <c r="F16" s="451"/>
      <c r="G16" s="451">
        <v>0.67098943323727189</v>
      </c>
      <c r="H16" s="627">
        <f>'Rent Roll'!B95</f>
        <v>0.68435972935722345</v>
      </c>
      <c r="I16" s="628">
        <f>+H16</f>
        <v>0.68435972935722345</v>
      </c>
      <c r="J16" s="472"/>
      <c r="K16" s="453"/>
      <c r="L16" s="209"/>
      <c r="M16" s="209"/>
      <c r="N16" s="2"/>
    </row>
    <row r="17" spans="3:15">
      <c r="C17" s="470" t="s">
        <v>762</v>
      </c>
      <c r="D17" s="471"/>
      <c r="E17" s="532">
        <v>46265</v>
      </c>
      <c r="F17" s="532"/>
      <c r="G17" s="532">
        <v>46022</v>
      </c>
      <c r="H17" s="529">
        <f>+H15</f>
        <v>46112</v>
      </c>
      <c r="I17" s="532">
        <f>+I15</f>
        <v>46112</v>
      </c>
      <c r="J17" s="473"/>
      <c r="K17" s="453"/>
      <c r="L17" s="209"/>
      <c r="M17" s="209"/>
      <c r="N17" s="2"/>
    </row>
    <row r="18" spans="3:15">
      <c r="C18" s="457"/>
      <c r="D18" s="458"/>
      <c r="E18" s="474" t="s">
        <v>763</v>
      </c>
      <c r="F18" s="475"/>
      <c r="G18" s="476"/>
      <c r="H18" s="475"/>
      <c r="I18" s="476"/>
      <c r="J18" s="476"/>
      <c r="K18" s="453"/>
      <c r="L18" s="209"/>
      <c r="M18" s="209"/>
      <c r="N18" s="2"/>
    </row>
    <row r="19" spans="3:15" ht="13.5" thickBot="1">
      <c r="C19" s="477"/>
      <c r="D19" s="478"/>
      <c r="E19" s="479" t="s">
        <v>764</v>
      </c>
      <c r="F19" s="480"/>
      <c r="G19" s="481"/>
      <c r="H19" s="481"/>
      <c r="I19" s="481"/>
      <c r="J19" s="481"/>
      <c r="K19" s="482"/>
      <c r="L19" s="2"/>
      <c r="M19" s="2"/>
      <c r="N19" s="37" t="s">
        <v>832</v>
      </c>
      <c r="O19" s="544">
        <v>0.05</v>
      </c>
    </row>
    <row r="20" spans="3:15" ht="13.5" thickTop="1">
      <c r="C20" s="484"/>
      <c r="D20" s="484"/>
      <c r="E20" s="4"/>
      <c r="F20" s="5"/>
      <c r="G20" s="5"/>
      <c r="H20" s="5"/>
      <c r="I20" s="5"/>
      <c r="J20" s="5"/>
      <c r="K20" s="3"/>
      <c r="N20" s="37" t="s">
        <v>831</v>
      </c>
      <c r="O20" s="543">
        <f>1-I16</f>
        <v>0.31564027064277655</v>
      </c>
    </row>
    <row r="21" spans="3:15">
      <c r="C21" s="484" t="s">
        <v>765</v>
      </c>
      <c r="D21" s="484"/>
      <c r="E21" s="4"/>
      <c r="F21" s="5"/>
      <c r="G21" s="5"/>
      <c r="H21" s="5"/>
      <c r="I21" s="5"/>
      <c r="J21" s="5"/>
      <c r="K21" s="3"/>
      <c r="L21"/>
    </row>
    <row r="22" spans="3:15" ht="13.35" customHeight="1">
      <c r="C22" s="6" t="s">
        <v>766</v>
      </c>
      <c r="D22" s="6"/>
      <c r="E22" s="3"/>
      <c r="F22" s="485"/>
      <c r="G22" s="485"/>
      <c r="H22" s="485"/>
      <c r="I22" s="486"/>
      <c r="J22" s="487" t="s">
        <v>767</v>
      </c>
      <c r="K22" s="488" t="s">
        <v>768</v>
      </c>
      <c r="L22"/>
      <c r="N22" s="543"/>
    </row>
    <row r="23" spans="3:15">
      <c r="C23" s="6" t="s">
        <v>769</v>
      </c>
      <c r="D23" s="6"/>
      <c r="E23" s="7" t="s">
        <v>8</v>
      </c>
      <c r="F23" s="489" t="s">
        <v>770</v>
      </c>
      <c r="G23" s="490" t="s">
        <v>96</v>
      </c>
      <c r="H23" s="491" t="s">
        <v>828</v>
      </c>
      <c r="I23" s="8" t="s">
        <v>96</v>
      </c>
      <c r="J23" s="492" t="str">
        <f>TEXT(H15," mm/dd/yyyy")&amp; "-U/W"</f>
        <v xml:space="preserve"> 03/31/2026-U/W</v>
      </c>
      <c r="K23" s="7" t="str">
        <f>TEXT(G15," mm/dd/yyyy -") &amp; TEXT(H15,"mm/dd/yyyy")</f>
        <v xml:space="preserve"> 12/31/2025 -03/31/2026</v>
      </c>
      <c r="L23" s="536"/>
    </row>
    <row r="24" spans="3:15">
      <c r="C24" s="9" t="s">
        <v>760</v>
      </c>
      <c r="D24" s="10"/>
      <c r="E24" s="493" t="s">
        <v>771</v>
      </c>
      <c r="F24" s="629"/>
      <c r="G24" s="629" t="s">
        <v>830</v>
      </c>
      <c r="H24" s="630">
        <f>+H17</f>
        <v>46112</v>
      </c>
      <c r="I24" s="629" t="str">
        <f>"as of" &amp;TEXT(I15," mm/dd/yyyy")</f>
        <v>as of 03/31/2026</v>
      </c>
      <c r="J24" s="494" t="s">
        <v>772</v>
      </c>
      <c r="K24" s="494" t="s">
        <v>772</v>
      </c>
      <c r="L24" s="651" t="s">
        <v>11</v>
      </c>
      <c r="M24" s="662" t="s">
        <v>953</v>
      </c>
      <c r="N24" s="662" t="s">
        <v>954</v>
      </c>
    </row>
    <row r="25" spans="3:15">
      <c r="C25" s="6" t="s">
        <v>773</v>
      </c>
      <c r="D25" s="6"/>
      <c r="E25" s="595">
        <v>9567046</v>
      </c>
      <c r="F25" s="596"/>
      <c r="G25" s="595">
        <v>6673141.7999999998</v>
      </c>
      <c r="H25" s="597">
        <f>_xlfn.XLOOKUP($C25,TTM!$T:$T,TTM!$U:$U,0)</f>
        <v>0</v>
      </c>
      <c r="I25" s="601">
        <f>+'Rent Roll'!$Y$87</f>
        <v>6695002.3799999999</v>
      </c>
      <c r="J25" s="591">
        <f>IFERROR(IF(E25=0, " ",(H25-E25)/E25),"")</f>
        <v>-1</v>
      </c>
      <c r="K25" s="495">
        <f>IF(G25=0, " ",(H25-G25)/G25)</f>
        <v>-1</v>
      </c>
      <c r="L25" s="652" t="str">
        <f>"Annualized RR as of" &amp; TEXT($I$15," mm/dd/yyyy") &amp; ", adjusted for free rent and KVs"</f>
        <v>Annualized RR as of 03/31/2026, adjusted for free rent and KVs</v>
      </c>
      <c r="M25" s="658">
        <f>+IFERROR(I25-G25,"N/A")</f>
        <v>21860.580000000075</v>
      </c>
      <c r="N25" s="661">
        <f>+IFERROR(M25/G25,"N/A")</f>
        <v>3.2759052115451937E-3</v>
      </c>
    </row>
    <row r="26" spans="3:15">
      <c r="C26" s="496" t="s">
        <v>774</v>
      </c>
      <c r="D26" s="497"/>
      <c r="E26" s="595">
        <v>-2897565</v>
      </c>
      <c r="F26" s="596"/>
      <c r="G26" s="595" t="s">
        <v>845</v>
      </c>
      <c r="H26" s="597">
        <f>_xlfn.XLOOKUP($C26,TTM!$T:$T,TTM!$U:$U,0)</f>
        <v>0</v>
      </c>
      <c r="I26" s="596" t="str">
        <f>+IF(O20&gt;O19,"",(O19-O20)*-I25)</f>
        <v/>
      </c>
      <c r="J26" s="540">
        <f t="shared" ref="J26:J34" si="0">IFERROR(IF(E26=0, " ",(H26-E26)/E26),"")</f>
        <v>-1</v>
      </c>
      <c r="K26" s="495" t="e">
        <f t="shared" ref="K26:K34" si="1">IF(G26=0, " ",(H26-G26)/G26)</f>
        <v>#VALUE!</v>
      </c>
      <c r="L26" s="652" t="str">
        <f>"Greater of Actual "&amp;TEXT(1-I16,"(0.00%)")&amp;" or 5.00% of GPR"</f>
        <v>Greater of Actual (31.56%) or 5.00% of GPR</v>
      </c>
      <c r="M26" s="658" t="str">
        <f t="shared" ref="M26:M32" si="2">+IFERROR(I26-G26,"N/A")</f>
        <v>N/A</v>
      </c>
      <c r="N26" s="661" t="str">
        <f t="shared" ref="N26:N32" si="3">+IFERROR(M26/G26,"N/A")</f>
        <v>N/A</v>
      </c>
    </row>
    <row r="27" spans="3:15">
      <c r="C27" s="498" t="s">
        <v>9</v>
      </c>
      <c r="D27" s="498"/>
      <c r="E27" s="598"/>
      <c r="F27" s="599"/>
      <c r="G27" s="598"/>
      <c r="H27" s="600">
        <f>_xlfn.XLOOKUP($C27,TTM!$T:$T,TTM!$U:$U,0)</f>
        <v>0</v>
      </c>
      <c r="I27" s="599"/>
      <c r="J27" s="592" t="str">
        <f t="shared" si="0"/>
        <v xml:space="preserve"> </v>
      </c>
      <c r="K27" s="499" t="str">
        <f t="shared" si="1"/>
        <v xml:space="preserve"> </v>
      </c>
      <c r="L27" s="653"/>
      <c r="M27" s="658">
        <f t="shared" si="2"/>
        <v>0</v>
      </c>
      <c r="N27" s="661" t="str">
        <f t="shared" si="3"/>
        <v>N/A</v>
      </c>
    </row>
    <row r="28" spans="3:15">
      <c r="C28" s="6" t="s">
        <v>775</v>
      </c>
      <c r="D28" s="6"/>
      <c r="E28" s="595"/>
      <c r="F28" s="596"/>
      <c r="G28" s="595"/>
      <c r="H28" s="597">
        <f>_xlfn.XLOOKUP($C28,TTM!$T:$T,TTM!$U:$U,0)</f>
        <v>5796406.8300000001</v>
      </c>
      <c r="I28" s="601"/>
      <c r="J28" s="540" t="str">
        <f t="shared" si="0"/>
        <v xml:space="preserve"> </v>
      </c>
      <c r="K28" s="495" t="str">
        <f t="shared" si="1"/>
        <v xml:space="preserve"> </v>
      </c>
      <c r="L28" s="654"/>
      <c r="M28" s="658">
        <f t="shared" si="2"/>
        <v>0</v>
      </c>
      <c r="N28" s="661" t="str">
        <f t="shared" si="3"/>
        <v>N/A</v>
      </c>
    </row>
    <row r="29" spans="3:15">
      <c r="C29" s="6" t="s">
        <v>776</v>
      </c>
      <c r="D29" s="6"/>
      <c r="E29" s="595">
        <v>700149</v>
      </c>
      <c r="F29" s="596"/>
      <c r="G29" s="595">
        <v>381795.51</v>
      </c>
      <c r="H29" s="597">
        <f>_xlfn.XLOOKUP($C29,TTM!$T:$T,TTM!$U:$U,0)</f>
        <v>504137.47</v>
      </c>
      <c r="I29" s="601">
        <f>'Rent Roll'!$Z$87</f>
        <v>435812.98000000004</v>
      </c>
      <c r="J29" s="540">
        <f t="shared" si="0"/>
        <v>-0.27995688060684232</v>
      </c>
      <c r="K29" s="495">
        <f t="shared" si="1"/>
        <v>0.32043844622478657</v>
      </c>
      <c r="L29" s="654" t="str">
        <f>"Annualized RR as of" &amp; TEXT($I$15," mm/dd/yyyy")</f>
        <v>Annualized RR as of 03/31/2026</v>
      </c>
      <c r="M29" s="658">
        <f t="shared" si="2"/>
        <v>54017.47000000003</v>
      </c>
      <c r="N29" s="661">
        <f t="shared" si="3"/>
        <v>0.14148272723270117</v>
      </c>
    </row>
    <row r="30" spans="3:15">
      <c r="C30" s="6" t="s">
        <v>777</v>
      </c>
      <c r="D30" s="6"/>
      <c r="E30" s="595"/>
      <c r="F30" s="596"/>
      <c r="G30" s="595">
        <v>0</v>
      </c>
      <c r="H30" s="597">
        <f>_xlfn.XLOOKUP($C30,TTM!$T:$T,TTM!$U:$U,0)</f>
        <v>0</v>
      </c>
      <c r="I30" s="601">
        <f>_xlfn.XLOOKUP($C30,TTM!$T:$T,TTM!$U:$U,0)</f>
        <v>0</v>
      </c>
      <c r="J30" s="540" t="str">
        <f t="shared" si="0"/>
        <v xml:space="preserve"> </v>
      </c>
      <c r="K30" s="495" t="str">
        <f t="shared" si="1"/>
        <v xml:space="preserve"> </v>
      </c>
      <c r="L30" s="654" t="str">
        <f>"TTM ended" &amp;TEXT($I$15, " mm/dd/yyyy")</f>
        <v>TTM ended 03/31/2026</v>
      </c>
      <c r="M30" s="658">
        <f t="shared" si="2"/>
        <v>0</v>
      </c>
      <c r="N30" s="661" t="str">
        <f t="shared" si="3"/>
        <v>N/A</v>
      </c>
    </row>
    <row r="31" spans="3:15">
      <c r="C31" s="6" t="s">
        <v>778</v>
      </c>
      <c r="D31" s="6"/>
      <c r="E31" s="595">
        <v>333230</v>
      </c>
      <c r="F31" s="596"/>
      <c r="G31" s="595">
        <v>414384.19</v>
      </c>
      <c r="H31" s="597">
        <f>_xlfn.XLOOKUP($C31,TTM!$T:$T,TTM!$U:$U,0)</f>
        <v>448011.03</v>
      </c>
      <c r="I31" s="601">
        <f>_xlfn.XLOOKUP($C31,TTM!$T:$T,TTM!$U:$U,0)</f>
        <v>448011.03</v>
      </c>
      <c r="J31" s="540">
        <f t="shared" si="0"/>
        <v>0.34444986945953254</v>
      </c>
      <c r="K31" s="495">
        <f t="shared" si="1"/>
        <v>8.1148945378442222E-2</v>
      </c>
      <c r="L31" s="654" t="str">
        <f t="shared" ref="L31:L32" si="4">"TTM ended" &amp;TEXT($I$15, " mm/dd/yyyy")</f>
        <v>TTM ended 03/31/2026</v>
      </c>
      <c r="M31" s="658">
        <f t="shared" si="2"/>
        <v>33626.840000000026</v>
      </c>
      <c r="N31" s="661">
        <f t="shared" si="3"/>
        <v>8.1148945378442222E-2</v>
      </c>
    </row>
    <row r="32" spans="3:15">
      <c r="C32" s="6" t="s">
        <v>779</v>
      </c>
      <c r="D32" s="6"/>
      <c r="E32" s="595">
        <v>-48753</v>
      </c>
      <c r="F32" s="596"/>
      <c r="G32" s="595">
        <v>44055.18</v>
      </c>
      <c r="H32" s="601">
        <f>_xlfn.XLOOKUP($C32,TTM!$T:$T,TTM!$U:$U,0)</f>
        <v>58413.560000000005</v>
      </c>
      <c r="I32" s="601">
        <f>_xlfn.XLOOKUP($C32,TTM!$T:$T,TTM!$U:$U,0)</f>
        <v>58413.560000000005</v>
      </c>
      <c r="J32" s="540">
        <f t="shared" si="0"/>
        <v>-2.1981531392939919</v>
      </c>
      <c r="K32" s="495">
        <f t="shared" si="1"/>
        <v>0.32591808727146282</v>
      </c>
      <c r="L32" s="654" t="str">
        <f t="shared" si="4"/>
        <v>TTM ended 03/31/2026</v>
      </c>
      <c r="M32" s="658">
        <f t="shared" si="2"/>
        <v>14358.380000000005</v>
      </c>
      <c r="N32" s="661">
        <f t="shared" si="3"/>
        <v>0.32591808727146282</v>
      </c>
    </row>
    <row r="33" spans="3:14">
      <c r="C33" s="3"/>
      <c r="D33" s="3"/>
      <c r="E33" s="602"/>
      <c r="F33" s="602"/>
      <c r="G33" s="602"/>
      <c r="H33" s="603"/>
      <c r="I33" s="602"/>
      <c r="J33" s="593"/>
      <c r="K33" s="13"/>
      <c r="L33" s="13" t="str">
        <f>IF(G33=0, " ",(J33-G33)/G33)</f>
        <v xml:space="preserve"> </v>
      </c>
      <c r="M33" s="659"/>
      <c r="N33" s="656"/>
    </row>
    <row r="34" spans="3:14">
      <c r="C34" s="14" t="s">
        <v>780</v>
      </c>
      <c r="D34" s="14"/>
      <c r="E34" s="604">
        <f>+SUM(E25:E32)</f>
        <v>7654107</v>
      </c>
      <c r="F34" s="605"/>
      <c r="G34" s="605">
        <v>7513376.6799999997</v>
      </c>
      <c r="H34" s="622">
        <f>+SUM(H25:H32)</f>
        <v>6806968.8899999997</v>
      </c>
      <c r="I34" s="604">
        <f>+SUM(I25:I32)</f>
        <v>7637239.9500000002</v>
      </c>
      <c r="J34" s="540">
        <f t="shared" si="0"/>
        <v>-0.1106775891687953</v>
      </c>
      <c r="K34" s="495">
        <f t="shared" si="1"/>
        <v>-9.4020015245661837E-2</v>
      </c>
      <c r="L34" s="655"/>
      <c r="M34" s="658">
        <f>+IFERROR(I34-G34,"N/A")</f>
        <v>123863.27000000048</v>
      </c>
      <c r="N34" s="661">
        <f>+IFERROR(M34/G34,"N/A")</f>
        <v>1.6485699476470345E-2</v>
      </c>
    </row>
    <row r="35" spans="3:14">
      <c r="C35" s="3"/>
      <c r="D35" s="3"/>
      <c r="E35" s="606" t="s">
        <v>781</v>
      </c>
      <c r="F35" s="607"/>
      <c r="G35" s="607"/>
      <c r="H35" s="608"/>
      <c r="I35" s="607"/>
      <c r="J35" s="594"/>
      <c r="K35" s="209"/>
      <c r="L35" s="209"/>
      <c r="M35" s="660"/>
      <c r="N35" s="657"/>
    </row>
    <row r="36" spans="3:14">
      <c r="C36" s="3"/>
      <c r="D36" s="3"/>
      <c r="E36" s="609"/>
      <c r="F36" s="610"/>
      <c r="G36" s="610"/>
      <c r="H36" s="611"/>
      <c r="I36" s="610"/>
      <c r="J36" s="593"/>
      <c r="K36" s="483"/>
      <c r="L36" s="483" t="str">
        <f t="shared" ref="L36:L37" si="5">IF(G36=0, " ",(J36-G36)/G36)</f>
        <v xml:space="preserve"> </v>
      </c>
      <c r="M36" s="660"/>
      <c r="N36" s="657"/>
    </row>
    <row r="37" spans="3:14" ht="12.95" customHeight="1">
      <c r="C37" s="484" t="s">
        <v>782</v>
      </c>
      <c r="D37" s="484"/>
      <c r="E37" s="612"/>
      <c r="F37" s="610"/>
      <c r="G37" s="610"/>
      <c r="H37" s="613"/>
      <c r="I37" s="602"/>
      <c r="J37" s="593"/>
      <c r="K37" s="483"/>
      <c r="L37" s="483" t="str">
        <f t="shared" si="5"/>
        <v xml:space="preserve"> </v>
      </c>
      <c r="M37" s="660"/>
      <c r="N37" s="657"/>
    </row>
    <row r="38" spans="3:14">
      <c r="C38" s="6" t="s">
        <v>783</v>
      </c>
      <c r="D38" s="6"/>
      <c r="E38" s="614">
        <v>915368</v>
      </c>
      <c r="F38" s="596"/>
      <c r="G38" s="615">
        <v>1038275.64</v>
      </c>
      <c r="H38" s="601">
        <f>_xlfn.XLOOKUP($C38,TTM!$T:$T,TTM!$U:$U,0)</f>
        <v>1032690.22</v>
      </c>
      <c r="I38" s="601">
        <f>+MAX(H38,Tax!$D$6)</f>
        <v>1038275.64</v>
      </c>
      <c r="J38" s="540">
        <f t="shared" ref="J38:J49" si="6">IFERROR(IF(E38=0, " ",(H38-E38)/E38),"")</f>
        <v>0.12816945752964926</v>
      </c>
      <c r="K38" s="495">
        <f t="shared" ref="K38:K49" si="7">IF(G38=0, " ",(H38-G38)/G38)</f>
        <v>-5.3795155976114799E-3</v>
      </c>
      <c r="L38" s="217" t="str">
        <f>"Greater of actual tax bill from " &amp;
TEXT(Tax!$B$8,"mm/d/yyyy") &amp; "-" &amp;
TEXT(Tax!$B$9,"mm/d/yyyy") &amp;
" (" &amp;
TEXT(Tax!$D$6/1000000,"$0.0""MM""") &amp;
") and TTM ended " &amp;
TEXT($I$15,"mm/d/yyyy")</f>
        <v>Greater of actual tax bill from 07/1/2025-06/30/2026 ($1.0MM) and TTM ended 03/31/2026</v>
      </c>
      <c r="M38" s="658">
        <f t="shared" ref="M38:M50" si="8">+IFERROR(I38-G38,"N/A")</f>
        <v>0</v>
      </c>
      <c r="N38" s="661">
        <f t="shared" ref="N38:N50" si="9">+IFERROR(M38/G38,"N/A")</f>
        <v>0</v>
      </c>
    </row>
    <row r="39" spans="3:14">
      <c r="C39" s="6" t="s">
        <v>784</v>
      </c>
      <c r="D39" s="6"/>
      <c r="E39" s="595">
        <v>185337</v>
      </c>
      <c r="F39" s="596"/>
      <c r="G39" s="595">
        <v>189226.62</v>
      </c>
      <c r="H39" s="601">
        <f>_xlfn.XLOOKUP($C39,TTM!$T:$T,TTM!$U:$U,0)</f>
        <v>191090.61000000002</v>
      </c>
      <c r="I39" s="601">
        <f>+MAX(H39,Insurance!R9)</f>
        <v>191090.61000000002</v>
      </c>
      <c r="J39" s="540">
        <f t="shared" si="6"/>
        <v>3.1044044092652923E-2</v>
      </c>
      <c r="K39" s="495">
        <f t="shared" si="7"/>
        <v>9.8505696502956073E-3</v>
      </c>
      <c r="L39" s="217" t="str">
        <f>"Greater of Actual insurance premium from 5/17/2025 - 5/17/2026 "&amp;TEXT(Insurance!R9/1000,"($0.0K)")&amp;" and TTM ended "&amp;TEXT($I$15,"mm/dd/yyyy")</f>
        <v>Greater of Actual insurance premium from 5/17/2025 - 5/17/2026 ($187.0K) and TTM ended 03/31/2026</v>
      </c>
      <c r="M39" s="658">
        <f t="shared" si="8"/>
        <v>1863.9900000000198</v>
      </c>
      <c r="N39" s="661">
        <f t="shared" si="9"/>
        <v>9.8505696502956073E-3</v>
      </c>
    </row>
    <row r="40" spans="3:14">
      <c r="C40" s="10" t="s">
        <v>785</v>
      </c>
      <c r="D40" s="10"/>
      <c r="E40" s="595">
        <v>529032</v>
      </c>
      <c r="F40" s="596"/>
      <c r="G40" s="595">
        <v>616358.64</v>
      </c>
      <c r="H40" s="601">
        <f>_xlfn.XLOOKUP($C40,TTM!$T:$T,TTM!$U:$U,0)</f>
        <v>663763.62000000011</v>
      </c>
      <c r="I40" s="625">
        <f>+H40</f>
        <v>663763.62000000011</v>
      </c>
      <c r="J40" s="540">
        <f t="shared" si="6"/>
        <v>0.2546757474028038</v>
      </c>
      <c r="K40" s="495">
        <f t="shared" si="7"/>
        <v>7.691135797171611E-2</v>
      </c>
      <c r="L40" s="217" t="str">
        <f t="shared" ref="L40:L42" si="10">"TTM ended" &amp;TEXT($I$15, " mm/dd/yyyy")</f>
        <v>TTM ended 03/31/2026</v>
      </c>
      <c r="M40" s="658">
        <f t="shared" si="8"/>
        <v>47404.980000000098</v>
      </c>
      <c r="N40" s="661">
        <f t="shared" si="9"/>
        <v>7.691135797171611E-2</v>
      </c>
    </row>
    <row r="41" spans="3:14">
      <c r="C41" s="10" t="s">
        <v>786</v>
      </c>
      <c r="D41" s="10"/>
      <c r="E41" s="595">
        <v>366300</v>
      </c>
      <c r="F41" s="596"/>
      <c r="G41" s="595">
        <v>507856.18000000005</v>
      </c>
      <c r="H41" s="601">
        <f>_xlfn.XLOOKUP($C41,TTM!$T:$T,TTM!$U:$U,0)</f>
        <v>477146.70000000007</v>
      </c>
      <c r="I41" s="625">
        <f t="shared" ref="I41:I48" si="11">+H41</f>
        <v>477146.70000000007</v>
      </c>
      <c r="J41" s="540">
        <f t="shared" si="6"/>
        <v>0.3026117936117938</v>
      </c>
      <c r="K41" s="495">
        <f t="shared" si="7"/>
        <v>-6.04688516343347E-2</v>
      </c>
      <c r="L41" s="217" t="str">
        <f t="shared" si="10"/>
        <v>TTM ended 03/31/2026</v>
      </c>
      <c r="M41" s="658">
        <f t="shared" si="8"/>
        <v>-30709.479999999981</v>
      </c>
      <c r="N41" s="661">
        <f t="shared" si="9"/>
        <v>-6.04688516343347E-2</v>
      </c>
    </row>
    <row r="42" spans="3:14">
      <c r="C42" s="6" t="s">
        <v>787</v>
      </c>
      <c r="D42" s="6"/>
      <c r="E42" s="595">
        <v>305250</v>
      </c>
      <c r="F42" s="596"/>
      <c r="G42" s="595">
        <v>275372.32</v>
      </c>
      <c r="H42" s="601">
        <f>_xlfn.XLOOKUP($C42,TTM!$T:$T,TTM!$U:$U,0)</f>
        <v>275362.38</v>
      </c>
      <c r="I42" s="625">
        <f t="shared" si="11"/>
        <v>275362.38</v>
      </c>
      <c r="J42" s="540">
        <f t="shared" si="6"/>
        <v>-9.7911941031941022E-2</v>
      </c>
      <c r="K42" s="495">
        <f t="shared" si="7"/>
        <v>-3.6096583708930252E-5</v>
      </c>
      <c r="L42" s="217" t="str">
        <f t="shared" si="10"/>
        <v>TTM ended 03/31/2026</v>
      </c>
      <c r="M42" s="658">
        <f t="shared" si="8"/>
        <v>-9.9400000000023283</v>
      </c>
      <c r="N42" s="661">
        <f t="shared" si="9"/>
        <v>-3.6096583708930252E-5</v>
      </c>
    </row>
    <row r="43" spans="3:14">
      <c r="C43" s="6" t="s">
        <v>788</v>
      </c>
      <c r="D43" s="6"/>
      <c r="E43" s="595">
        <v>229623</v>
      </c>
      <c r="F43" s="596"/>
      <c r="G43" s="602">
        <v>225401.30039999998</v>
      </c>
      <c r="H43" s="601">
        <f>_xlfn.XLOOKUP($C43,TTM!$T:$T,TTM!$U:$U,0)</f>
        <v>111110.94</v>
      </c>
      <c r="I43" s="625">
        <f>+MAX(H43,0.03*I34)</f>
        <v>229117.1985</v>
      </c>
      <c r="J43" s="540">
        <f t="shared" si="6"/>
        <v>-0.51611580721443406</v>
      </c>
      <c r="K43" s="495">
        <f t="shared" si="7"/>
        <v>-0.50705279959422977</v>
      </c>
      <c r="L43" s="356" t="str">
        <f>"Greater of Actual "&amp;TEXT(TTM!U24/1000,"($###.#K)")&amp;" or 3.00% of EGI"</f>
        <v>Greater of Actual ($111.1K) or 3.00% of EGI</v>
      </c>
      <c r="M43" s="658">
        <f t="shared" si="8"/>
        <v>3715.8981000000203</v>
      </c>
      <c r="N43" s="661">
        <f t="shared" si="9"/>
        <v>1.648569947647037E-2</v>
      </c>
    </row>
    <row r="44" spans="3:14">
      <c r="C44" s="6" t="s">
        <v>789</v>
      </c>
      <c r="D44" s="6"/>
      <c r="E44" s="614">
        <v>358499</v>
      </c>
      <c r="F44" s="596"/>
      <c r="G44" s="614">
        <v>416599.89</v>
      </c>
      <c r="H44" s="601">
        <f>_xlfn.XLOOKUP($C44,TTM!$T:$T,TTM!$U:$U,0)</f>
        <v>434643.20999999996</v>
      </c>
      <c r="I44" s="625">
        <f t="shared" si="11"/>
        <v>434643.20999999996</v>
      </c>
      <c r="J44" s="540">
        <f t="shared" si="6"/>
        <v>0.21239727307468073</v>
      </c>
      <c r="K44" s="495">
        <f t="shared" si="7"/>
        <v>4.3310909179548628E-2</v>
      </c>
      <c r="L44" s="217" t="str">
        <f t="shared" ref="L44:L49" si="12">"TTM ended" &amp;TEXT($I$15, " mm/dd/yyyy")</f>
        <v>TTM ended 03/31/2026</v>
      </c>
      <c r="M44" s="658">
        <f t="shared" si="8"/>
        <v>18043.319999999949</v>
      </c>
      <c r="N44" s="661">
        <f t="shared" si="9"/>
        <v>4.3310909179548628E-2</v>
      </c>
    </row>
    <row r="45" spans="3:14">
      <c r="C45" s="10" t="s">
        <v>790</v>
      </c>
      <c r="D45" s="10"/>
      <c r="E45" s="614">
        <v>0</v>
      </c>
      <c r="F45" s="596"/>
      <c r="G45" s="614">
        <v>6290.29</v>
      </c>
      <c r="H45" s="601">
        <f>_xlfn.XLOOKUP($C45,TTM!$T:$T,TTM!$U:$U,0)</f>
        <v>7395.28</v>
      </c>
      <c r="I45" s="625">
        <f t="shared" si="11"/>
        <v>7395.28</v>
      </c>
      <c r="J45" s="540" t="str">
        <f t="shared" si="6"/>
        <v xml:space="preserve"> </v>
      </c>
      <c r="K45" s="495">
        <f t="shared" si="7"/>
        <v>0.17566598678280329</v>
      </c>
      <c r="L45" s="217" t="str">
        <f t="shared" si="12"/>
        <v>TTM ended 03/31/2026</v>
      </c>
      <c r="M45" s="658">
        <f t="shared" si="8"/>
        <v>1104.9899999999998</v>
      </c>
      <c r="N45" s="661">
        <f t="shared" si="9"/>
        <v>0.17566598678280329</v>
      </c>
    </row>
    <row r="46" spans="3:14">
      <c r="C46" s="6" t="s">
        <v>791</v>
      </c>
      <c r="D46" s="6"/>
      <c r="E46" s="614">
        <v>235046</v>
      </c>
      <c r="F46" s="596"/>
      <c r="G46" s="595">
        <v>215728.76</v>
      </c>
      <c r="H46" s="601">
        <f>_xlfn.XLOOKUP($C46,TTM!$T:$T,TTM!$U:$U,0)</f>
        <v>201585.86000000002</v>
      </c>
      <c r="I46" s="625">
        <f t="shared" si="11"/>
        <v>201585.86000000002</v>
      </c>
      <c r="J46" s="540">
        <f t="shared" si="6"/>
        <v>-0.14235570909524087</v>
      </c>
      <c r="K46" s="495">
        <f t="shared" si="7"/>
        <v>-6.5558713636512778E-2</v>
      </c>
      <c r="L46" s="217" t="str">
        <f t="shared" si="12"/>
        <v>TTM ended 03/31/2026</v>
      </c>
      <c r="M46" s="658">
        <f t="shared" si="8"/>
        <v>-14142.899999999994</v>
      </c>
      <c r="N46" s="661">
        <f t="shared" si="9"/>
        <v>-6.5558713636512778E-2</v>
      </c>
    </row>
    <row r="47" spans="3:14">
      <c r="C47" s="6" t="s">
        <v>792</v>
      </c>
      <c r="D47" s="6"/>
      <c r="E47" s="595">
        <v>61820</v>
      </c>
      <c r="F47" s="596"/>
      <c r="G47" s="595">
        <v>57292.11</v>
      </c>
      <c r="H47" s="601">
        <f>_xlfn.XLOOKUP($C47,TTM!$T:$T,TTM!$U:$U,0)</f>
        <v>59576.010000000009</v>
      </c>
      <c r="I47" s="625">
        <f t="shared" si="11"/>
        <v>59576.010000000009</v>
      </c>
      <c r="J47" s="540">
        <f t="shared" si="6"/>
        <v>-3.6298770624393246E-2</v>
      </c>
      <c r="K47" s="495">
        <f t="shared" si="7"/>
        <v>3.9864127887766894E-2</v>
      </c>
      <c r="L47" s="217" t="str">
        <f t="shared" si="12"/>
        <v>TTM ended 03/31/2026</v>
      </c>
      <c r="M47" s="658">
        <f t="shared" si="8"/>
        <v>2283.9000000000087</v>
      </c>
      <c r="N47" s="661">
        <f t="shared" si="9"/>
        <v>3.9864127887766894E-2</v>
      </c>
    </row>
    <row r="48" spans="3:14">
      <c r="C48" s="6" t="s">
        <v>793</v>
      </c>
      <c r="D48" s="6"/>
      <c r="E48" s="595">
        <v>186206</v>
      </c>
      <c r="F48" s="596"/>
      <c r="G48" s="595">
        <v>182600.79</v>
      </c>
      <c r="H48" s="601">
        <f>_xlfn.XLOOKUP($C48,TTM!$T:$T,TTM!$U:$U,0)</f>
        <v>186986.29999999996</v>
      </c>
      <c r="I48" s="625">
        <f t="shared" si="11"/>
        <v>186986.29999999996</v>
      </c>
      <c r="J48" s="540">
        <f t="shared" si="6"/>
        <v>4.1905201765784095E-3</v>
      </c>
      <c r="K48" s="495">
        <f t="shared" si="7"/>
        <v>2.4016927856664535E-2</v>
      </c>
      <c r="L48" s="217" t="str">
        <f t="shared" si="12"/>
        <v>TTM ended 03/31/2026</v>
      </c>
      <c r="M48" s="658">
        <f t="shared" si="8"/>
        <v>4385.5099999999511</v>
      </c>
      <c r="N48" s="661">
        <f t="shared" si="9"/>
        <v>2.4016927856664535E-2</v>
      </c>
    </row>
    <row r="49" spans="3:14">
      <c r="C49" s="6" t="s">
        <v>794</v>
      </c>
      <c r="D49" s="6"/>
      <c r="E49" s="595">
        <v>0</v>
      </c>
      <c r="F49" s="596"/>
      <c r="G49" s="616">
        <v>0</v>
      </c>
      <c r="H49" s="601">
        <f>_xlfn.XLOOKUP($C49,TTM!$T:$T,TTM!$U:$U,0)</f>
        <v>0</v>
      </c>
      <c r="I49" s="601">
        <f>_xlfn.XLOOKUP($C49,TTM!$T:$T,TTM!$U:$U,0)</f>
        <v>0</v>
      </c>
      <c r="J49" s="540" t="str">
        <f t="shared" si="6"/>
        <v xml:space="preserve"> </v>
      </c>
      <c r="K49" s="495" t="str">
        <f t="shared" si="7"/>
        <v xml:space="preserve"> </v>
      </c>
      <c r="L49" s="217" t="str">
        <f t="shared" si="12"/>
        <v>TTM ended 03/31/2026</v>
      </c>
      <c r="M49" s="658">
        <f t="shared" si="8"/>
        <v>0</v>
      </c>
      <c r="N49" s="661" t="str">
        <f t="shared" si="9"/>
        <v>N/A</v>
      </c>
    </row>
    <row r="50" spans="3:14">
      <c r="C50" s="14" t="s">
        <v>795</v>
      </c>
      <c r="D50" s="14"/>
      <c r="E50" s="604">
        <f>+SUM(E38:E49)</f>
        <v>3372481</v>
      </c>
      <c r="F50" s="605"/>
      <c r="G50" s="605">
        <v>3731002.5403999998</v>
      </c>
      <c r="H50" s="622">
        <f>+SUM(H38:H49)</f>
        <v>3641351.13</v>
      </c>
      <c r="I50" s="604">
        <f>+SUM(I38:I49)</f>
        <v>3764942.8084999993</v>
      </c>
      <c r="J50" s="566"/>
      <c r="K50" s="495"/>
      <c r="L50" s="537"/>
      <c r="M50" s="658">
        <f t="shared" si="8"/>
        <v>33940.268099999521</v>
      </c>
      <c r="N50" s="661">
        <f t="shared" si="9"/>
        <v>9.0968225651116268E-3</v>
      </c>
    </row>
    <row r="51" spans="3:14">
      <c r="C51" s="10"/>
      <c r="D51" s="10"/>
      <c r="E51" s="19"/>
      <c r="F51" s="569"/>
      <c r="G51" s="19"/>
      <c r="H51" s="570"/>
      <c r="I51" s="569"/>
      <c r="J51" s="569"/>
      <c r="K51" s="500"/>
      <c r="L51" s="537"/>
    </row>
    <row r="52" spans="3:14">
      <c r="C52" s="14" t="s">
        <v>796</v>
      </c>
      <c r="D52" s="14"/>
      <c r="E52" s="617">
        <f>+E50/E34</f>
        <v>0.44061064210364448</v>
      </c>
      <c r="F52" s="618"/>
      <c r="G52" s="618">
        <v>0.49658132412442818</v>
      </c>
      <c r="H52" s="617">
        <f>+H50/H34</f>
        <v>0.53494458236021114</v>
      </c>
      <c r="I52" s="617">
        <f>+I50/I34</f>
        <v>0.49297165378442759</v>
      </c>
      <c r="J52" s="619"/>
      <c r="K52" s="540"/>
      <c r="L52" s="537"/>
    </row>
    <row r="53" spans="3:14">
      <c r="C53" s="10"/>
      <c r="D53" s="10"/>
      <c r="E53" s="19"/>
      <c r="F53" s="19"/>
      <c r="G53" s="19"/>
      <c r="H53" s="570"/>
      <c r="I53" s="19"/>
      <c r="J53" s="19"/>
      <c r="K53" s="500"/>
      <c r="L53" s="500"/>
    </row>
    <row r="54" spans="3:14">
      <c r="C54" s="14" t="s">
        <v>797</v>
      </c>
      <c r="D54" s="14"/>
      <c r="E54" s="572">
        <f>+E34-E50</f>
        <v>4281626</v>
      </c>
      <c r="F54" s="573"/>
      <c r="G54" s="573">
        <v>3782374.1395999999</v>
      </c>
      <c r="H54" s="623">
        <f>+H34-H50</f>
        <v>3165617.76</v>
      </c>
      <c r="I54" s="572">
        <f>+I34-I50</f>
        <v>3872297.1415000008</v>
      </c>
      <c r="J54" s="566"/>
      <c r="K54" s="495"/>
      <c r="L54" s="495"/>
      <c r="M54" s="658">
        <f t="shared" ref="M54" si="13">+IFERROR(I54-G54,"N/A")</f>
        <v>89923.001900000963</v>
      </c>
      <c r="N54" s="591">
        <f>+IFERROR(M54/G54,"N/A")</f>
        <v>2.3774221846152601E-2</v>
      </c>
    </row>
    <row r="55" spans="3:14">
      <c r="C55" s="14"/>
      <c r="D55" s="14"/>
      <c r="E55" s="574"/>
      <c r="F55" s="569"/>
      <c r="G55" s="574"/>
      <c r="H55" s="570"/>
      <c r="I55" s="569"/>
      <c r="J55" s="569"/>
      <c r="K55" s="21"/>
      <c r="L55" s="21"/>
    </row>
    <row r="56" spans="3:14">
      <c r="C56" s="501" t="s">
        <v>798</v>
      </c>
      <c r="D56" s="501"/>
      <c r="E56" s="541">
        <v>688800</v>
      </c>
      <c r="F56" s="566"/>
      <c r="G56" s="541"/>
      <c r="H56" s="601">
        <f>_xlfn.XLOOKUP($C56,TTM!$T:$T,TTM!$U:$U,0)</f>
        <v>0</v>
      </c>
      <c r="I56" s="566"/>
      <c r="J56" s="566"/>
      <c r="K56" s="495"/>
      <c r="L56" s="495"/>
    </row>
    <row r="57" spans="3:14">
      <c r="C57" s="501" t="s">
        <v>799</v>
      </c>
      <c r="D57" s="501"/>
      <c r="E57" s="541">
        <v>2437568</v>
      </c>
      <c r="F57" s="566"/>
      <c r="G57" s="541"/>
      <c r="H57" s="601">
        <f>_xlfn.XLOOKUP($C57,TTM!$T:$T,TTM!$U:$U,0)</f>
        <v>0</v>
      </c>
      <c r="I57" s="566"/>
      <c r="J57" s="566"/>
      <c r="K57" s="495"/>
      <c r="L57" s="495"/>
    </row>
    <row r="58" spans="3:14">
      <c r="C58" s="501" t="s">
        <v>800</v>
      </c>
      <c r="D58" s="501"/>
      <c r="E58" s="541">
        <v>47004</v>
      </c>
      <c r="F58" s="566"/>
      <c r="G58" s="566">
        <v>47863.5</v>
      </c>
      <c r="H58" s="601">
        <f>_xlfn.XLOOKUP($C58,TTM!$T:$T,TTM!$U:$U,0)</f>
        <v>0</v>
      </c>
      <c r="I58" s="575">
        <f>+L58*E12</f>
        <v>47863.5</v>
      </c>
      <c r="J58" s="566"/>
      <c r="K58" s="495"/>
      <c r="L58" s="551">
        <v>0.25</v>
      </c>
    </row>
    <row r="59" spans="3:14">
      <c r="C59" s="501" t="s">
        <v>801</v>
      </c>
      <c r="D59" s="501"/>
      <c r="E59" s="576"/>
      <c r="F59" s="567"/>
      <c r="G59" s="567"/>
      <c r="H59" s="568"/>
      <c r="I59" s="575"/>
      <c r="J59" s="567"/>
      <c r="K59" s="502"/>
      <c r="L59" s="502"/>
    </row>
    <row r="60" spans="3:14">
      <c r="C60" s="22" t="s">
        <v>802</v>
      </c>
      <c r="D60" s="22"/>
      <c r="E60" s="542">
        <f>+SUM(E56:E59)</f>
        <v>3173372</v>
      </c>
      <c r="F60" s="577"/>
      <c r="G60" s="577">
        <v>47863.5</v>
      </c>
      <c r="H60" s="623">
        <f>+SUM(H56:H58)</f>
        <v>0</v>
      </c>
      <c r="I60" s="542">
        <f>+SUM(I56:I59)</f>
        <v>47863.5</v>
      </c>
      <c r="J60" s="566"/>
      <c r="K60" s="495"/>
      <c r="L60" s="495"/>
    </row>
    <row r="61" spans="3:14">
      <c r="C61" s="14"/>
      <c r="D61" s="14"/>
      <c r="E61" s="578"/>
      <c r="F61" s="579"/>
      <c r="G61" s="580"/>
      <c r="H61" s="579"/>
      <c r="I61" s="579"/>
      <c r="J61" s="579"/>
      <c r="K61" s="123"/>
      <c r="L61" s="123"/>
    </row>
    <row r="62" spans="3:14">
      <c r="C62" s="22" t="s">
        <v>803</v>
      </c>
      <c r="D62" s="22"/>
      <c r="E62" s="565">
        <f>+E54-E60</f>
        <v>1108254</v>
      </c>
      <c r="F62" s="571"/>
      <c r="G62" s="571">
        <v>3734510.6395999999</v>
      </c>
      <c r="H62" s="565">
        <f>+H54-H60</f>
        <v>3165617.76</v>
      </c>
      <c r="I62" s="565">
        <f>+I54-I60</f>
        <v>3824433.6415000008</v>
      </c>
      <c r="J62" s="566"/>
      <c r="K62" s="495"/>
      <c r="L62" s="495"/>
    </row>
    <row r="63" spans="3:14">
      <c r="C63" s="3"/>
      <c r="D63" s="3"/>
      <c r="E63" s="569"/>
      <c r="F63" s="569"/>
      <c r="G63" s="569"/>
      <c r="H63" s="569"/>
      <c r="I63" s="581"/>
      <c r="J63" s="569"/>
      <c r="K63" s="3"/>
      <c r="L63" s="3"/>
    </row>
    <row r="64" spans="3:14">
      <c r="C64" s="484" t="s">
        <v>804</v>
      </c>
      <c r="D64" s="484"/>
      <c r="E64" s="571"/>
      <c r="F64" s="571"/>
      <c r="G64" s="571">
        <v>4322159.3624999998</v>
      </c>
      <c r="H64" s="624">
        <f>+TTM!U37</f>
        <v>4904625.8099999996</v>
      </c>
      <c r="I64" s="582">
        <f>+DS!M16</f>
        <v>4254074.9999999991</v>
      </c>
      <c r="J64" s="571"/>
      <c r="K64" s="15"/>
      <c r="L64" s="495">
        <f>IF(H64=0, " ",(I64-H64)/H64)</f>
        <v>-0.13264025334483173</v>
      </c>
    </row>
    <row r="65" spans="3:12">
      <c r="C65" s="484" t="s">
        <v>805</v>
      </c>
      <c r="D65" s="484"/>
      <c r="E65" s="571"/>
      <c r="F65" s="571"/>
      <c r="G65" s="571"/>
      <c r="H65" s="571"/>
      <c r="I65" s="571"/>
      <c r="J65" s="571"/>
      <c r="K65" s="15"/>
      <c r="L65" s="503"/>
    </row>
    <row r="66" spans="3:12">
      <c r="C66" s="484" t="s">
        <v>806</v>
      </c>
      <c r="D66" s="484"/>
      <c r="E66" s="15"/>
      <c r="F66" s="15"/>
      <c r="G66" s="15"/>
      <c r="H66" s="15"/>
      <c r="I66" s="15"/>
      <c r="J66" s="15"/>
      <c r="K66" s="15"/>
      <c r="L66" s="495" t="str">
        <f>IF(H66=0, " ",(I66-H66)/H66)</f>
        <v xml:space="preserve"> </v>
      </c>
    </row>
    <row r="67" spans="3:12">
      <c r="C67" s="484"/>
      <c r="D67" s="484"/>
      <c r="E67" s="24"/>
      <c r="F67" s="24"/>
      <c r="G67" s="24"/>
      <c r="H67" s="24"/>
      <c r="I67" s="24"/>
      <c r="J67" s="24"/>
      <c r="K67" s="24"/>
      <c r="L67" s="495"/>
    </row>
    <row r="68" spans="3:12">
      <c r="C68" s="484" t="s">
        <v>807</v>
      </c>
      <c r="D68" s="484"/>
      <c r="E68" s="15"/>
      <c r="F68" s="15"/>
      <c r="G68" s="15">
        <v>-587648.72289999994</v>
      </c>
      <c r="H68" s="295">
        <f>+H62-H64</f>
        <v>-1739008.0499999998</v>
      </c>
      <c r="I68" s="295">
        <f>+I62-I64</f>
        <v>-429641.35849999823</v>
      </c>
      <c r="J68" s="495"/>
      <c r="K68" s="495"/>
      <c r="L68" s="495"/>
    </row>
    <row r="69" spans="3:12">
      <c r="C69" s="484"/>
      <c r="D69" s="484"/>
      <c r="E69" s="503"/>
      <c r="F69" s="503"/>
      <c r="G69" s="503"/>
      <c r="H69" s="503"/>
      <c r="I69" s="503"/>
      <c r="J69" s="503"/>
      <c r="K69" s="503"/>
      <c r="L69" s="3"/>
    </row>
    <row r="70" spans="3:12">
      <c r="C70" s="14" t="s">
        <v>808</v>
      </c>
      <c r="D70" s="14"/>
      <c r="E70" s="533"/>
      <c r="F70" s="533"/>
      <c r="G70" s="533">
        <v>0.87511214242045432</v>
      </c>
      <c r="H70" s="534">
        <f>H54/H64</f>
        <v>0.64543512239927636</v>
      </c>
      <c r="I70" s="534">
        <f>I54/I64</f>
        <v>0.91025596434007428</v>
      </c>
      <c r="J70" s="495"/>
      <c r="K70" s="495"/>
      <c r="L70" s="495">
        <f>IF(H70=0, " ",(I70-H70)/H70)</f>
        <v>0.41029815817332538</v>
      </c>
    </row>
    <row r="71" spans="3:12">
      <c r="C71" s="14" t="s">
        <v>809</v>
      </c>
      <c r="D71" s="14"/>
      <c r="E71" s="25"/>
      <c r="F71" s="25"/>
      <c r="G71" s="25"/>
      <c r="H71" s="25"/>
      <c r="I71" s="25"/>
      <c r="J71" s="495"/>
      <c r="K71" s="495"/>
      <c r="L71" s="495"/>
    </row>
    <row r="72" spans="3:12">
      <c r="C72" s="14" t="s">
        <v>810</v>
      </c>
      <c r="D72" s="14"/>
      <c r="E72" s="25"/>
      <c r="F72" s="25"/>
      <c r="G72" s="25"/>
      <c r="H72" s="25"/>
      <c r="I72" s="25"/>
      <c r="J72" s="495"/>
      <c r="K72" s="495"/>
      <c r="L72" s="495"/>
    </row>
    <row r="73" spans="3:12">
      <c r="C73" s="3"/>
      <c r="D73" s="3"/>
      <c r="E73" s="26"/>
      <c r="F73" s="26"/>
      <c r="G73" s="26"/>
      <c r="H73" s="26"/>
      <c r="I73" s="26"/>
      <c r="J73" s="3"/>
      <c r="K73" s="3"/>
      <c r="L73"/>
    </row>
    <row r="74" spans="3:12">
      <c r="C74" s="14" t="s">
        <v>811</v>
      </c>
      <c r="D74" s="14"/>
      <c r="E74" s="533"/>
      <c r="F74" s="533"/>
      <c r="G74" s="533">
        <v>0.86403816388665144</v>
      </c>
      <c r="H74" s="534">
        <f>H62/H64</f>
        <v>0.64543512239927636</v>
      </c>
      <c r="I74" s="534">
        <f>I62/I64</f>
        <v>0.89900475226694443</v>
      </c>
      <c r="J74" s="495"/>
      <c r="K74" s="505"/>
      <c r="L74" s="505"/>
    </row>
    <row r="75" spans="3:12">
      <c r="C75" s="14" t="s">
        <v>812</v>
      </c>
      <c r="D75" s="14"/>
      <c r="E75" s="25"/>
      <c r="F75" s="25"/>
      <c r="G75" s="25"/>
      <c r="H75" s="25"/>
      <c r="I75" s="506"/>
      <c r="J75" s="507"/>
      <c r="K75" s="508"/>
      <c r="L75" s="508"/>
    </row>
    <row r="76" spans="3:12">
      <c r="C76" s="14" t="s">
        <v>813</v>
      </c>
      <c r="D76" s="14"/>
      <c r="E76" s="25"/>
      <c r="F76" s="25"/>
      <c r="G76" s="25"/>
      <c r="H76" s="25"/>
      <c r="I76" s="504"/>
      <c r="J76" s="495"/>
      <c r="K76" s="505"/>
      <c r="L76" s="505"/>
    </row>
    <row r="77" spans="3:12">
      <c r="C77" s="14"/>
      <c r="D77" s="14"/>
      <c r="E77" s="24"/>
      <c r="F77" s="24"/>
      <c r="G77" s="24"/>
      <c r="H77" s="24"/>
      <c r="I77" s="24"/>
      <c r="J77" s="24"/>
      <c r="K77" s="24"/>
      <c r="L77"/>
    </row>
    <row r="78" spans="3:12">
      <c r="C78" s="677" t="s">
        <v>955</v>
      </c>
      <c r="D78" s="20"/>
      <c r="E78" s="619"/>
      <c r="F78" s="619"/>
      <c r="G78" s="591">
        <v>5.9277946660317458E-2</v>
      </c>
      <c r="H78" s="619"/>
      <c r="I78" s="591">
        <f>+I62/E6</f>
        <v>6.0705295896825412E-2</v>
      </c>
      <c r="J78" s="24"/>
      <c r="K78" s="24"/>
      <c r="L78"/>
    </row>
    <row r="79" spans="3:12">
      <c r="C79" s="14"/>
      <c r="D79" s="14"/>
      <c r="E79" s="24"/>
      <c r="F79" s="24"/>
      <c r="G79" s="24"/>
      <c r="H79" s="24"/>
      <c r="I79" s="24"/>
      <c r="J79" s="24"/>
      <c r="K79" s="24"/>
      <c r="L79"/>
    </row>
    <row r="80" spans="3:12">
      <c r="C80" s="20" t="s">
        <v>814</v>
      </c>
      <c r="D80" s="20"/>
      <c r="E80" s="485"/>
      <c r="F80" s="485"/>
      <c r="G80" s="485"/>
      <c r="H80" s="485"/>
      <c r="I80" s="485"/>
      <c r="J80" s="3"/>
      <c r="K80" s="3"/>
      <c r="L80"/>
    </row>
    <row r="81" spans="3:12" ht="13.5" thickBot="1">
      <c r="C81" s="27"/>
      <c r="D81" s="27"/>
      <c r="E81" s="509" t="s">
        <v>815</v>
      </c>
      <c r="F81" s="510"/>
      <c r="G81" s="510"/>
      <c r="H81" s="510"/>
      <c r="I81" s="510"/>
      <c r="J81" s="510"/>
      <c r="K81" s="510"/>
      <c r="L81"/>
    </row>
    <row r="82" spans="3:12">
      <c r="C82" s="22" t="s">
        <v>816</v>
      </c>
      <c r="D82" s="22"/>
      <c r="E82" s="3"/>
      <c r="F82" s="3"/>
      <c r="G82" s="3"/>
      <c r="H82" s="3"/>
      <c r="I82" s="3"/>
      <c r="J82" s="3"/>
      <c r="K82" s="3"/>
      <c r="L82"/>
    </row>
    <row r="83" spans="3:12">
      <c r="C83" s="466" t="s">
        <v>817</v>
      </c>
      <c r="D83" s="466"/>
      <c r="E83" s="3"/>
      <c r="F83" s="3"/>
      <c r="G83" s="3"/>
      <c r="H83" s="3"/>
      <c r="I83" s="3"/>
      <c r="J83" s="3"/>
      <c r="K83" s="3"/>
      <c r="L83"/>
    </row>
    <row r="84" spans="3:12">
      <c r="C84" s="511" t="s">
        <v>818</v>
      </c>
      <c r="D84" s="466"/>
      <c r="E84" s="3"/>
      <c r="F84" s="3"/>
      <c r="G84" s="3"/>
      <c r="H84" s="3"/>
      <c r="I84" s="3"/>
      <c r="J84" s="3"/>
      <c r="K84" s="3"/>
      <c r="L84"/>
    </row>
    <row r="85" spans="3:12">
      <c r="C85" s="512" t="s">
        <v>819</v>
      </c>
      <c r="D85" s="512"/>
      <c r="E85" s="513"/>
      <c r="F85" s="513"/>
      <c r="G85" s="513"/>
      <c r="H85" s="513"/>
      <c r="I85" s="513"/>
      <c r="J85" s="513"/>
      <c r="K85" s="513"/>
      <c r="L85"/>
    </row>
    <row r="86" spans="3:12">
      <c r="C86" s="514"/>
      <c r="D86" s="514"/>
      <c r="E86" s="515"/>
      <c r="F86" s="515"/>
      <c r="G86" s="515"/>
      <c r="H86" s="515"/>
      <c r="I86" s="515"/>
      <c r="J86" s="515"/>
      <c r="K86" s="515"/>
      <c r="L86"/>
    </row>
    <row r="87" spans="3:12">
      <c r="C87" s="514"/>
      <c r="D87" s="514"/>
      <c r="E87" s="515"/>
      <c r="F87" s="515"/>
      <c r="G87" s="515"/>
      <c r="H87" s="515"/>
      <c r="I87" s="515"/>
      <c r="J87" s="515"/>
      <c r="K87" s="515"/>
      <c r="L87"/>
    </row>
    <row r="88" spans="3:12">
      <c r="C88" s="516" t="s">
        <v>820</v>
      </c>
      <c r="D88" s="516"/>
      <c r="E88" s="513"/>
      <c r="F88" s="513"/>
      <c r="G88" s="513"/>
      <c r="H88" s="513"/>
      <c r="I88" s="513"/>
      <c r="J88" s="513"/>
      <c r="K88" s="513"/>
      <c r="L88"/>
    </row>
    <row r="89" spans="3:12">
      <c r="C89" s="514"/>
      <c r="D89" s="514"/>
      <c r="E89" s="515"/>
      <c r="F89" s="515"/>
      <c r="G89" s="515"/>
      <c r="H89" s="515"/>
      <c r="I89" s="515"/>
      <c r="J89" s="515"/>
      <c r="K89" s="515"/>
      <c r="L89"/>
    </row>
    <row r="90" spans="3:12">
      <c r="C90" s="514"/>
      <c r="D90" s="514"/>
      <c r="E90" s="515"/>
      <c r="F90" s="515"/>
      <c r="G90" s="515"/>
      <c r="H90" s="515"/>
      <c r="I90" s="515"/>
      <c r="J90" s="515"/>
      <c r="K90" s="515"/>
      <c r="L90"/>
    </row>
    <row r="91" spans="3:12">
      <c r="C91" s="516" t="s">
        <v>821</v>
      </c>
      <c r="D91" s="516"/>
      <c r="E91" s="513"/>
      <c r="F91" s="513"/>
      <c r="G91" s="513"/>
      <c r="H91" s="513"/>
      <c r="I91" s="513"/>
      <c r="J91" s="513"/>
      <c r="K91" s="513"/>
      <c r="L91"/>
    </row>
    <row r="92" spans="3:12">
      <c r="C92" s="538"/>
      <c r="D92" s="538"/>
      <c r="E92" s="515"/>
      <c r="F92" s="515"/>
      <c r="G92" s="515"/>
      <c r="H92" s="515"/>
      <c r="I92" s="515"/>
      <c r="J92" s="515"/>
      <c r="K92" s="515"/>
      <c r="L92"/>
    </row>
    <row r="93" spans="3:12">
      <c r="C93" s="517"/>
      <c r="D93" s="517"/>
      <c r="E93" s="515"/>
      <c r="F93" s="515"/>
      <c r="G93" s="515"/>
      <c r="H93" s="515"/>
      <c r="I93" s="515"/>
      <c r="J93" s="515"/>
      <c r="K93" s="515"/>
      <c r="L93"/>
    </row>
    <row r="94" spans="3:12">
      <c r="C94" s="512" t="s">
        <v>822</v>
      </c>
      <c r="D94" s="513"/>
      <c r="E94" s="513"/>
      <c r="F94" s="513"/>
      <c r="G94" s="513"/>
      <c r="H94" s="513"/>
      <c r="I94" s="513"/>
      <c r="J94" s="513"/>
      <c r="K94" s="513"/>
      <c r="L94"/>
    </row>
    <row r="95" spans="3:12">
      <c r="C95" s="513"/>
      <c r="D95" s="513"/>
      <c r="E95" s="513"/>
      <c r="F95" s="513"/>
      <c r="G95" s="513"/>
      <c r="H95" s="513"/>
      <c r="I95" s="513"/>
      <c r="J95" s="513"/>
      <c r="K95" s="513"/>
      <c r="L95"/>
    </row>
    <row r="96" spans="3:12">
      <c r="C96" s="513" t="s">
        <v>823</v>
      </c>
      <c r="D96" s="513"/>
      <c r="E96" s="513"/>
      <c r="F96" s="513"/>
      <c r="G96" s="513"/>
      <c r="H96" s="513"/>
      <c r="I96" s="513"/>
      <c r="J96" s="513"/>
      <c r="K96" s="3"/>
      <c r="L96"/>
    </row>
    <row r="97" spans="3:12">
      <c r="C97" s="518" t="s">
        <v>824</v>
      </c>
      <c r="D97" s="518"/>
      <c r="E97" s="3"/>
      <c r="F97" s="3"/>
      <c r="G97" s="3"/>
      <c r="H97" s="3"/>
      <c r="I97" s="3"/>
      <c r="J97" s="484"/>
      <c r="K97" s="3"/>
      <c r="L97"/>
    </row>
    <row r="98" spans="3:12">
      <c r="C98" s="2" t="s">
        <v>825</v>
      </c>
      <c r="D98" s="2"/>
      <c r="E98" s="3"/>
      <c r="F98" s="3"/>
      <c r="G98" s="3"/>
      <c r="H98" s="3"/>
      <c r="I98" s="3"/>
      <c r="J98" s="3"/>
      <c r="K98" s="3"/>
      <c r="L98"/>
    </row>
    <row r="99" spans="3:12">
      <c r="C99" s="3"/>
      <c r="D99" s="3"/>
      <c r="E99" s="3"/>
      <c r="F99" s="3"/>
      <c r="G99" s="3"/>
      <c r="H99" s="3"/>
      <c r="I99" s="3"/>
      <c r="J99" s="3"/>
      <c r="K99" s="3"/>
    </row>
  </sheetData>
  <mergeCells count="2">
    <mergeCell ref="H4:I4"/>
    <mergeCell ref="B1:K1"/>
  </mergeCells>
  <conditionalFormatting sqref="E12:E14">
    <cfRule type="expression" dxfId="96" priority="15">
      <formula>$A$2=1</formula>
    </cfRule>
  </conditionalFormatting>
  <conditionalFormatting sqref="F6">
    <cfRule type="expression" dxfId="95" priority="16">
      <formula>$A$2=1</formula>
    </cfRule>
  </conditionalFormatting>
  <conditionalFormatting sqref="L23:L24 L50:L52">
    <cfRule type="expression" dxfId="94" priority="10">
      <formula>$A$1=1</formula>
    </cfRule>
  </conditionalFormatting>
  <conditionalFormatting sqref="L25:L27">
    <cfRule type="expression" dxfId="93" priority="18">
      <formula>$A$1=1</formula>
    </cfRule>
  </conditionalFormatting>
  <conditionalFormatting sqref="L27">
    <cfRule type="expression" dxfId="92" priority="6">
      <formula>$A$1</formula>
    </cfRule>
  </conditionalFormatting>
  <conditionalFormatting sqref="L28:L32">
    <cfRule type="expression" dxfId="91" priority="4" stopIfTrue="1">
      <formula>$A$1=1</formula>
    </cfRule>
  </conditionalFormatting>
  <conditionalFormatting sqref="L38:L49">
    <cfRule type="expression" dxfId="90" priority="1" stopIfTrue="1">
      <formula>$A$1=1</formula>
    </cfRule>
  </conditionalFormatting>
  <conditionalFormatting sqref="L58">
    <cfRule type="expression" dxfId="89" priority="8">
      <formula>$A$1</formula>
    </cfRule>
    <cfRule type="expression" dxfId="88" priority="17">
      <formula>$A$1=1</formula>
    </cfRule>
  </conditionalFormatting>
  <conditionalFormatting sqref="N10:O12">
    <cfRule type="expression" dxfId="87" priority="14">
      <formula>$A$2=1</formula>
    </cfRule>
  </conditionalFormatting>
  <pageMargins left="0.75" right="0.25" top="0.5" bottom="0.63" header="0.5" footer="0.32"/>
  <pageSetup scale="45" firstPageNumber="75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0980-DAB8-4963-A932-E11E945A1429}">
  <dimension ref="C1:M22"/>
  <sheetViews>
    <sheetView workbookViewId="0">
      <selection activeCell="M13" sqref="M13"/>
    </sheetView>
  </sheetViews>
  <sheetFormatPr defaultRowHeight="12.75" outlineLevelCol="1"/>
  <cols>
    <col min="3" max="3" width="29.140625" bestFit="1" customWidth="1"/>
    <col min="4" max="6" width="15.5703125" hidden="1" customWidth="1" outlineLevel="1"/>
    <col min="7" max="7" width="15.5703125" customWidth="1" collapsed="1"/>
    <col min="8" max="13" width="15.5703125" customWidth="1"/>
  </cols>
  <sheetData>
    <row r="1" spans="3:13">
      <c r="L1" s="555" t="s">
        <v>836</v>
      </c>
      <c r="M1" s="555" t="s">
        <v>130</v>
      </c>
    </row>
    <row r="2" spans="3:13">
      <c r="G2" s="556"/>
      <c r="H2" s="556"/>
      <c r="I2" s="556"/>
      <c r="J2" s="556"/>
      <c r="K2" s="556"/>
      <c r="L2" s="556">
        <v>46022</v>
      </c>
      <c r="M2" s="556">
        <f>+'Comm OSAR'!I15</f>
        <v>46112</v>
      </c>
    </row>
    <row r="3" spans="3:13">
      <c r="C3" t="s">
        <v>90</v>
      </c>
      <c r="D3" s="552"/>
      <c r="E3" s="552"/>
      <c r="F3" s="552"/>
      <c r="G3" s="557"/>
      <c r="H3" s="557"/>
      <c r="I3" s="557"/>
      <c r="J3" s="557"/>
      <c r="K3" s="557"/>
      <c r="L3" s="583">
        <v>63000000</v>
      </c>
      <c r="M3" s="583">
        <f>+'Comm OSAR'!E6</f>
        <v>63000000</v>
      </c>
    </row>
    <row r="4" spans="3:13">
      <c r="C4" t="s">
        <v>17</v>
      </c>
      <c r="D4" s="553"/>
      <c r="E4" s="553"/>
      <c r="F4" s="553"/>
      <c r="G4" s="558"/>
      <c r="H4" s="558"/>
      <c r="I4" s="558"/>
      <c r="J4" s="558"/>
      <c r="K4" s="558"/>
      <c r="L4" s="584">
        <v>0.67098943323727189</v>
      </c>
      <c r="M4" s="584">
        <f>+'Comm OSAR'!I16</f>
        <v>0.68435972935722345</v>
      </c>
    </row>
    <row r="5" spans="3:13">
      <c r="D5" s="553"/>
      <c r="E5" s="553"/>
      <c r="F5" s="553"/>
      <c r="G5" s="553"/>
      <c r="H5" s="553"/>
      <c r="I5" s="553"/>
      <c r="J5" s="553"/>
      <c r="K5" s="553"/>
      <c r="L5" s="585"/>
      <c r="M5" s="585"/>
    </row>
    <row r="6" spans="3:13">
      <c r="C6" t="s">
        <v>837</v>
      </c>
      <c r="D6" s="553"/>
      <c r="E6" s="553"/>
      <c r="F6" s="553"/>
      <c r="G6" s="558"/>
      <c r="H6" s="558"/>
      <c r="I6" s="558"/>
      <c r="J6" s="558"/>
      <c r="K6" s="558"/>
      <c r="L6" s="584">
        <v>0.05</v>
      </c>
      <c r="M6" s="586">
        <v>0.05</v>
      </c>
    </row>
    <row r="7" spans="3:13">
      <c r="C7" t="s">
        <v>91</v>
      </c>
      <c r="D7" s="553"/>
      <c r="E7" s="553"/>
      <c r="F7" s="553"/>
      <c r="G7" s="558"/>
      <c r="H7" s="558"/>
      <c r="I7" s="558"/>
      <c r="J7" s="558"/>
      <c r="K7" s="558"/>
      <c r="L7" s="584">
        <v>3.7865900000000001E-2</v>
      </c>
      <c r="M7" s="590">
        <v>3.6799999999999999E-2</v>
      </c>
    </row>
    <row r="8" spans="3:13">
      <c r="C8" t="s">
        <v>13</v>
      </c>
      <c r="D8" s="553"/>
      <c r="E8" s="553"/>
      <c r="F8" s="553"/>
      <c r="G8" s="558"/>
      <c r="H8" s="558"/>
      <c r="I8" s="558"/>
      <c r="J8" s="558"/>
      <c r="K8" s="558"/>
      <c r="L8" s="584">
        <v>2.98E-2</v>
      </c>
      <c r="M8" s="586">
        <v>2.98E-2</v>
      </c>
    </row>
    <row r="9" spans="3:13">
      <c r="D9" s="553"/>
      <c r="E9" s="553"/>
      <c r="F9" s="553"/>
      <c r="G9" s="558"/>
      <c r="H9" s="558"/>
      <c r="I9" s="558"/>
      <c r="J9" s="558"/>
      <c r="K9" s="558"/>
      <c r="L9" s="584"/>
      <c r="M9" s="584"/>
    </row>
    <row r="10" spans="3:13">
      <c r="C10" t="s">
        <v>838</v>
      </c>
      <c r="D10" s="553"/>
      <c r="E10" s="553"/>
      <c r="F10" s="553"/>
      <c r="G10" s="559"/>
      <c r="H10" s="559"/>
      <c r="I10" s="559"/>
      <c r="J10" s="559"/>
      <c r="K10" s="559"/>
      <c r="L10" s="584">
        <v>6.7665900000000001E-2</v>
      </c>
      <c r="M10" s="584">
        <f>+SUM(M7:M8)</f>
        <v>6.6599999999999993E-2</v>
      </c>
    </row>
    <row r="11" spans="3:13">
      <c r="C11" t="s">
        <v>839</v>
      </c>
      <c r="D11" s="553"/>
      <c r="E11" s="553"/>
      <c r="F11" s="553"/>
      <c r="G11" s="559"/>
      <c r="H11" s="559"/>
      <c r="I11" s="559"/>
      <c r="J11" s="559"/>
      <c r="K11" s="559"/>
      <c r="L11" s="584">
        <v>6.7665900000000001E-2</v>
      </c>
      <c r="M11" s="584">
        <f>+MIN(M6,M7)+M8</f>
        <v>6.6599999999999993E-2</v>
      </c>
    </row>
    <row r="12" spans="3:13">
      <c r="D12" s="553"/>
      <c r="E12" s="553"/>
      <c r="F12" s="553"/>
      <c r="G12" s="553"/>
      <c r="H12" s="553"/>
      <c r="I12" s="553"/>
      <c r="J12" s="553"/>
      <c r="K12" s="553"/>
      <c r="L12" s="585"/>
      <c r="M12" s="585"/>
    </row>
    <row r="13" spans="3:13">
      <c r="C13" t="s">
        <v>55</v>
      </c>
      <c r="D13" s="553"/>
      <c r="E13" s="553"/>
      <c r="F13" s="553"/>
      <c r="G13" s="560"/>
      <c r="H13" s="560"/>
      <c r="I13" s="560"/>
      <c r="J13" s="560"/>
      <c r="K13" s="560"/>
      <c r="L13" s="587">
        <v>3734510.6395999999</v>
      </c>
      <c r="M13" s="587">
        <f>+'Comm OSAR'!I62</f>
        <v>3824433.6415000008</v>
      </c>
    </row>
    <row r="14" spans="3:13">
      <c r="D14" s="553"/>
      <c r="E14" s="553"/>
      <c r="F14" s="553"/>
      <c r="G14" s="553"/>
      <c r="H14" s="553"/>
      <c r="I14" s="553"/>
      <c r="J14" s="553"/>
      <c r="K14" s="553"/>
      <c r="L14" s="585"/>
      <c r="M14" s="585"/>
    </row>
    <row r="15" spans="3:13">
      <c r="C15" t="s">
        <v>840</v>
      </c>
      <c r="D15" s="553"/>
      <c r="E15" s="553"/>
      <c r="F15" s="553"/>
      <c r="G15" s="561"/>
      <c r="H15" s="561"/>
      <c r="I15" s="561"/>
      <c r="J15" s="561"/>
      <c r="K15" s="561"/>
      <c r="L15" s="588">
        <v>4322159.3624999998</v>
      </c>
      <c r="M15" s="588">
        <f>+M10*$M$3*(365/360)</f>
        <v>4254074.9999999991</v>
      </c>
    </row>
    <row r="16" spans="3:13">
      <c r="C16" t="s">
        <v>841</v>
      </c>
      <c r="D16" s="553"/>
      <c r="E16" s="553"/>
      <c r="F16" s="553"/>
      <c r="G16" s="561"/>
      <c r="H16" s="561"/>
      <c r="I16" s="561"/>
      <c r="J16" s="561"/>
      <c r="K16" s="561"/>
      <c r="L16" s="588">
        <v>4322159.3624999998</v>
      </c>
      <c r="M16" s="588">
        <f>+M11*$M$3*(365/360)</f>
        <v>4254074.9999999991</v>
      </c>
    </row>
    <row r="17" spans="3:13">
      <c r="D17" s="553"/>
      <c r="E17" s="553"/>
      <c r="F17" s="553"/>
      <c r="G17" s="553"/>
      <c r="H17" s="553"/>
      <c r="I17" s="553"/>
      <c r="J17" s="553"/>
      <c r="K17" s="553"/>
      <c r="L17" s="585"/>
      <c r="M17" s="585"/>
    </row>
    <row r="18" spans="3:13">
      <c r="C18" t="s">
        <v>842</v>
      </c>
      <c r="D18" s="554"/>
      <c r="E18" s="554"/>
      <c r="F18" s="554"/>
      <c r="G18" s="563"/>
      <c r="H18" s="563"/>
      <c r="I18" s="563"/>
      <c r="J18" s="563"/>
      <c r="K18" s="563"/>
      <c r="L18" s="589">
        <v>0.86403816388665144</v>
      </c>
      <c r="M18" s="589">
        <f>+$M$13/M15</f>
        <v>0.89900475226694443</v>
      </c>
    </row>
    <row r="19" spans="3:13">
      <c r="C19" t="s">
        <v>843</v>
      </c>
      <c r="G19" s="563"/>
      <c r="H19" s="563"/>
      <c r="I19" s="563"/>
      <c r="J19" s="563"/>
      <c r="K19" s="563"/>
      <c r="L19" s="589">
        <v>0.86403816388665144</v>
      </c>
      <c r="M19" s="589">
        <f>+$M$13/M16</f>
        <v>0.89900475226694443</v>
      </c>
    </row>
    <row r="20" spans="3:13">
      <c r="G20" s="553"/>
      <c r="H20" s="553"/>
      <c r="I20" s="553"/>
      <c r="J20" s="553"/>
      <c r="K20" s="553"/>
      <c r="L20" s="585"/>
      <c r="M20" s="585"/>
    </row>
    <row r="21" spans="3:13" ht="13.5" thickBot="1">
      <c r="C21" t="s">
        <v>19</v>
      </c>
      <c r="G21" s="562"/>
      <c r="H21" s="562"/>
      <c r="I21" s="562"/>
      <c r="J21" s="562"/>
      <c r="K21" s="562"/>
      <c r="L21" s="562">
        <v>5.9277946660317458E-2</v>
      </c>
      <c r="M21" s="562">
        <f>M13/M3</f>
        <v>6.0705295896825412E-2</v>
      </c>
    </row>
    <row r="22" spans="3:13" ht="13.5" thickTop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F131-CE27-4ABB-9A99-2997873A5A64}">
  <sheetPr>
    <tabColor theme="1"/>
    <pageSetUpPr fitToPage="1"/>
  </sheetPr>
  <dimension ref="A1:N88"/>
  <sheetViews>
    <sheetView showGridLines="0" view="pageBreakPreview" topLeftCell="A42" zoomScale="85" zoomScaleNormal="85" zoomScaleSheetLayoutView="85" workbookViewId="0">
      <selection activeCell="H34" sqref="H34"/>
    </sheetView>
  </sheetViews>
  <sheetFormatPr defaultRowHeight="12.75"/>
  <cols>
    <col min="1" max="1" width="5.28515625" customWidth="1"/>
    <col min="2" max="2" width="48.140625" style="16" customWidth="1"/>
    <col min="3" max="3" width="16.28515625" style="16" customWidth="1"/>
    <col min="4" max="4" width="15.5703125" style="16" bestFit="1" customWidth="1"/>
    <col min="5" max="5" width="15.85546875" style="16" customWidth="1"/>
    <col min="6" max="7" width="16" style="16" customWidth="1"/>
    <col min="8" max="8" width="18" style="16" customWidth="1"/>
    <col min="9" max="9" width="53.140625" style="16" customWidth="1"/>
    <col min="10" max="10" width="6.28515625" customWidth="1"/>
    <col min="11" max="12" width="18" style="16" customWidth="1"/>
  </cols>
  <sheetData>
    <row r="1" spans="1:14" ht="13.5" thickBot="1">
      <c r="A1" s="144">
        <v>1</v>
      </c>
    </row>
    <row r="2" spans="1:14" s="28" customFormat="1" ht="15.75">
      <c r="B2" s="684" t="s">
        <v>0</v>
      </c>
      <c r="C2" s="684"/>
      <c r="D2" s="684"/>
      <c r="E2" s="684"/>
      <c r="F2" s="684"/>
      <c r="G2" s="684"/>
      <c r="H2" s="684"/>
      <c r="I2" s="684"/>
    </row>
    <row r="3" spans="1:14" s="28" customFormat="1" ht="15.75">
      <c r="B3" s="84" t="s">
        <v>28</v>
      </c>
      <c r="C3" s="29"/>
      <c r="D3" s="29"/>
      <c r="E3" s="29"/>
      <c r="F3" s="29"/>
      <c r="G3" s="29"/>
      <c r="H3" s="29"/>
      <c r="I3" s="29"/>
      <c r="J3" s="207"/>
      <c r="K3" s="29"/>
      <c r="L3" s="29"/>
    </row>
    <row r="4" spans="1:14" s="28" customFormat="1" ht="16.5" thickBot="1">
      <c r="B4" s="285">
        <v>46022</v>
      </c>
      <c r="C4" s="29"/>
      <c r="D4" s="29"/>
      <c r="E4" s="29"/>
      <c r="F4" s="29"/>
      <c r="G4" s="29"/>
      <c r="H4" s="29"/>
      <c r="I4" s="29"/>
      <c r="K4" s="29"/>
      <c r="L4" s="29"/>
    </row>
    <row r="5" spans="1:14" ht="18.75" customHeight="1" thickTop="1">
      <c r="B5" s="150" t="s">
        <v>1</v>
      </c>
      <c r="C5" s="57"/>
      <c r="D5" s="58"/>
      <c r="E5" s="57"/>
      <c r="F5" s="59" t="s">
        <v>2</v>
      </c>
      <c r="G5" s="60"/>
      <c r="H5" s="60"/>
      <c r="I5" s="61"/>
      <c r="J5" s="1"/>
      <c r="K5" s="208"/>
      <c r="L5" s="208"/>
      <c r="M5" s="1"/>
      <c r="N5" s="1"/>
    </row>
    <row r="6" spans="1:14" ht="25.5">
      <c r="B6" s="62" t="s">
        <v>27</v>
      </c>
      <c r="C6" s="63"/>
      <c r="D6" s="64" t="s">
        <v>3</v>
      </c>
      <c r="E6" s="65" t="s">
        <v>4</v>
      </c>
      <c r="F6" s="66" t="s">
        <v>5</v>
      </c>
      <c r="G6" s="66" t="s">
        <v>6</v>
      </c>
      <c r="H6" s="67"/>
      <c r="I6" s="68"/>
      <c r="J6" s="1"/>
      <c r="K6" s="67"/>
      <c r="L6" s="67"/>
      <c r="M6" s="1"/>
      <c r="N6" s="1"/>
    </row>
    <row r="7" spans="1:14">
      <c r="B7" s="69" t="s">
        <v>66</v>
      </c>
      <c r="C7" s="132">
        <v>63000000</v>
      </c>
      <c r="D7" s="280">
        <f>+B4</f>
        <v>46022</v>
      </c>
      <c r="E7" s="70"/>
      <c r="F7" s="71"/>
      <c r="G7" s="72">
        <v>1</v>
      </c>
      <c r="H7" s="73"/>
      <c r="I7" s="68"/>
      <c r="J7" s="2"/>
      <c r="K7" s="73"/>
      <c r="L7" s="73"/>
      <c r="M7" s="2"/>
      <c r="N7" s="2"/>
    </row>
    <row r="8" spans="1:14">
      <c r="B8" s="74" t="s">
        <v>67</v>
      </c>
      <c r="C8" s="214" t="s">
        <v>136</v>
      </c>
      <c r="D8" s="215"/>
      <c r="E8" s="215"/>
      <c r="F8" s="216"/>
      <c r="G8" s="76"/>
      <c r="H8" s="20"/>
      <c r="I8" s="68"/>
      <c r="J8" s="2"/>
      <c r="K8" s="20"/>
      <c r="L8" s="20"/>
      <c r="M8" s="2"/>
      <c r="N8" s="2"/>
    </row>
    <row r="9" spans="1:14">
      <c r="B9" s="75" t="s">
        <v>68</v>
      </c>
      <c r="C9" s="133" t="s">
        <v>137</v>
      </c>
      <c r="D9" s="134"/>
      <c r="E9" s="134"/>
      <c r="F9" s="135"/>
      <c r="G9" s="80"/>
      <c r="H9" s="80"/>
      <c r="I9" s="68"/>
      <c r="J9" s="2"/>
      <c r="K9" s="80"/>
      <c r="L9" s="80"/>
      <c r="M9" s="2"/>
      <c r="N9" s="2"/>
    </row>
    <row r="10" spans="1:14">
      <c r="B10" s="69" t="s">
        <v>69</v>
      </c>
      <c r="C10" s="133"/>
      <c r="D10" s="134"/>
      <c r="E10" s="134"/>
      <c r="F10" s="135"/>
      <c r="G10" s="9"/>
      <c r="H10" s="9"/>
      <c r="I10" s="68"/>
      <c r="J10" s="2"/>
      <c r="K10" s="9"/>
      <c r="L10" s="9"/>
      <c r="M10" s="2"/>
      <c r="N10" s="2"/>
    </row>
    <row r="11" spans="1:14">
      <c r="B11" s="77" t="s">
        <v>70</v>
      </c>
      <c r="C11" s="292">
        <v>191454</v>
      </c>
      <c r="D11" s="54"/>
      <c r="E11" s="78"/>
      <c r="F11" s="79"/>
      <c r="G11" s="9"/>
      <c r="H11" s="9"/>
      <c r="I11" s="68"/>
      <c r="J11" s="2"/>
      <c r="K11" s="9"/>
      <c r="L11" s="9"/>
      <c r="M11" s="2"/>
      <c r="N11" s="2"/>
    </row>
    <row r="12" spans="1:14">
      <c r="B12" s="77" t="s">
        <v>71</v>
      </c>
      <c r="C12" s="136" t="s">
        <v>138</v>
      </c>
      <c r="D12" s="85"/>
      <c r="E12" s="85"/>
      <c r="F12" s="85"/>
      <c r="G12" s="85"/>
      <c r="H12" s="85"/>
      <c r="I12" s="68"/>
      <c r="J12" s="210"/>
      <c r="K12" s="85"/>
      <c r="L12" s="85"/>
      <c r="M12" s="2"/>
      <c r="N12" s="2"/>
    </row>
    <row r="13" spans="1:14">
      <c r="B13" s="77" t="s">
        <v>72</v>
      </c>
      <c r="C13" s="390">
        <v>0.25</v>
      </c>
      <c r="D13" s="86"/>
      <c r="E13" s="86"/>
      <c r="F13" s="86"/>
      <c r="G13" s="86"/>
      <c r="H13" s="86"/>
      <c r="I13" s="68"/>
      <c r="J13" s="210"/>
      <c r="K13" s="86"/>
      <c r="L13" s="86"/>
      <c r="M13" s="2"/>
      <c r="N13" s="2"/>
    </row>
    <row r="14" spans="1:14">
      <c r="B14" s="81" t="s">
        <v>73</v>
      </c>
      <c r="C14" s="203" t="s">
        <v>7</v>
      </c>
      <c r="D14" s="204"/>
      <c r="E14" s="204"/>
      <c r="F14" s="204"/>
      <c r="G14" s="204">
        <f>B4</f>
        <v>46022</v>
      </c>
      <c r="H14" s="382">
        <f>G14</f>
        <v>46022</v>
      </c>
      <c r="I14" s="68"/>
      <c r="J14" s="209"/>
      <c r="K14" s="85"/>
      <c r="N14" s="2"/>
    </row>
    <row r="15" spans="1:14">
      <c r="B15" s="82" t="s">
        <v>74</v>
      </c>
      <c r="C15" s="293">
        <f>1-0.286</f>
        <v>0.71399999999999997</v>
      </c>
      <c r="D15" s="279"/>
      <c r="E15" s="279"/>
      <c r="F15" s="146"/>
      <c r="G15" s="306">
        <f>'Rent Roll'!B95</f>
        <v>0.68435972935722345</v>
      </c>
      <c r="H15" s="428">
        <f>G15</f>
        <v>0.68435972935722345</v>
      </c>
      <c r="I15" s="68"/>
      <c r="J15" s="209"/>
      <c r="K15" s="73"/>
      <c r="L15" s="419"/>
      <c r="M15" s="2"/>
      <c r="N15" s="2"/>
    </row>
    <row r="16" spans="1:14">
      <c r="B16" s="145" t="s">
        <v>75</v>
      </c>
      <c r="C16" s="204">
        <v>46265</v>
      </c>
      <c r="D16" s="204"/>
      <c r="E16" s="204"/>
      <c r="F16" s="204"/>
      <c r="G16" s="204">
        <f>G14</f>
        <v>46022</v>
      </c>
      <c r="H16" s="204">
        <f>G16</f>
        <v>46022</v>
      </c>
      <c r="I16" s="68"/>
      <c r="J16" s="209"/>
      <c r="K16" s="211"/>
      <c r="L16" s="211"/>
      <c r="M16" s="2"/>
      <c r="N16" s="2"/>
    </row>
    <row r="17" spans="2:14" ht="13.5" thickBot="1">
      <c r="B17" s="147"/>
      <c r="C17" s="148"/>
      <c r="D17" s="149"/>
      <c r="E17" s="149"/>
      <c r="F17" s="149"/>
      <c r="G17" s="149"/>
      <c r="H17" s="149"/>
      <c r="I17" s="83"/>
      <c r="J17" s="2"/>
      <c r="K17" s="20"/>
      <c r="L17" s="20"/>
      <c r="M17" s="2"/>
      <c r="N17" s="2"/>
    </row>
    <row r="18" spans="2:14" ht="13.5" thickTop="1">
      <c r="C18" s="4"/>
      <c r="D18" s="5"/>
      <c r="E18" s="5"/>
      <c r="F18" s="5"/>
      <c r="G18" s="5"/>
      <c r="H18" s="5"/>
      <c r="I18" s="5"/>
      <c r="K18" s="85" t="s">
        <v>734</v>
      </c>
      <c r="L18" s="417">
        <v>0.05</v>
      </c>
    </row>
    <row r="19" spans="2:14">
      <c r="B19" s="6"/>
      <c r="C19" s="3"/>
      <c r="D19" s="3"/>
      <c r="E19" s="3"/>
      <c r="F19" s="3"/>
      <c r="G19" s="20"/>
      <c r="H19" s="20"/>
      <c r="I19" s="20"/>
      <c r="K19" s="20"/>
      <c r="L19" s="20"/>
    </row>
    <row r="20" spans="2:14">
      <c r="C20" s="7"/>
      <c r="D20" s="198"/>
      <c r="E20" s="198"/>
      <c r="F20" s="198"/>
      <c r="G20" s="199" t="s">
        <v>62</v>
      </c>
      <c r="H20" s="199" t="s">
        <v>10</v>
      </c>
      <c r="I20" s="8"/>
      <c r="J20" s="194"/>
      <c r="K20" s="199" t="s">
        <v>96</v>
      </c>
      <c r="L20" s="199" t="s">
        <v>96</v>
      </c>
    </row>
    <row r="21" spans="2:14">
      <c r="B21" s="92" t="s">
        <v>51</v>
      </c>
      <c r="C21" s="202" t="s">
        <v>8</v>
      </c>
      <c r="D21" s="200"/>
      <c r="E21" s="200"/>
      <c r="F21" s="200"/>
      <c r="G21" s="201">
        <f>$G$14</f>
        <v>46022</v>
      </c>
      <c r="H21" s="201">
        <f>$G$14</f>
        <v>46022</v>
      </c>
      <c r="I21" s="193" t="s">
        <v>11</v>
      </c>
      <c r="K21" s="201" t="s">
        <v>97</v>
      </c>
      <c r="L21" s="201" t="s">
        <v>118</v>
      </c>
    </row>
    <row r="22" spans="2:14">
      <c r="B22" s="87" t="s">
        <v>29</v>
      </c>
      <c r="C22" s="296">
        <v>9567046</v>
      </c>
      <c r="D22" s="130"/>
      <c r="E22" s="130"/>
      <c r="F22" s="130"/>
      <c r="G22" s="377">
        <f>+TTM!U10</f>
        <v>5796406.8300000001</v>
      </c>
      <c r="H22" s="378">
        <f>'Rent Roll'!Y87</f>
        <v>6695002.3799999999</v>
      </c>
      <c r="I22" s="33" t="str">
        <f>"Annualized RR as of" &amp; TEXT($D$7," mm/dd/yyyy") &amp; ", adjusted for free rent and KVs"</f>
        <v>Annualized RR as of 12/31/2025, adjusted for free rent and KVs</v>
      </c>
      <c r="K22" s="12"/>
      <c r="L22" s="12"/>
    </row>
    <row r="23" spans="2:14">
      <c r="B23" s="88" t="s">
        <v>30</v>
      </c>
      <c r="C23" s="294">
        <v>-2897565</v>
      </c>
      <c r="D23" s="130"/>
      <c r="E23" s="130"/>
      <c r="F23" s="130"/>
      <c r="G23" s="12"/>
      <c r="H23" s="418">
        <f>IF(H15&lt;(1-L18),0,-(H15-(1-L18))*H22)</f>
        <v>0</v>
      </c>
      <c r="I23" s="33" t="str">
        <f>"Greater of Actual "&amp;TEXT(1-$H$15,"(0.00%)")&amp;" or 5.00% of GPR"</f>
        <v>Greater of Actual (31.56%) or 5.00% of GPR</v>
      </c>
      <c r="J23" s="30"/>
      <c r="K23" s="12"/>
      <c r="L23" s="12"/>
    </row>
    <row r="24" spans="2:14">
      <c r="B24" s="89" t="s">
        <v>9</v>
      </c>
      <c r="C24" s="126"/>
      <c r="D24" s="131"/>
      <c r="E24" s="131"/>
      <c r="F24" s="131"/>
      <c r="G24" s="127"/>
      <c r="H24" s="127"/>
      <c r="I24" s="128"/>
      <c r="K24" s="127"/>
      <c r="L24" s="127"/>
    </row>
    <row r="25" spans="2:14">
      <c r="B25" s="87" t="s">
        <v>31</v>
      </c>
      <c r="C25" s="11"/>
      <c r="D25" s="110"/>
      <c r="E25" s="110"/>
      <c r="F25" s="110"/>
      <c r="G25" s="98"/>
      <c r="H25" s="103"/>
      <c r="I25" s="217"/>
      <c r="K25" s="98">
        <f>H25-F25</f>
        <v>0</v>
      </c>
      <c r="L25" s="253" t="str">
        <f>+IFERROR(K25/F25," - ")</f>
        <v xml:space="preserve"> - </v>
      </c>
    </row>
    <row r="26" spans="2:14">
      <c r="B26" s="87" t="s">
        <v>32</v>
      </c>
      <c r="C26" s="294">
        <v>700149</v>
      </c>
      <c r="D26" s="111"/>
      <c r="E26" s="111"/>
      <c r="F26" s="111"/>
      <c r="G26" s="104">
        <f>_xlfn.XLOOKUP($B26,TTM!$T:$T,TTM!$U:$U,0)</f>
        <v>0</v>
      </c>
      <c r="H26" s="104">
        <f>'Rent Roll'!Z87</f>
        <v>435812.98000000004</v>
      </c>
      <c r="I26" s="217" t="str">
        <f>"Annualized RR as of" &amp; TEXT($D$7," mm/dd/yyyy")</f>
        <v>Annualized RR as of 12/31/2025</v>
      </c>
      <c r="K26" s="99">
        <f>H26-F26</f>
        <v>435812.98000000004</v>
      </c>
      <c r="L26" s="253" t="str">
        <f>+IFERROR(K26/F26," - ")</f>
        <v xml:space="preserve"> - </v>
      </c>
    </row>
    <row r="27" spans="2:14">
      <c r="B27" s="87" t="s">
        <v>729</v>
      </c>
      <c r="C27" s="11"/>
      <c r="D27" s="111"/>
      <c r="E27" s="111"/>
      <c r="F27" s="111"/>
      <c r="G27" s="104">
        <f>_xlfn.XLOOKUP($B27,TTM!$T:$T,TTM!$U:$U,0)</f>
        <v>0</v>
      </c>
      <c r="H27" s="100">
        <v>0</v>
      </c>
      <c r="I27" s="217" t="str">
        <f>"T12 ended" &amp;TEXT($D$7, " mm/dd/yyyy")</f>
        <v>T12 ended 12/31/2025</v>
      </c>
      <c r="K27" s="100">
        <f>H27-F27</f>
        <v>0</v>
      </c>
      <c r="L27" s="253" t="str">
        <f>+IFERROR(K27/F27," - ")</f>
        <v xml:space="preserve"> - </v>
      </c>
    </row>
    <row r="28" spans="2:14">
      <c r="B28" s="87" t="s">
        <v>33</v>
      </c>
      <c r="C28" s="294">
        <v>333230</v>
      </c>
      <c r="D28" s="111"/>
      <c r="E28" s="111"/>
      <c r="F28" s="111"/>
      <c r="G28" s="104">
        <f>_xlfn.XLOOKUP($B28,TTM!$T:$T,TTM!$U:$U,0)</f>
        <v>0</v>
      </c>
      <c r="H28" s="355">
        <f>G28</f>
        <v>0</v>
      </c>
      <c r="I28" s="217" t="str">
        <f>"T12 ended" &amp;TEXT($D$7, " mm/dd/yyyy")</f>
        <v>T12 ended 12/31/2025</v>
      </c>
      <c r="K28" s="101">
        <f>H28-F28</f>
        <v>0</v>
      </c>
      <c r="L28" s="253" t="str">
        <f>+IFERROR(K28/F28," - ")</f>
        <v xml:space="preserve"> - </v>
      </c>
    </row>
    <row r="29" spans="2:14">
      <c r="B29" s="87" t="s">
        <v>34</v>
      </c>
      <c r="C29" s="294">
        <v>-48753</v>
      </c>
      <c r="D29" s="111"/>
      <c r="E29" s="111"/>
      <c r="F29" s="111"/>
      <c r="G29" s="104">
        <f>_xlfn.XLOOKUP($B29,TTM!$T:$T,TTM!$U:$U,0)</f>
        <v>0</v>
      </c>
      <c r="H29" s="101">
        <f>+G29</f>
        <v>0</v>
      </c>
      <c r="I29" s="217" t="str">
        <f>"T12 ended" &amp;TEXT($D$7, " mm/dd/yyyy")</f>
        <v>T12 ended 12/31/2025</v>
      </c>
      <c r="K29" s="101">
        <f>H29-F29</f>
        <v>0</v>
      </c>
      <c r="L29" s="253" t="str">
        <f>+IFERROR(K29/F29," - ")</f>
        <v xml:space="preserve"> - </v>
      </c>
    </row>
    <row r="30" spans="2:14">
      <c r="B30" s="90"/>
      <c r="C30" s="13"/>
      <c r="D30" s="112"/>
      <c r="E30" s="112"/>
      <c r="F30" s="112"/>
      <c r="G30" s="13"/>
      <c r="H30" s="13"/>
      <c r="I30" s="218"/>
      <c r="K30" s="13"/>
      <c r="L30" s="13"/>
    </row>
    <row r="31" spans="2:14">
      <c r="B31" s="91" t="s">
        <v>35</v>
      </c>
      <c r="C31" s="295">
        <v>7654107</v>
      </c>
      <c r="D31" s="113"/>
      <c r="E31" s="113"/>
      <c r="F31" s="113"/>
      <c r="G31" s="105">
        <f>SUM(G22:G30)</f>
        <v>5796406.8300000001</v>
      </c>
      <c r="H31" s="105">
        <f>SUM(H22:H29)</f>
        <v>7130815.3600000003</v>
      </c>
      <c r="I31" s="219"/>
      <c r="K31" s="105">
        <f>H31-F31</f>
        <v>7130815.3600000003</v>
      </c>
      <c r="L31" s="256" t="str">
        <f>+IFERROR(K31/F31," - ")</f>
        <v xml:space="preserve"> - </v>
      </c>
    </row>
    <row r="32" spans="2:14">
      <c r="B32" s="3"/>
      <c r="D32" s="114"/>
      <c r="E32" s="114"/>
      <c r="F32" s="114"/>
      <c r="G32" s="17"/>
      <c r="H32" s="17"/>
      <c r="I32" s="220"/>
      <c r="K32" s="17"/>
      <c r="L32" s="17"/>
    </row>
    <row r="33" spans="2:12">
      <c r="B33" s="92" t="s">
        <v>36</v>
      </c>
      <c r="C33" s="18"/>
      <c r="D33" s="115"/>
      <c r="E33" s="115"/>
      <c r="F33" s="115"/>
      <c r="G33" s="3"/>
      <c r="H33" s="3"/>
      <c r="I33" s="221"/>
      <c r="K33" s="3"/>
      <c r="L33" s="3"/>
    </row>
    <row r="34" spans="2:12">
      <c r="B34" s="87" t="s">
        <v>37</v>
      </c>
      <c r="C34" s="297">
        <v>915368</v>
      </c>
      <c r="D34" s="110"/>
      <c r="E34" s="110"/>
      <c r="F34" s="110"/>
      <c r="G34" s="385">
        <f>_xlfn.XLOOKUP($B34,TTM!$T:$T,TTM!$U:$U,0)</f>
        <v>0</v>
      </c>
      <c r="H34" s="103">
        <f>+MAX(G34,Tax!$D$6)</f>
        <v>1038275.64</v>
      </c>
      <c r="I34" s="217" t="str">
        <f>"Greater of Actual "&amp;TEXT(Tax!$D$6/1000,"($0.0K)")&amp;" T12 ended "&amp;TEXT($D$7,"mm/dd/yyyy")</f>
        <v>Greater of Actual ($1038.3K) T12 ended 12/31/2025</v>
      </c>
      <c r="J34" s="34"/>
      <c r="K34" s="102">
        <f t="shared" ref="K34:K46" si="0">H34-F34</f>
        <v>1038275.64</v>
      </c>
      <c r="L34" s="253" t="str">
        <f t="shared" ref="L34:L46" si="1">+IFERROR(K34/F34," - ")</f>
        <v xml:space="preserve"> - </v>
      </c>
    </row>
    <row r="35" spans="2:12" ht="12.95" customHeight="1">
      <c r="B35" s="87" t="s">
        <v>38</v>
      </c>
      <c r="C35" s="294">
        <v>185337</v>
      </c>
      <c r="D35" s="111"/>
      <c r="E35" s="111"/>
      <c r="F35" s="383"/>
      <c r="G35" s="385">
        <f>_xlfn.XLOOKUP($B35,TTM!$T:$T,TTM!$U:$U,0)</f>
        <v>0</v>
      </c>
      <c r="H35" s="425">
        <f>MAX(G35,Insurance!R9)</f>
        <v>186983.74</v>
      </c>
      <c r="I35" s="426" t="str">
        <f>"Greater of Actual "&amp;TEXT(Insurance!R9/1000,"($0.0K)")&amp;" T12 ended "&amp;TEXT($D$7,"mm/dd/yyyy")</f>
        <v>Greater of Actual ($187.0K) T12 ended 12/31/2025</v>
      </c>
      <c r="J35" s="34"/>
      <c r="K35" s="101">
        <f t="shared" si="0"/>
        <v>186983.74</v>
      </c>
      <c r="L35" s="253" t="str">
        <f t="shared" si="1"/>
        <v xml:space="preserve"> - </v>
      </c>
    </row>
    <row r="36" spans="2:12" ht="12.95" customHeight="1">
      <c r="B36" s="93" t="s">
        <v>39</v>
      </c>
      <c r="C36" s="298">
        <v>529032</v>
      </c>
      <c r="D36" s="111"/>
      <c r="E36" s="111"/>
      <c r="F36" s="383"/>
      <c r="G36" s="385">
        <f>_xlfn.XLOOKUP($B36,TTM!$T:$T,TTM!$U:$U,0)</f>
        <v>0</v>
      </c>
      <c r="H36" s="386">
        <f t="shared" ref="H36:H44" si="2">G36</f>
        <v>0</v>
      </c>
      <c r="I36" s="217" t="str">
        <f t="shared" ref="I36:I38" si="3">"T12 ended" &amp;TEXT($D$7, " mm/dd/yyyy")</f>
        <v>T12 ended 12/31/2025</v>
      </c>
      <c r="J36" s="272"/>
      <c r="K36" s="101">
        <f t="shared" si="0"/>
        <v>0</v>
      </c>
      <c r="L36" s="253" t="str">
        <f t="shared" si="1"/>
        <v xml:space="preserve"> - </v>
      </c>
    </row>
    <row r="37" spans="2:12" ht="12.95" customHeight="1">
      <c r="B37" s="93" t="s">
        <v>122</v>
      </c>
      <c r="C37" s="294">
        <v>366300</v>
      </c>
      <c r="D37" s="111"/>
      <c r="E37" s="111"/>
      <c r="F37" s="383"/>
      <c r="G37" s="385">
        <f>_xlfn.XLOOKUP($B37,TTM!$T:$T,TTM!$U:$U,0)</f>
        <v>0</v>
      </c>
      <c r="H37" s="386">
        <f>G37</f>
        <v>0</v>
      </c>
      <c r="I37" s="217" t="str">
        <f t="shared" si="3"/>
        <v>T12 ended 12/31/2025</v>
      </c>
      <c r="J37" s="34"/>
      <c r="K37" s="101">
        <f t="shared" si="0"/>
        <v>0</v>
      </c>
      <c r="L37" s="253" t="str">
        <f t="shared" si="1"/>
        <v xml:space="preserve"> - </v>
      </c>
    </row>
    <row r="38" spans="2:12" ht="12.95" customHeight="1">
      <c r="B38" s="87" t="s">
        <v>40</v>
      </c>
      <c r="C38" s="298">
        <v>305250</v>
      </c>
      <c r="D38" s="111"/>
      <c r="E38" s="111"/>
      <c r="F38" s="383"/>
      <c r="G38" s="385">
        <f>_xlfn.XLOOKUP($B38,TTM!$T:$T,TTM!$U:$U,0)</f>
        <v>0</v>
      </c>
      <c r="H38" s="386">
        <f t="shared" si="2"/>
        <v>0</v>
      </c>
      <c r="I38" s="217" t="str">
        <f t="shared" si="3"/>
        <v>T12 ended 12/31/2025</v>
      </c>
      <c r="J38" s="34"/>
      <c r="K38" s="101">
        <f t="shared" si="0"/>
        <v>0</v>
      </c>
      <c r="L38" s="253" t="str">
        <f t="shared" si="1"/>
        <v xml:space="preserve"> - </v>
      </c>
    </row>
    <row r="39" spans="2:12" ht="12.95" customHeight="1">
      <c r="B39" s="87" t="s">
        <v>41</v>
      </c>
      <c r="C39" s="298">
        <v>229623</v>
      </c>
      <c r="D39" s="111"/>
      <c r="E39" s="111"/>
      <c r="F39" s="383"/>
      <c r="G39" s="414">
        <f>_xlfn.XLOOKUP($B39,TTM!$T:$T,TTM!$U:$U,0)</f>
        <v>0</v>
      </c>
      <c r="H39" s="384">
        <f>MAX(G39,H31*0.03)</f>
        <v>213924.4608</v>
      </c>
      <c r="I39" s="356" t="str">
        <f>"Greater of Actual "&amp;TEXT(G39/1000,"($###.#K)")&amp;" or 3.00% of EGI"</f>
        <v>Greater of Actual ($.K) or 3.00% of EGI</v>
      </c>
      <c r="J39" s="31"/>
      <c r="K39" s="101">
        <f t="shared" si="0"/>
        <v>213924.4608</v>
      </c>
      <c r="L39" s="253" t="str">
        <f t="shared" si="1"/>
        <v xml:space="preserve"> - </v>
      </c>
    </row>
    <row r="40" spans="2:12" ht="12.95" customHeight="1">
      <c r="B40" s="87" t="s">
        <v>42</v>
      </c>
      <c r="C40" s="294">
        <v>358499</v>
      </c>
      <c r="D40" s="111"/>
      <c r="E40" s="111"/>
      <c r="F40" s="383"/>
      <c r="G40" s="413">
        <f>_xlfn.XLOOKUP($B40,TTM!$T:$T,TTM!$U:$U,0)</f>
        <v>0</v>
      </c>
      <c r="H40" s="386">
        <f t="shared" si="2"/>
        <v>0</v>
      </c>
      <c r="I40" s="217" t="str">
        <f t="shared" ref="I40:I45" si="4">"T12 ended" &amp;TEXT($D$7, " mm/dd/yyyy")</f>
        <v>T12 ended 12/31/2025</v>
      </c>
      <c r="J40" s="34"/>
      <c r="K40" s="101">
        <f t="shared" si="0"/>
        <v>0</v>
      </c>
      <c r="L40" s="253" t="str">
        <f t="shared" si="1"/>
        <v xml:space="preserve"> - </v>
      </c>
    </row>
    <row r="41" spans="2:12" ht="12.95" customHeight="1">
      <c r="B41" s="93" t="s">
        <v>43</v>
      </c>
      <c r="C41" s="294">
        <v>0</v>
      </c>
      <c r="D41" s="111"/>
      <c r="E41" s="111"/>
      <c r="F41" s="383"/>
      <c r="G41" s="385">
        <f>_xlfn.XLOOKUP($B41,TTM!$T:$T,TTM!$U:$U,0)</f>
        <v>0</v>
      </c>
      <c r="H41" s="386">
        <f t="shared" si="2"/>
        <v>0</v>
      </c>
      <c r="I41" s="217" t="str">
        <f t="shared" si="4"/>
        <v>T12 ended 12/31/2025</v>
      </c>
      <c r="J41" s="34"/>
      <c r="K41" s="101">
        <f t="shared" si="0"/>
        <v>0</v>
      </c>
      <c r="L41" s="253" t="str">
        <f t="shared" si="1"/>
        <v xml:space="preserve"> - </v>
      </c>
    </row>
    <row r="42" spans="2:12" ht="12.95" customHeight="1">
      <c r="B42" s="87" t="s">
        <v>44</v>
      </c>
      <c r="C42" s="296">
        <v>235046</v>
      </c>
      <c r="D42" s="111"/>
      <c r="E42" s="111"/>
      <c r="F42" s="383"/>
      <c r="G42" s="385">
        <f>_xlfn.XLOOKUP($B42,TTM!$T:$T,TTM!$U:$U,0)</f>
        <v>0</v>
      </c>
      <c r="H42" s="386">
        <f t="shared" si="2"/>
        <v>0</v>
      </c>
      <c r="I42" s="217" t="str">
        <f t="shared" si="4"/>
        <v>T12 ended 12/31/2025</v>
      </c>
      <c r="J42" s="34"/>
      <c r="K42" s="101">
        <f t="shared" si="0"/>
        <v>0</v>
      </c>
      <c r="L42" s="253" t="str">
        <f t="shared" si="1"/>
        <v xml:space="preserve"> - </v>
      </c>
    </row>
    <row r="43" spans="2:12" ht="12.95" customHeight="1">
      <c r="B43" s="87" t="s">
        <v>45</v>
      </c>
      <c r="C43" s="294">
        <v>61820</v>
      </c>
      <c r="D43" s="111"/>
      <c r="E43" s="111"/>
      <c r="F43" s="383"/>
      <c r="G43" s="385">
        <f>_xlfn.XLOOKUP($B43,TTM!$T:$T,TTM!$U:$U,0)</f>
        <v>0</v>
      </c>
      <c r="H43" s="386">
        <f t="shared" si="2"/>
        <v>0</v>
      </c>
      <c r="I43" s="217" t="str">
        <f t="shared" si="4"/>
        <v>T12 ended 12/31/2025</v>
      </c>
      <c r="J43" s="34"/>
      <c r="K43" s="101">
        <f t="shared" si="0"/>
        <v>0</v>
      </c>
      <c r="L43" s="253" t="str">
        <f t="shared" si="1"/>
        <v xml:space="preserve"> - </v>
      </c>
    </row>
    <row r="44" spans="2:12" ht="12.95" customHeight="1">
      <c r="B44" s="87" t="s">
        <v>46</v>
      </c>
      <c r="C44" s="296">
        <v>186206</v>
      </c>
      <c r="D44" s="111"/>
      <c r="E44" s="111"/>
      <c r="F44" s="383"/>
      <c r="G44" s="385">
        <f>_xlfn.XLOOKUP($B44,TTM!$T:$T,TTM!$U:$U,0)</f>
        <v>0</v>
      </c>
      <c r="H44" s="386">
        <f t="shared" si="2"/>
        <v>0</v>
      </c>
      <c r="I44" s="217" t="str">
        <f t="shared" si="4"/>
        <v>T12 ended 12/31/2025</v>
      </c>
      <c r="J44" s="34"/>
      <c r="K44" s="101">
        <f t="shared" si="0"/>
        <v>0</v>
      </c>
      <c r="L44" s="253" t="str">
        <f t="shared" si="1"/>
        <v xml:space="preserve"> - </v>
      </c>
    </row>
    <row r="45" spans="2:12" ht="12.95" customHeight="1">
      <c r="B45" s="300" t="s">
        <v>47</v>
      </c>
      <c r="C45" s="299">
        <v>0</v>
      </c>
      <c r="D45" s="111"/>
      <c r="E45" s="111"/>
      <c r="F45" s="383"/>
      <c r="G45" s="103">
        <f>_xlfn.XLOOKUP($B45,TTM!$T:$T,TTM!$U:$U,0)</f>
        <v>0</v>
      </c>
      <c r="H45" s="386">
        <v>0</v>
      </c>
      <c r="I45" s="217" t="str">
        <f t="shared" si="4"/>
        <v>T12 ended 12/31/2025</v>
      </c>
      <c r="K45" s="101">
        <f t="shared" si="0"/>
        <v>0</v>
      </c>
      <c r="L45" s="253" t="str">
        <f t="shared" si="1"/>
        <v xml:space="preserve"> - </v>
      </c>
    </row>
    <row r="46" spans="2:12">
      <c r="B46" s="91" t="s">
        <v>48</v>
      </c>
      <c r="C46" s="295">
        <v>3372481</v>
      </c>
      <c r="D46" s="113"/>
      <c r="E46" s="113"/>
      <c r="F46" s="113"/>
      <c r="G46" s="387">
        <f>SUM(G34:G45)</f>
        <v>0</v>
      </c>
      <c r="H46" s="105">
        <f>SUM(H34:H44)</f>
        <v>1439183.8407999999</v>
      </c>
      <c r="I46" s="219"/>
      <c r="K46" s="105">
        <f t="shared" si="0"/>
        <v>1439183.8407999999</v>
      </c>
      <c r="L46" s="256" t="str">
        <f t="shared" si="1"/>
        <v xml:space="preserve"> - </v>
      </c>
    </row>
    <row r="47" spans="2:12">
      <c r="B47" s="10"/>
      <c r="C47" s="19"/>
      <c r="D47" s="116"/>
      <c r="E47" s="116"/>
      <c r="F47" s="116"/>
      <c r="G47" s="106"/>
      <c r="H47" s="106"/>
      <c r="I47" s="218"/>
      <c r="K47" s="106"/>
      <c r="L47" s="106"/>
    </row>
    <row r="48" spans="2:12">
      <c r="B48" s="91" t="s">
        <v>49</v>
      </c>
      <c r="C48" s="301">
        <v>0.44061064210364448</v>
      </c>
      <c r="D48" s="117"/>
      <c r="E48" s="117"/>
      <c r="F48" s="117"/>
      <c r="G48" s="107">
        <f>G46/G31</f>
        <v>0</v>
      </c>
      <c r="H48" s="107">
        <f>H46/H31</f>
        <v>0.20182598596971663</v>
      </c>
      <c r="I48" s="222"/>
      <c r="K48" s="107">
        <f>H48-F48</f>
        <v>0.20182598596971663</v>
      </c>
      <c r="L48" s="257"/>
    </row>
    <row r="49" spans="2:12">
      <c r="B49" s="93"/>
      <c r="C49" s="19"/>
      <c r="D49" s="118"/>
      <c r="E49" s="118"/>
      <c r="F49" s="118"/>
      <c r="G49" s="108"/>
      <c r="H49" s="108"/>
      <c r="I49" s="223"/>
      <c r="K49" s="108"/>
      <c r="L49" s="108"/>
    </row>
    <row r="50" spans="2:12">
      <c r="B50" s="91" t="s">
        <v>50</v>
      </c>
      <c r="C50" s="302">
        <v>4281626</v>
      </c>
      <c r="D50" s="113"/>
      <c r="E50" s="113"/>
      <c r="F50" s="113"/>
      <c r="G50" s="109">
        <f>G31-G46</f>
        <v>5796406.8300000001</v>
      </c>
      <c r="H50" s="109">
        <f>H31-H46</f>
        <v>5691631.5192000009</v>
      </c>
      <c r="I50" s="224"/>
      <c r="K50" s="109">
        <f>H50-F50</f>
        <v>5691631.5192000009</v>
      </c>
      <c r="L50" s="256" t="str">
        <f>+IFERROR(K50/F50," - ")</f>
        <v xml:space="preserve"> - </v>
      </c>
    </row>
    <row r="51" spans="2:12">
      <c r="B51" s="14"/>
      <c r="C51" s="21"/>
      <c r="D51" s="116"/>
      <c r="E51" s="116"/>
      <c r="F51" s="116"/>
      <c r="G51" s="54"/>
      <c r="H51" s="13"/>
      <c r="I51" s="218"/>
      <c r="K51" s="13"/>
      <c r="L51" s="13"/>
    </row>
    <row r="52" spans="2:12">
      <c r="B52" s="94" t="s">
        <v>60</v>
      </c>
      <c r="C52" s="303">
        <v>688800</v>
      </c>
      <c r="D52" s="110"/>
      <c r="E52" s="110"/>
      <c r="F52" s="110"/>
      <c r="G52" s="102">
        <v>0</v>
      </c>
      <c r="H52" s="102">
        <v>0</v>
      </c>
      <c r="I52" s="225"/>
      <c r="J52" s="32"/>
      <c r="K52" s="102">
        <f>H52-F52</f>
        <v>0</v>
      </c>
      <c r="L52" s="253" t="str">
        <f>+IFERROR(K52/F52," - ")</f>
        <v xml:space="preserve"> - </v>
      </c>
    </row>
    <row r="53" spans="2:12">
      <c r="B53" s="94" t="s">
        <v>61</v>
      </c>
      <c r="C53" s="303">
        <v>2437568</v>
      </c>
      <c r="D53" s="111"/>
      <c r="E53" s="111"/>
      <c r="F53" s="111"/>
      <c r="G53" s="101">
        <v>0</v>
      </c>
      <c r="H53" s="101">
        <v>0</v>
      </c>
      <c r="I53" s="225"/>
      <c r="K53" s="101">
        <f>H53-F53</f>
        <v>0</v>
      </c>
      <c r="L53" s="253" t="str">
        <f>+IFERROR(K53/F53," - ")</f>
        <v xml:space="preserve"> - </v>
      </c>
    </row>
    <row r="54" spans="2:12">
      <c r="B54" s="94" t="s">
        <v>52</v>
      </c>
      <c r="C54" s="304">
        <v>47004</v>
      </c>
      <c r="D54" s="111"/>
      <c r="E54" s="111"/>
      <c r="F54" s="111"/>
      <c r="G54" s="101">
        <v>0</v>
      </c>
      <c r="H54" s="355">
        <f>$C$13*C11</f>
        <v>47863.5</v>
      </c>
      <c r="I54" s="354">
        <v>0.25</v>
      </c>
      <c r="K54" s="101">
        <f>H54-F54</f>
        <v>47863.5</v>
      </c>
      <c r="L54" s="253" t="str">
        <f>+IFERROR(K54/F54," - ")</f>
        <v xml:space="preserve"> - </v>
      </c>
    </row>
    <row r="55" spans="2:12">
      <c r="B55" s="94" t="s">
        <v>53</v>
      </c>
      <c r="C55" s="126"/>
      <c r="D55" s="131"/>
      <c r="E55" s="131"/>
      <c r="F55" s="131"/>
      <c r="G55" s="127"/>
      <c r="H55" s="127"/>
      <c r="I55" s="128"/>
      <c r="K55" s="127">
        <f>H55-F55</f>
        <v>0</v>
      </c>
      <c r="L55" s="253" t="str">
        <f>+IFERROR(K55/F55," - ")</f>
        <v xml:space="preserve"> - </v>
      </c>
    </row>
    <row r="56" spans="2:12">
      <c r="B56" s="95" t="s">
        <v>54</v>
      </c>
      <c r="C56" s="305">
        <v>3173372</v>
      </c>
      <c r="D56" s="113"/>
      <c r="E56" s="113"/>
      <c r="F56" s="113"/>
      <c r="G56" s="129">
        <v>0</v>
      </c>
      <c r="H56" s="305">
        <f>SUM(H52:H55)</f>
        <v>47863.5</v>
      </c>
      <c r="I56" s="225"/>
      <c r="K56" s="129">
        <f>H56-F56</f>
        <v>47863.5</v>
      </c>
      <c r="L56" s="256" t="str">
        <f>+IFERROR(K56/F56," - ")</f>
        <v xml:space="preserve"> - </v>
      </c>
    </row>
    <row r="57" spans="2:12">
      <c r="B57" s="95"/>
      <c r="C57" s="123"/>
      <c r="D57" s="124"/>
      <c r="E57" s="124"/>
      <c r="F57" s="124"/>
      <c r="G57" s="125"/>
      <c r="H57" s="125"/>
      <c r="I57" s="226"/>
      <c r="K57" s="125"/>
      <c r="L57" s="125"/>
    </row>
    <row r="58" spans="2:12">
      <c r="B58" s="95" t="s">
        <v>55</v>
      </c>
      <c r="C58" s="295">
        <v>1108254</v>
      </c>
      <c r="D58" s="113"/>
      <c r="E58" s="113"/>
      <c r="F58" s="113"/>
      <c r="G58" s="109">
        <f>G50-G56</f>
        <v>5796406.8300000001</v>
      </c>
      <c r="H58" s="429">
        <f>H50-H56</f>
        <v>5643768.0192000009</v>
      </c>
      <c r="I58" s="227"/>
      <c r="K58" s="213">
        <f>H58-F58</f>
        <v>5643768.0192000009</v>
      </c>
      <c r="L58" s="256" t="str">
        <f>+IFERROR(K58/F58," - ")</f>
        <v xml:space="preserve"> - </v>
      </c>
    </row>
    <row r="59" spans="2:12">
      <c r="B59" s="3"/>
      <c r="C59" s="3"/>
      <c r="D59" s="120"/>
      <c r="E59" s="120"/>
      <c r="F59" s="120"/>
      <c r="G59" s="39"/>
      <c r="H59" s="39"/>
      <c r="I59" s="221"/>
      <c r="K59" s="39"/>
      <c r="L59" s="40"/>
    </row>
    <row r="60" spans="2:12">
      <c r="B60" s="92" t="s">
        <v>56</v>
      </c>
      <c r="C60" s="15"/>
      <c r="D60" s="283"/>
      <c r="E60" s="283"/>
      <c r="F60" s="109"/>
      <c r="G60" s="103">
        <f>_xlfn.XLOOKUP($B60,TTM!$T:$T,TTM!$U:$U,0)</f>
        <v>4904625.8099999996</v>
      </c>
      <c r="H60" s="388">
        <f>MIN(H79:H80)</f>
        <v>4322159.3624999998</v>
      </c>
      <c r="I60" s="246" t="s">
        <v>112</v>
      </c>
      <c r="K60" s="109">
        <f>H60-F60</f>
        <v>4322159.3624999998</v>
      </c>
      <c r="L60" s="256" t="str">
        <f>+IFERROR(K60/F60," - ")</f>
        <v xml:space="preserve"> - </v>
      </c>
    </row>
    <row r="61" spans="2:12">
      <c r="B61" s="92"/>
      <c r="C61" s="24"/>
      <c r="D61" s="121"/>
      <c r="E61" s="121"/>
      <c r="F61" s="121"/>
      <c r="G61" s="40"/>
      <c r="H61" s="40"/>
      <c r="I61" s="247"/>
      <c r="K61" s="40"/>
      <c r="L61" s="40"/>
    </row>
    <row r="62" spans="2:12">
      <c r="B62" s="92" t="s">
        <v>57</v>
      </c>
      <c r="C62" s="15"/>
      <c r="D62" s="283"/>
      <c r="E62" s="283"/>
      <c r="F62" s="109"/>
      <c r="G62" s="109">
        <f>G58-G60</f>
        <v>891781.02000000048</v>
      </c>
      <c r="H62" s="388">
        <f>H58-H60</f>
        <v>1321608.6567000011</v>
      </c>
      <c r="I62" s="245"/>
      <c r="K62" s="109">
        <f>H62-F62</f>
        <v>1321608.6567000011</v>
      </c>
      <c r="L62" s="256" t="str">
        <f>+IFERROR(K62/F62," - ")</f>
        <v xml:space="preserve"> - </v>
      </c>
    </row>
    <row r="63" spans="2:12">
      <c r="B63" s="92"/>
      <c r="C63" s="35"/>
      <c r="D63" s="119"/>
      <c r="E63" s="119"/>
      <c r="F63" s="119"/>
      <c r="G63" s="23"/>
      <c r="H63" s="23"/>
      <c r="I63" s="248"/>
      <c r="K63" s="23"/>
      <c r="L63" s="24"/>
    </row>
    <row r="64" spans="2:12">
      <c r="B64" s="91" t="s">
        <v>58</v>
      </c>
      <c r="C64" s="36"/>
      <c r="D64" s="284"/>
      <c r="E64" s="284"/>
      <c r="F64" s="206"/>
      <c r="G64" s="206">
        <f>G58/G60</f>
        <v>1.1818244764323826</v>
      </c>
      <c r="H64" s="56">
        <f>+H58/H60</f>
        <v>1.3057750873710412</v>
      </c>
      <c r="I64" s="245" t="s">
        <v>113</v>
      </c>
      <c r="K64" s="212">
        <f>H64-F64</f>
        <v>1.3057750873710412</v>
      </c>
      <c r="L64" s="258"/>
    </row>
    <row r="65" spans="2:12">
      <c r="B65" s="3"/>
      <c r="C65" s="26"/>
      <c r="D65" s="122"/>
      <c r="E65" s="122"/>
      <c r="F65" s="122"/>
      <c r="G65" s="26"/>
      <c r="H65" s="26"/>
      <c r="I65" s="221"/>
      <c r="K65" s="26"/>
      <c r="L65" s="26"/>
    </row>
    <row r="66" spans="2:12">
      <c r="B66" s="91" t="s">
        <v>59</v>
      </c>
      <c r="C66" s="25"/>
      <c r="D66" s="195"/>
      <c r="E66" s="195"/>
      <c r="F66" s="195"/>
      <c r="G66" s="196">
        <f>G58/$C$7</f>
        <v>9.2006457619047619E-2</v>
      </c>
      <c r="H66" s="197">
        <f>H58/$C$7</f>
        <v>8.9583619352380961E-2</v>
      </c>
      <c r="I66" s="251">
        <v>0.05</v>
      </c>
      <c r="K66" s="197">
        <f>H66-F66</f>
        <v>8.9583619352380961E-2</v>
      </c>
      <c r="L66" s="258"/>
    </row>
    <row r="67" spans="2:12" ht="13.5" thickBot="1">
      <c r="B67" s="27"/>
      <c r="C67" s="96"/>
      <c r="D67" s="97"/>
      <c r="E67" s="97"/>
      <c r="F67" s="97"/>
      <c r="G67" s="97"/>
      <c r="H67" s="97"/>
      <c r="I67" s="228"/>
      <c r="K67" s="3"/>
      <c r="L67" s="3"/>
    </row>
    <row r="68" spans="2:12">
      <c r="B68" s="22" t="s">
        <v>63</v>
      </c>
      <c r="C68" s="3"/>
      <c r="D68" s="3"/>
      <c r="E68" s="3"/>
      <c r="F68" s="3"/>
      <c r="G68" s="3"/>
      <c r="H68" s="3"/>
      <c r="I68" s="221"/>
      <c r="K68" s="3"/>
      <c r="L68" s="3"/>
    </row>
    <row r="69" spans="2:12">
      <c r="B69" s="55"/>
      <c r="C69" s="3"/>
      <c r="D69" s="3"/>
      <c r="E69" s="3"/>
      <c r="F69" s="3"/>
      <c r="G69" s="3"/>
      <c r="H69" s="3"/>
      <c r="I69" s="221"/>
      <c r="K69" s="3"/>
      <c r="L69" s="3"/>
    </row>
    <row r="70" spans="2:12">
      <c r="C70" s="3"/>
      <c r="D70" s="3"/>
      <c r="E70" s="3"/>
      <c r="F70" s="3"/>
      <c r="G70" s="3"/>
      <c r="H70" s="3"/>
      <c r="I70" s="221"/>
      <c r="K70" s="3"/>
      <c r="L70" s="3"/>
    </row>
    <row r="71" spans="2:12">
      <c r="B71" s="184" t="s">
        <v>90</v>
      </c>
      <c r="C71" s="185"/>
      <c r="D71" s="186"/>
      <c r="E71" s="186"/>
      <c r="F71" s="186"/>
      <c r="G71" s="186"/>
      <c r="H71" s="186">
        <f>+C7</f>
        <v>63000000</v>
      </c>
      <c r="I71" s="229"/>
      <c r="K71" s="186">
        <f>H71-F71</f>
        <v>63000000</v>
      </c>
      <c r="L71" s="256" t="str">
        <f>+IFERROR(K71/F71," - ")</f>
        <v xml:space="preserve"> - </v>
      </c>
    </row>
    <row r="72" spans="2:12">
      <c r="B72" s="3"/>
      <c r="C72" s="3"/>
      <c r="D72" s="3"/>
      <c r="E72" s="3"/>
      <c r="F72" s="3"/>
      <c r="G72" s="3"/>
      <c r="H72" s="3"/>
      <c r="I72" s="221"/>
      <c r="K72" s="3"/>
      <c r="L72" s="3"/>
    </row>
    <row r="73" spans="2:12">
      <c r="B73" s="183" t="s">
        <v>91</v>
      </c>
      <c r="C73" s="187"/>
      <c r="D73" s="188"/>
      <c r="E73" s="188"/>
      <c r="F73" s="188"/>
      <c r="G73" s="188"/>
      <c r="H73" s="252">
        <v>3.7865900000000001E-2</v>
      </c>
      <c r="I73" s="229" t="str">
        <f>"SOFR as of" &amp;TEXT(D7," mm/dd/yyyy")</f>
        <v>SOFR as of 12/31/2025</v>
      </c>
      <c r="K73" s="188">
        <f>H73-F73</f>
        <v>3.7865900000000001E-2</v>
      </c>
      <c r="L73" s="259"/>
    </row>
    <row r="74" spans="2:12">
      <c r="B74" s="183" t="s">
        <v>13</v>
      </c>
      <c r="C74" s="187"/>
      <c r="D74" s="188"/>
      <c r="E74" s="188"/>
      <c r="F74" s="188"/>
      <c r="G74" s="188"/>
      <c r="H74" s="188">
        <v>2.98E-2</v>
      </c>
      <c r="I74" s="229"/>
      <c r="K74" s="188">
        <f>H74-F74</f>
        <v>2.98E-2</v>
      </c>
      <c r="L74" s="259"/>
    </row>
    <row r="75" spans="2:12">
      <c r="B75" s="189" t="s">
        <v>107</v>
      </c>
      <c r="C75" s="187"/>
      <c r="D75" s="190"/>
      <c r="E75" s="190"/>
      <c r="F75" s="190"/>
      <c r="G75" s="190"/>
      <c r="H75" s="190">
        <f>+SUM(H73:H74)</f>
        <v>6.7665900000000001E-2</v>
      </c>
      <c r="I75" s="250" t="s">
        <v>114</v>
      </c>
      <c r="K75" s="190">
        <f>H75-F75</f>
        <v>6.7665900000000001E-2</v>
      </c>
      <c r="L75" s="259"/>
    </row>
    <row r="76" spans="2:12">
      <c r="B76" s="183" t="s">
        <v>109</v>
      </c>
      <c r="C76" s="187"/>
      <c r="D76" s="188"/>
      <c r="E76" s="188"/>
      <c r="F76" s="188"/>
      <c r="G76" s="188"/>
      <c r="H76" s="188">
        <v>0.05</v>
      </c>
      <c r="I76" s="249"/>
      <c r="K76" s="188">
        <f>H76-F76</f>
        <v>0.05</v>
      </c>
      <c r="L76" s="259"/>
    </row>
    <row r="77" spans="2:12">
      <c r="B77" s="189" t="s">
        <v>108</v>
      </c>
      <c r="C77" s="187"/>
      <c r="D77" s="244"/>
      <c r="E77" s="244"/>
      <c r="F77" s="244"/>
      <c r="G77" s="190"/>
      <c r="H77" s="389">
        <f>+IF(H73&gt;H76,MIN(H73,H76)+H74,H75)</f>
        <v>6.7665900000000001E-2</v>
      </c>
      <c r="I77" s="250" t="s">
        <v>115</v>
      </c>
      <c r="K77" s="190">
        <f>H77-F77</f>
        <v>6.7665900000000001E-2</v>
      </c>
      <c r="L77" s="259"/>
    </row>
    <row r="78" spans="2:12">
      <c r="B78" s="182"/>
      <c r="C78" s="182"/>
      <c r="D78" s="182"/>
      <c r="E78" s="182"/>
      <c r="F78" s="182"/>
      <c r="G78" s="182"/>
      <c r="H78" s="182"/>
      <c r="I78" s="37"/>
      <c r="K78" s="182"/>
      <c r="L78" s="182"/>
    </row>
    <row r="79" spans="2:12">
      <c r="B79" s="189" t="s">
        <v>110</v>
      </c>
      <c r="C79" s="187"/>
      <c r="D79" s="191"/>
      <c r="E79" s="191"/>
      <c r="F79" s="191"/>
      <c r="G79" s="191"/>
      <c r="H79" s="191">
        <f>+H71*H75*365/360</f>
        <v>4322159.3624999998</v>
      </c>
      <c r="I79" s="250" t="s">
        <v>116</v>
      </c>
      <c r="K79" s="191">
        <f>H79-F79</f>
        <v>4322159.3624999998</v>
      </c>
      <c r="L79" s="256" t="str">
        <f>+IFERROR(K79/F79," - ")</f>
        <v xml:space="preserve"> - </v>
      </c>
    </row>
    <row r="80" spans="2:12">
      <c r="B80" s="189" t="s">
        <v>111</v>
      </c>
      <c r="C80" s="187"/>
      <c r="D80" s="191"/>
      <c r="E80" s="191"/>
      <c r="F80" s="191"/>
      <c r="G80" s="191"/>
      <c r="H80" s="191">
        <f>+H71*H77*365/360</f>
        <v>4322159.3624999998</v>
      </c>
      <c r="I80" s="250" t="s">
        <v>116</v>
      </c>
      <c r="K80" s="191">
        <f t="shared" ref="K80" si="5">H80-F80</f>
        <v>4322159.3624999998</v>
      </c>
      <c r="L80" s="256" t="str">
        <f>+IFERROR(K80/F80," - ")</f>
        <v xml:space="preserve"> - </v>
      </c>
    </row>
    <row r="81" spans="2:13">
      <c r="B81" s="182"/>
      <c r="C81" s="182"/>
      <c r="D81" s="182"/>
      <c r="E81" s="182"/>
      <c r="F81" s="182"/>
      <c r="G81" s="182"/>
      <c r="H81" s="182"/>
      <c r="I81" s="230"/>
      <c r="K81" s="182"/>
      <c r="L81" s="182"/>
    </row>
    <row r="82" spans="2:13">
      <c r="B82" s="189" t="s">
        <v>92</v>
      </c>
      <c r="C82" s="187"/>
      <c r="D82" s="192"/>
      <c r="E82" s="192"/>
      <c r="F82" s="192"/>
      <c r="G82" s="192"/>
      <c r="H82" s="192">
        <f>+H$58/H79</f>
        <v>1.3057750873710412</v>
      </c>
      <c r="I82" s="231"/>
      <c r="K82" s="192">
        <f t="shared" ref="K82:K83" si="6">H82-F82</f>
        <v>1.3057750873710412</v>
      </c>
      <c r="L82" s="260"/>
    </row>
    <row r="83" spans="2:13">
      <c r="B83" s="189" t="s">
        <v>117</v>
      </c>
      <c r="C83" s="187"/>
      <c r="D83" s="192"/>
      <c r="E83" s="192"/>
      <c r="F83" s="192"/>
      <c r="G83" s="192"/>
      <c r="H83" s="192">
        <f>+H$58/H80</f>
        <v>1.3057750873710412</v>
      </c>
      <c r="I83" s="231"/>
      <c r="K83" s="192">
        <f t="shared" si="6"/>
        <v>1.3057750873710412</v>
      </c>
      <c r="L83" s="260"/>
    </row>
    <row r="87" spans="2:13" ht="18">
      <c r="G87" s="16" t="s">
        <v>131</v>
      </c>
      <c r="H87" s="288">
        <f>60000000+3835000+17012524</f>
        <v>80847524</v>
      </c>
      <c r="M87" s="287"/>
    </row>
    <row r="88" spans="2:13">
      <c r="G88" s="16" t="s">
        <v>132</v>
      </c>
      <c r="H88" s="289">
        <f>H58/H87</f>
        <v>6.9807555506585475E-2</v>
      </c>
    </row>
  </sheetData>
  <mergeCells count="1">
    <mergeCell ref="B2:I2"/>
  </mergeCells>
  <conditionalFormatting sqref="B3 B5:I6 K5:L13 E7:I7 C8:I8 G9:I10 C11:I13 K14 K18">
    <cfRule type="expression" dxfId="86" priority="200">
      <formula>$A$2</formula>
    </cfRule>
  </conditionalFormatting>
  <conditionalFormatting sqref="B7:B15 C24:I24 B52:I56">
    <cfRule type="expression" dxfId="85" priority="155">
      <formula>$A$1</formula>
    </cfRule>
  </conditionalFormatting>
  <conditionalFormatting sqref="B21:B31">
    <cfRule type="expression" dxfId="84" priority="198">
      <formula>$A$2</formula>
    </cfRule>
  </conditionalFormatting>
  <conditionalFormatting sqref="B33:B46">
    <cfRule type="expression" dxfId="83" priority="197">
      <formula>$A$2</formula>
    </cfRule>
  </conditionalFormatting>
  <conditionalFormatting sqref="B48:B50">
    <cfRule type="expression" dxfId="82" priority="196">
      <formula>$A$2</formula>
    </cfRule>
  </conditionalFormatting>
  <conditionalFormatting sqref="B57:B58">
    <cfRule type="expression" dxfId="81" priority="194">
      <formula>$A$2</formula>
    </cfRule>
  </conditionalFormatting>
  <conditionalFormatting sqref="B60:B64">
    <cfRule type="expression" dxfId="80" priority="192">
      <formula>$A$2</formula>
    </cfRule>
  </conditionalFormatting>
  <conditionalFormatting sqref="B66">
    <cfRule type="expression" dxfId="79" priority="191">
      <formula>$A$2</formula>
    </cfRule>
  </conditionalFormatting>
  <conditionalFormatting sqref="B71">
    <cfRule type="expression" dxfId="78" priority="143">
      <formula>$A$1</formula>
    </cfRule>
  </conditionalFormatting>
  <conditionalFormatting sqref="B76:H76 D74:H74 B74:C75 B77:C77">
    <cfRule type="expression" dxfId="77" priority="145">
      <formula>$A$1</formula>
    </cfRule>
  </conditionalFormatting>
  <conditionalFormatting sqref="B76:H76 D79:I80 D82:I83">
    <cfRule type="expression" dxfId="76" priority="94" stopIfTrue="1">
      <formula>$A$1=1</formula>
    </cfRule>
  </conditionalFormatting>
  <conditionalFormatting sqref="B2:I6 C7 E7:I7 C8:I13 H14 I14:I16 C15:H15 B16 E17:I24 E30:I30 B31:I31 E32:I33 E46:I59 E65:I65 E67:I69">
    <cfRule type="expression" dxfId="75" priority="156">
      <formula>$A$1=1</formula>
    </cfRule>
  </conditionalFormatting>
  <conditionalFormatting sqref="C7 C9:C10 H14 I14:I17 D21:H21">
    <cfRule type="expression" dxfId="74" priority="205">
      <formula>$A$2</formula>
    </cfRule>
  </conditionalFormatting>
  <conditionalFormatting sqref="C14:G14">
    <cfRule type="expression" dxfId="73" priority="129" stopIfTrue="1">
      <formula>$A$1=1</formula>
    </cfRule>
  </conditionalFormatting>
  <conditionalFormatting sqref="C16:H16">
    <cfRule type="expression" dxfId="72" priority="128" stopIfTrue="1">
      <formula>$A$1=1</formula>
    </cfRule>
  </conditionalFormatting>
  <conditionalFormatting sqref="C71:H71">
    <cfRule type="expression" dxfId="71" priority="144">
      <formula>$A$1</formula>
    </cfRule>
  </conditionalFormatting>
  <conditionalFormatting sqref="D7">
    <cfRule type="expression" dxfId="70" priority="127" stopIfTrue="1">
      <formula>$A$1=1</formula>
    </cfRule>
  </conditionalFormatting>
  <conditionalFormatting sqref="D73:E73">
    <cfRule type="expression" dxfId="69" priority="139">
      <formula>$A$1</formula>
    </cfRule>
  </conditionalFormatting>
  <conditionalFormatting sqref="D25:F46">
    <cfRule type="expression" dxfId="68" priority="96">
      <formula>$A$2</formula>
    </cfRule>
  </conditionalFormatting>
  <conditionalFormatting sqref="D50:F50">
    <cfRule type="expression" dxfId="67" priority="180">
      <formula>$A$2</formula>
    </cfRule>
  </conditionalFormatting>
  <conditionalFormatting sqref="D57:F58">
    <cfRule type="expression" dxfId="66" priority="97">
      <formula>$A$2</formula>
    </cfRule>
  </conditionalFormatting>
  <conditionalFormatting sqref="D66:F66">
    <cfRule type="expression" dxfId="65" priority="185">
      <formula>$A$2</formula>
    </cfRule>
  </conditionalFormatting>
  <conditionalFormatting sqref="D73:G74 B71:H71">
    <cfRule type="expression" dxfId="64" priority="146" stopIfTrue="1">
      <formula>$A$1=1</formula>
    </cfRule>
  </conditionalFormatting>
  <conditionalFormatting sqref="D75:G75 D77:H77">
    <cfRule type="expression" dxfId="63" priority="140" stopIfTrue="1">
      <formula>$A$1=1</formula>
    </cfRule>
  </conditionalFormatting>
  <conditionalFormatting sqref="D60:H60">
    <cfRule type="expression" dxfId="62" priority="1">
      <formula>$A$2</formula>
    </cfRule>
  </conditionalFormatting>
  <conditionalFormatting sqref="D62:H62">
    <cfRule type="expression" dxfId="61" priority="166">
      <formula>$A$2</formula>
    </cfRule>
  </conditionalFormatting>
  <conditionalFormatting sqref="D64:H64">
    <cfRule type="expression" dxfId="60" priority="184">
      <formula>$A$2</formula>
    </cfRule>
  </conditionalFormatting>
  <conditionalFormatting sqref="F15:H15">
    <cfRule type="expression" dxfId="59" priority="227" stopIfTrue="1">
      <formula>#REF!=1</formula>
    </cfRule>
  </conditionalFormatting>
  <conditionalFormatting sqref="G51">
    <cfRule type="expression" dxfId="58" priority="219" stopIfTrue="1">
      <formula>#REF!=1</formula>
    </cfRule>
  </conditionalFormatting>
  <conditionalFormatting sqref="G57">
    <cfRule type="expression" dxfId="57" priority="176">
      <formula>$A$2</formula>
    </cfRule>
  </conditionalFormatting>
  <conditionalFormatting sqref="G25:H29">
    <cfRule type="expression" dxfId="56" priority="183">
      <formula>$A$2</formula>
    </cfRule>
  </conditionalFormatting>
  <conditionalFormatting sqref="G31:H31">
    <cfRule type="expression" dxfId="55" priority="9">
      <formula>$A$2</formula>
    </cfRule>
  </conditionalFormatting>
  <conditionalFormatting sqref="G34:H50">
    <cfRule type="expression" dxfId="54" priority="178">
      <formula>$A$2</formula>
    </cfRule>
  </conditionalFormatting>
  <conditionalFormatting sqref="G58:H58">
    <cfRule type="expression" dxfId="53" priority="173">
      <formula>$A$2</formula>
    </cfRule>
  </conditionalFormatting>
  <conditionalFormatting sqref="H57:H58">
    <cfRule type="expression" dxfId="52" priority="150">
      <formula>$A$2</formula>
    </cfRule>
  </conditionalFormatting>
  <conditionalFormatting sqref="H66">
    <cfRule type="expression" dxfId="51" priority="203">
      <formula>$A$2</formula>
    </cfRule>
  </conditionalFormatting>
  <conditionalFormatting sqref="H73:H76">
    <cfRule type="expression" dxfId="50" priority="93" stopIfTrue="1">
      <formula>$A$1=1</formula>
    </cfRule>
  </conditionalFormatting>
  <conditionalFormatting sqref="I25:I29">
    <cfRule type="expression" dxfId="49" priority="2" stopIfTrue="1">
      <formula>$A$1=1</formula>
    </cfRule>
  </conditionalFormatting>
  <conditionalFormatting sqref="I34:I45">
    <cfRule type="expression" dxfId="48" priority="131" stopIfTrue="1">
      <formula>$A$1=1</formula>
    </cfRule>
  </conditionalFormatting>
  <conditionalFormatting sqref="I60">
    <cfRule type="expression" dxfId="47" priority="134" stopIfTrue="1">
      <formula>$A$1=1</formula>
    </cfRule>
  </conditionalFormatting>
  <conditionalFormatting sqref="I61:I63">
    <cfRule type="expression" dxfId="46" priority="135">
      <formula>$A$1</formula>
    </cfRule>
  </conditionalFormatting>
  <conditionalFormatting sqref="I64">
    <cfRule type="expression" dxfId="45" priority="133" stopIfTrue="1">
      <formula>$A$1=1</formula>
    </cfRule>
  </conditionalFormatting>
  <conditionalFormatting sqref="I66">
    <cfRule type="expression" dxfId="44" priority="132" stopIfTrue="1">
      <formula>$A$1=1</formula>
    </cfRule>
  </conditionalFormatting>
  <conditionalFormatting sqref="K71">
    <cfRule type="expression" dxfId="43" priority="106">
      <formula>$A$1</formula>
    </cfRule>
    <cfRule type="expression" dxfId="42" priority="108" stopIfTrue="1">
      <formula>$A$1=1</formula>
    </cfRule>
  </conditionalFormatting>
  <conditionalFormatting sqref="K73:K77">
    <cfRule type="expression" dxfId="41" priority="90" stopIfTrue="1">
      <formula>$A$1=1</formula>
    </cfRule>
  </conditionalFormatting>
  <conditionalFormatting sqref="K74">
    <cfRule type="expression" dxfId="40" priority="107">
      <formula>$A$1</formula>
    </cfRule>
  </conditionalFormatting>
  <conditionalFormatting sqref="K76">
    <cfRule type="expression" dxfId="39" priority="92">
      <formula>$A$1</formula>
    </cfRule>
  </conditionalFormatting>
  <conditionalFormatting sqref="K79:K80">
    <cfRule type="expression" dxfId="38" priority="105" stopIfTrue="1">
      <formula>$A$1=1</formula>
    </cfRule>
  </conditionalFormatting>
  <conditionalFormatting sqref="K2:L13 K14 K15:L17 B17:D30 K18 K19:L69 E25:H29 B32:D69 E34:H45 D60:F60 E60:H64 D62:F62 D64:F64 E66:H66">
    <cfRule type="expression" dxfId="37" priority="153">
      <formula>$A$1=1</formula>
    </cfRule>
  </conditionalFormatting>
  <conditionalFormatting sqref="K21:L21">
    <cfRule type="expression" dxfId="36" priority="121">
      <formula>$A$2</formula>
    </cfRule>
  </conditionalFormatting>
  <conditionalFormatting sqref="K24:L24">
    <cfRule type="expression" dxfId="35" priority="112">
      <formula>$A$1</formula>
    </cfRule>
  </conditionalFormatting>
  <conditionalFormatting sqref="K25:L29">
    <cfRule type="expression" dxfId="34" priority="87">
      <formula>$A$2</formula>
    </cfRule>
  </conditionalFormatting>
  <conditionalFormatting sqref="K31:L31">
    <cfRule type="expression" dxfId="33" priority="10">
      <formula>$A$2</formula>
    </cfRule>
  </conditionalFormatting>
  <conditionalFormatting sqref="K34:L50">
    <cfRule type="expression" dxfId="32" priority="86">
      <formula>$A$2</formula>
    </cfRule>
  </conditionalFormatting>
  <conditionalFormatting sqref="K52:L56">
    <cfRule type="expression" dxfId="31" priority="85">
      <formula>$A$1</formula>
    </cfRule>
  </conditionalFormatting>
  <conditionalFormatting sqref="K57:L58">
    <cfRule type="expression" dxfId="30" priority="83">
      <formula>$A$2</formula>
    </cfRule>
  </conditionalFormatting>
  <conditionalFormatting sqref="K60:L60">
    <cfRule type="expression" dxfId="29" priority="61">
      <formula>$A$2</formula>
    </cfRule>
  </conditionalFormatting>
  <conditionalFormatting sqref="K62:L62">
    <cfRule type="expression" dxfId="28" priority="55">
      <formula>$A$2</formula>
    </cfRule>
  </conditionalFormatting>
  <conditionalFormatting sqref="K64:L64">
    <cfRule type="expression" dxfId="27" priority="49">
      <formula>$A$2</formula>
    </cfRule>
  </conditionalFormatting>
  <conditionalFormatting sqref="K66:L66">
    <cfRule type="expression" dxfId="26" priority="43">
      <formula>$A$2</formula>
    </cfRule>
  </conditionalFormatting>
  <conditionalFormatting sqref="K82:L83">
    <cfRule type="expression" dxfId="25" priority="80" stopIfTrue="1">
      <formula>$A$1=1</formula>
    </cfRule>
  </conditionalFormatting>
  <conditionalFormatting sqref="L34:L46">
    <cfRule type="expression" dxfId="24" priority="77">
      <formula>$A$2</formula>
    </cfRule>
  </conditionalFormatting>
  <conditionalFormatting sqref="L50">
    <cfRule type="expression" dxfId="23" priority="76">
      <formula>$A$2</formula>
    </cfRule>
  </conditionalFormatting>
  <conditionalFormatting sqref="L52:L56">
    <cfRule type="expression" dxfId="22" priority="72">
      <formula>$A$2</formula>
    </cfRule>
  </conditionalFormatting>
  <conditionalFormatting sqref="L58">
    <cfRule type="expression" dxfId="21" priority="67">
      <formula>$A$2</formula>
    </cfRule>
    <cfRule type="expression" dxfId="20" priority="71">
      <formula>$A$1</formula>
    </cfRule>
  </conditionalFormatting>
  <conditionalFormatting sqref="L60">
    <cfRule type="expression" dxfId="19" priority="65">
      <formula>$A$1</formula>
    </cfRule>
  </conditionalFormatting>
  <conditionalFormatting sqref="L62">
    <cfRule type="expression" dxfId="18" priority="59">
      <formula>$A$1</formula>
    </cfRule>
  </conditionalFormatting>
  <conditionalFormatting sqref="L64">
    <cfRule type="expression" dxfId="17" priority="53">
      <formula>$A$1</formula>
    </cfRule>
  </conditionalFormatting>
  <conditionalFormatting sqref="L66">
    <cfRule type="expression" dxfId="16" priority="47">
      <formula>$A$1</formula>
    </cfRule>
  </conditionalFormatting>
  <conditionalFormatting sqref="L71">
    <cfRule type="expression" dxfId="15" priority="35">
      <formula>$A$2</formula>
    </cfRule>
    <cfRule type="expression" dxfId="14" priority="39">
      <formula>$A$1</formula>
    </cfRule>
    <cfRule type="expression" dxfId="13" priority="41">
      <formula>$A$1=1</formula>
    </cfRule>
  </conditionalFormatting>
  <conditionalFormatting sqref="L73:L77">
    <cfRule type="expression" dxfId="12" priority="27">
      <formula>$A$2</formula>
    </cfRule>
    <cfRule type="expression" dxfId="11" priority="31">
      <formula>$A$1</formula>
    </cfRule>
    <cfRule type="expression" dxfId="10" priority="33">
      <formula>$A$1=1</formula>
    </cfRule>
  </conditionalFormatting>
  <conditionalFormatting sqref="L79:L80">
    <cfRule type="expression" dxfId="9" priority="11">
      <formula>$A$2</formula>
    </cfRule>
    <cfRule type="expression" dxfId="8" priority="15">
      <formula>$A$1</formula>
    </cfRule>
    <cfRule type="expression" dxfId="7" priority="17">
      <formula>$A$1=1</formula>
    </cfRule>
  </conditionalFormatting>
  <dataValidations count="1">
    <dataValidation type="list" allowBlank="1" showInputMessage="1" showErrorMessage="1" sqref="A1" xr:uid="{8C39F50E-E863-4343-B032-53158D78BB5E}">
      <formula1>"1,0"</formula1>
    </dataValidation>
  </dataValidations>
  <pageMargins left="0.75" right="0.25" top="0.5" bottom="0.63" header="0.5" footer="0.32"/>
  <pageSetup scale="47" firstPageNumber="75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87DA-5F14-4EBD-9457-D34CEB8C3847}">
  <sheetPr>
    <tabColor rgb="FFFF0000"/>
  </sheetPr>
  <dimension ref="A1:Q30"/>
  <sheetViews>
    <sheetView showGridLines="0" view="pageBreakPreview" zoomScale="130" zoomScaleNormal="130" zoomScaleSheetLayoutView="130" workbookViewId="0">
      <selection activeCell="C16" sqref="C16"/>
    </sheetView>
  </sheetViews>
  <sheetFormatPr defaultColWidth="8.140625" defaultRowHeight="15" customHeight="1"/>
  <cols>
    <col min="1" max="2" width="3.28515625" style="42" customWidth="1"/>
    <col min="3" max="3" width="24" style="42" bestFit="1" customWidth="1"/>
    <col min="4" max="4" width="11" style="42" customWidth="1"/>
    <col min="5" max="5" width="12.140625" style="42" bestFit="1" customWidth="1"/>
    <col min="6" max="6" width="7.42578125" style="42" customWidth="1"/>
    <col min="7" max="7" width="7.7109375" style="42" customWidth="1"/>
    <col min="8" max="8" width="11.28515625" style="42" customWidth="1"/>
    <col min="9" max="9" width="12.140625" style="42" bestFit="1" customWidth="1"/>
    <col min="10" max="11" width="8" style="42" customWidth="1"/>
    <col min="12" max="12" width="10.7109375" style="42" bestFit="1" customWidth="1"/>
    <col min="13" max="13" width="11" style="42" customWidth="1"/>
    <col min="14" max="14" width="7.7109375" style="42" bestFit="1" customWidth="1"/>
    <col min="15" max="15" width="8.28515625" style="42" customWidth="1"/>
    <col min="16" max="16" width="8.7109375" style="42" customWidth="1"/>
    <col min="17" max="17" width="9.42578125" style="42" bestFit="1" customWidth="1"/>
    <col min="18" max="18" width="2.42578125" style="42" customWidth="1"/>
    <col min="19" max="16384" width="8.140625" style="42"/>
  </cols>
  <sheetData>
    <row r="1" spans="1:17" ht="15" customHeight="1">
      <c r="A1" s="41">
        <v>1</v>
      </c>
      <c r="B1" s="157"/>
    </row>
    <row r="2" spans="1:17" ht="15" customHeight="1">
      <c r="C2" s="43"/>
      <c r="D2" s="415" t="s">
        <v>135</v>
      </c>
      <c r="E2" s="266"/>
      <c r="F2" s="266"/>
      <c r="G2" s="266"/>
      <c r="H2" s="415" t="s">
        <v>844</v>
      </c>
      <c r="I2" s="266"/>
      <c r="J2" s="266"/>
      <c r="K2" s="267"/>
      <c r="L2" s="268" t="s">
        <v>14</v>
      </c>
      <c r="M2" s="266"/>
      <c r="N2" s="266"/>
      <c r="O2" s="267"/>
      <c r="P2" s="266" t="s">
        <v>15</v>
      </c>
      <c r="Q2" s="269"/>
    </row>
    <row r="3" spans="1:17" ht="15" customHeight="1">
      <c r="C3" s="261" t="s">
        <v>16</v>
      </c>
      <c r="D3" s="262" t="s">
        <v>17</v>
      </c>
      <c r="E3" s="263" t="s">
        <v>18</v>
      </c>
      <c r="F3" s="263" t="s">
        <v>19</v>
      </c>
      <c r="G3" s="264" t="s">
        <v>20</v>
      </c>
      <c r="H3" s="262" t="s">
        <v>17</v>
      </c>
      <c r="I3" s="263" t="s">
        <v>18</v>
      </c>
      <c r="J3" s="263" t="s">
        <v>19</v>
      </c>
      <c r="K3" s="264" t="s">
        <v>20</v>
      </c>
      <c r="L3" s="262" t="s">
        <v>17</v>
      </c>
      <c r="M3" s="263" t="s">
        <v>18</v>
      </c>
      <c r="N3" s="263" t="s">
        <v>19</v>
      </c>
      <c r="O3" s="264" t="s">
        <v>20</v>
      </c>
      <c r="P3" s="263" t="s">
        <v>21</v>
      </c>
      <c r="Q3" s="265" t="s">
        <v>22</v>
      </c>
    </row>
    <row r="4" spans="1:17" ht="15" customHeight="1">
      <c r="C4" s="44" t="s">
        <v>134</v>
      </c>
      <c r="D4" s="394">
        <v>0.67098943323727189</v>
      </c>
      <c r="E4" s="395">
        <v>3734510.6395999999</v>
      </c>
      <c r="F4" s="45">
        <v>5.9277946660317458E-2</v>
      </c>
      <c r="G4" s="46">
        <v>0.86403816388665144</v>
      </c>
      <c r="H4" s="394">
        <f>'Comm OSAR'!I16</f>
        <v>0.68435972935722345</v>
      </c>
      <c r="I4" s="395">
        <f>+'Comm OSAR'!I62</f>
        <v>3824433.6415000008</v>
      </c>
      <c r="J4" s="620">
        <f>+DS!M21</f>
        <v>6.0705295896825412E-2</v>
      </c>
      <c r="K4" s="621">
        <f>+DS!M19</f>
        <v>0.89900475226694443</v>
      </c>
      <c r="L4" s="675">
        <f t="shared" ref="L4:O4" si="0">IF(H4="","-",H4-D4)</f>
        <v>1.3370296119951552E-2</v>
      </c>
      <c r="M4" s="47">
        <f>IF(I4="","-",I4-E4)</f>
        <v>89923.001900000963</v>
      </c>
      <c r="N4" s="48">
        <f t="shared" si="0"/>
        <v>1.4273492365079535E-3</v>
      </c>
      <c r="O4" s="49">
        <f t="shared" si="0"/>
        <v>3.4966588380292984E-2</v>
      </c>
      <c r="P4" s="50" t="s">
        <v>133</v>
      </c>
      <c r="Q4" s="51">
        <v>5.5E-2</v>
      </c>
    </row>
    <row r="6" spans="1:17" ht="15" customHeight="1">
      <c r="C6" s="52" t="s">
        <v>23</v>
      </c>
      <c r="D6" s="52"/>
    </row>
    <row r="7" spans="1:17" ht="15" customHeight="1">
      <c r="C7" s="53" t="s">
        <v>98</v>
      </c>
      <c r="D7" s="53"/>
    </row>
    <row r="8" spans="1:17" ht="15" customHeight="1">
      <c r="C8" s="53" t="s">
        <v>121</v>
      </c>
    </row>
    <row r="9" spans="1:17" ht="15" customHeight="1">
      <c r="C9" s="53" t="s">
        <v>956</v>
      </c>
    </row>
    <row r="10" spans="1:17" ht="15" customHeight="1">
      <c r="C10" s="53"/>
    </row>
    <row r="11" spans="1:17" ht="15" customHeight="1">
      <c r="C11" s="53"/>
    </row>
    <row r="12" spans="1:17" ht="15" customHeight="1">
      <c r="C12" s="53"/>
    </row>
    <row r="13" spans="1:17" ht="15" customHeight="1">
      <c r="C13" s="53"/>
    </row>
    <row r="14" spans="1:17" ht="15" customHeight="1">
      <c r="C14" s="53"/>
    </row>
    <row r="15" spans="1:17" ht="15" customHeight="1">
      <c r="C15" s="53"/>
    </row>
    <row r="16" spans="1:17" ht="15" customHeight="1">
      <c r="C16" s="53"/>
    </row>
    <row r="17" spans="3:3" ht="15" customHeight="1">
      <c r="C17" s="53"/>
    </row>
    <row r="18" spans="3:3" ht="15" customHeight="1">
      <c r="C18" s="53"/>
    </row>
    <row r="19" spans="3:3" ht="15" customHeight="1">
      <c r="C19" s="53"/>
    </row>
    <row r="20" spans="3:3" ht="15" customHeight="1">
      <c r="C20" s="53"/>
    </row>
    <row r="21" spans="3:3" ht="15" customHeight="1">
      <c r="C21" s="53"/>
    </row>
    <row r="22" spans="3:3" ht="15" customHeight="1">
      <c r="C22" s="53"/>
    </row>
    <row r="23" spans="3:3" ht="15" customHeight="1">
      <c r="C23" s="53"/>
    </row>
    <row r="24" spans="3:3" ht="15" customHeight="1">
      <c r="C24" s="53"/>
    </row>
    <row r="25" spans="3:3" ht="15" customHeight="1">
      <c r="C25" s="53"/>
    </row>
    <row r="26" spans="3:3" ht="15" customHeight="1">
      <c r="C26" s="53"/>
    </row>
    <row r="27" spans="3:3" ht="15" customHeight="1">
      <c r="C27" s="53"/>
    </row>
    <row r="28" spans="3:3" ht="15" customHeight="1">
      <c r="C28" s="53"/>
    </row>
    <row r="29" spans="3:3" ht="15" customHeight="1">
      <c r="C29" s="53"/>
    </row>
    <row r="30" spans="3:3" ht="15" customHeight="1">
      <c r="C30" s="53"/>
    </row>
  </sheetData>
  <conditionalFormatting sqref="C4:Q14">
    <cfRule type="expression" dxfId="6" priority="5">
      <formula>$A$1</formula>
    </cfRule>
  </conditionalFormatting>
  <conditionalFormatting sqref="L4:O4">
    <cfRule type="cellIs" dxfId="5" priority="3" operator="greaterThanOrEqual">
      <formula>0</formula>
    </cfRule>
    <cfRule type="cellIs" dxfId="4" priority="4" operator="lessThan">
      <formula>0</formula>
    </cfRule>
  </conditionalFormatting>
  <dataValidations count="2">
    <dataValidation type="list" allowBlank="1" showInputMessage="1" showErrorMessage="1" sqref="A1:B1" xr:uid="{69275EA8-BCAD-4865-A75E-6F7835882CA7}">
      <formula1>"1,0"</formula1>
    </dataValidation>
    <dataValidation type="list" allowBlank="1" showInputMessage="1" showErrorMessage="1" sqref="P4" xr:uid="{6146666F-D58A-4686-BA92-535CF0E592EA}">
      <formula1>"Yes, No"</formula1>
    </dataValidation>
  </dataValidations>
  <pageMargins left="0.7" right="0.7" top="0.75" bottom="0.75" header="0.3" footer="0.3"/>
  <pageSetup scale="54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3D16-96A4-4763-9826-09EE4792D3B5}">
  <sheetPr>
    <tabColor rgb="FFFF0000"/>
  </sheetPr>
  <dimension ref="A1:V170"/>
  <sheetViews>
    <sheetView showGridLines="0" zoomScale="80" zoomScaleNormal="80" workbookViewId="0">
      <selection activeCell="U14" sqref="U14"/>
    </sheetView>
  </sheetViews>
  <sheetFormatPr defaultRowHeight="12.75"/>
  <cols>
    <col min="1" max="1" width="8.42578125" bestFit="1" customWidth="1"/>
    <col min="2" max="2" width="52.42578125" bestFit="1" customWidth="1"/>
    <col min="3" max="7" width="10.42578125" bestFit="1" customWidth="1"/>
    <col min="8" max="8" width="11.140625" bestFit="1" customWidth="1"/>
    <col min="9" max="9" width="11.7109375" customWidth="1"/>
    <col min="10" max="10" width="10.42578125" bestFit="1" customWidth="1"/>
    <col min="11" max="12" width="12" bestFit="1" customWidth="1"/>
    <col min="13" max="13" width="10.42578125" bestFit="1" customWidth="1"/>
    <col min="14" max="14" width="11.28515625" bestFit="1" customWidth="1"/>
    <col min="15" max="15" width="12" bestFit="1" customWidth="1"/>
    <col min="16" max="16" width="2.140625" customWidth="1"/>
    <col min="17" max="17" width="22.7109375" style="37" customWidth="1"/>
    <col min="18" max="18" width="5" customWidth="1"/>
    <col min="19" max="19" width="2.7109375" style="37" customWidth="1"/>
    <col min="20" max="20" width="26.42578125" style="37" bestFit="1" customWidth="1"/>
    <col min="21" max="22" width="14" style="37" bestFit="1" customWidth="1"/>
  </cols>
  <sheetData>
    <row r="1" spans="1:22">
      <c r="A1" s="685" t="s">
        <v>846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22" ht="15">
      <c r="A2" s="686" t="s">
        <v>847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</row>
    <row r="3" spans="1:22">
      <c r="A3" s="685" t="s">
        <v>848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5"/>
      <c r="O3" s="685"/>
    </row>
    <row r="4" spans="1:22">
      <c r="A4" s="685" t="s">
        <v>849</v>
      </c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</row>
    <row r="5" spans="1:22">
      <c r="A5" s="315"/>
      <c r="B5" s="316"/>
      <c r="C5" s="315" t="s">
        <v>300</v>
      </c>
      <c r="D5" s="315" t="s">
        <v>301</v>
      </c>
      <c r="E5" s="315" t="s">
        <v>302</v>
      </c>
      <c r="F5" s="315" t="s">
        <v>303</v>
      </c>
      <c r="G5" s="315" t="s">
        <v>304</v>
      </c>
      <c r="H5" s="315" t="s">
        <v>305</v>
      </c>
      <c r="I5" s="315" t="s">
        <v>306</v>
      </c>
      <c r="J5" s="315" t="s">
        <v>307</v>
      </c>
      <c r="K5" s="315" t="s">
        <v>308</v>
      </c>
      <c r="L5" s="315" t="s">
        <v>850</v>
      </c>
      <c r="M5" s="315" t="s">
        <v>851</v>
      </c>
      <c r="N5" s="315" t="s">
        <v>852</v>
      </c>
      <c r="O5" s="315" t="s">
        <v>12</v>
      </c>
      <c r="Q5" s="38" t="s">
        <v>94</v>
      </c>
    </row>
    <row r="6" spans="1:22">
      <c r="A6" s="317" t="s">
        <v>309</v>
      </c>
      <c r="B6" s="309" t="s">
        <v>140</v>
      </c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Q6" s="326"/>
      <c r="U6" s="632">
        <f>+'Comm OSAR'!F6</f>
        <v>46112</v>
      </c>
      <c r="V6" s="631">
        <v>46022</v>
      </c>
    </row>
    <row r="7" spans="1:22">
      <c r="A7" s="319" t="s">
        <v>310</v>
      </c>
      <c r="B7" s="310" t="s">
        <v>141</v>
      </c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Q7" s="326"/>
      <c r="U7" s="277" t="s">
        <v>130</v>
      </c>
      <c r="V7" s="277" t="s">
        <v>129</v>
      </c>
    </row>
    <row r="8" spans="1:22">
      <c r="A8" s="319" t="s">
        <v>311</v>
      </c>
      <c r="B8" s="310" t="s">
        <v>142</v>
      </c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Q8" s="327"/>
      <c r="S8" s="137"/>
      <c r="T8" s="137" t="s">
        <v>64</v>
      </c>
      <c r="U8" s="138" t="s">
        <v>65</v>
      </c>
      <c r="V8" s="138" t="s">
        <v>65</v>
      </c>
    </row>
    <row r="9" spans="1:22">
      <c r="A9" s="319" t="s">
        <v>312</v>
      </c>
      <c r="B9" s="310" t="s">
        <v>143</v>
      </c>
      <c r="C9" s="320"/>
      <c r="D9" s="320"/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320"/>
      <c r="Q9" s="327"/>
      <c r="S9" s="139"/>
      <c r="T9" s="139"/>
      <c r="U9" s="139"/>
      <c r="V9" s="139"/>
    </row>
    <row r="10" spans="1:22" ht="12.95" customHeight="1">
      <c r="A10" s="319" t="s">
        <v>313</v>
      </c>
      <c r="B10" s="310" t="s">
        <v>144</v>
      </c>
      <c r="C10" s="321">
        <v>521739.2</v>
      </c>
      <c r="D10" s="321">
        <v>529051.30000000005</v>
      </c>
      <c r="E10" s="321">
        <v>531023.73</v>
      </c>
      <c r="F10" s="321">
        <v>526271.30000000005</v>
      </c>
      <c r="G10" s="321">
        <v>530117.06999999995</v>
      </c>
      <c r="H10" s="321">
        <v>526728.34</v>
      </c>
      <c r="I10" s="321">
        <v>534666.46</v>
      </c>
      <c r="J10" s="321">
        <v>539426.81000000006</v>
      </c>
      <c r="K10" s="321">
        <v>552216.53</v>
      </c>
      <c r="L10" s="321">
        <v>569474.28</v>
      </c>
      <c r="M10" s="321">
        <v>578337.56000000006</v>
      </c>
      <c r="N10" s="321">
        <v>581867.15</v>
      </c>
      <c r="O10" s="321">
        <v>6520919.7300000004</v>
      </c>
      <c r="Q10" s="546" t="str">
        <f>_xlfn.XLOOKUP($B10,coding!$A:$A,coding!$C:$C,"")</f>
        <v xml:space="preserve">      Base Rent (3)</v>
      </c>
      <c r="S10" s="139"/>
      <c r="T10" s="6" t="s">
        <v>775</v>
      </c>
      <c r="U10" s="311">
        <f>SUMIF($Q:$Q,T10,$O:$O)</f>
        <v>5796406.8300000001</v>
      </c>
      <c r="V10" s="254">
        <v>5799464.9699999997</v>
      </c>
    </row>
    <row r="11" spans="1:22">
      <c r="A11" s="319" t="s">
        <v>314</v>
      </c>
      <c r="B11" s="310" t="s">
        <v>145</v>
      </c>
      <c r="C11" s="321">
        <v>21375.47</v>
      </c>
      <c r="D11" s="321">
        <v>23025.31</v>
      </c>
      <c r="E11" s="321">
        <v>27995.14</v>
      </c>
      <c r="F11" s="321">
        <v>28798.34</v>
      </c>
      <c r="G11" s="321">
        <v>27361.77</v>
      </c>
      <c r="H11" s="321">
        <v>21583.11</v>
      </c>
      <c r="I11" s="321">
        <v>19678.400000000001</v>
      </c>
      <c r="J11" s="321">
        <v>143443.57999999999</v>
      </c>
      <c r="K11" s="321">
        <v>31252.83</v>
      </c>
      <c r="L11" s="321">
        <v>32028.81</v>
      </c>
      <c r="M11" s="321">
        <v>24555.74</v>
      </c>
      <c r="N11" s="321">
        <v>46912.53</v>
      </c>
      <c r="O11" s="321">
        <v>448011.03</v>
      </c>
      <c r="Q11" s="546" t="str">
        <f>_xlfn.XLOOKUP($B11,coding!$A:$A,coding!$C:$C,"")</f>
        <v xml:space="preserve">      Parking Income</v>
      </c>
      <c r="S11" s="139"/>
      <c r="T11" s="6" t="s">
        <v>776</v>
      </c>
      <c r="U11" s="311">
        <f>SUMIF($Q:$Q,T11,$O:$O)</f>
        <v>504137.47</v>
      </c>
      <c r="V11" s="254">
        <v>569922.03</v>
      </c>
    </row>
    <row r="12" spans="1:22" ht="12.95" customHeight="1">
      <c r="A12" s="319" t="s">
        <v>315</v>
      </c>
      <c r="B12" s="310" t="s">
        <v>146</v>
      </c>
      <c r="C12" s="322">
        <v>-21738.04</v>
      </c>
      <c r="D12" s="322">
        <v>-21910.6</v>
      </c>
      <c r="E12" s="322">
        <v>-28167.4</v>
      </c>
      <c r="F12" s="322">
        <v>-36532.480000000003</v>
      </c>
      <c r="G12" s="322">
        <v>-51621.2</v>
      </c>
      <c r="H12" s="322">
        <v>-20268.7</v>
      </c>
      <c r="I12" s="322">
        <v>-95323.43</v>
      </c>
      <c r="J12" s="322">
        <v>-91901.35</v>
      </c>
      <c r="K12" s="322">
        <v>-88203.85</v>
      </c>
      <c r="L12" s="322">
        <v>-104449.45</v>
      </c>
      <c r="M12" s="322">
        <v>-115819.95</v>
      </c>
      <c r="N12" s="322">
        <v>-48576.45</v>
      </c>
      <c r="O12" s="322">
        <v>-724512.9</v>
      </c>
      <c r="Q12" s="546" t="str">
        <f>_xlfn.XLOOKUP($B12,coding!$A:$A,coding!$C:$C,"")</f>
        <v xml:space="preserve">      Base Rent (3)</v>
      </c>
      <c r="S12" s="139"/>
      <c r="T12" s="6" t="s">
        <v>777</v>
      </c>
      <c r="U12" s="311">
        <f>SUMIF($Q:$Q,T12,$O:$O)</f>
        <v>0</v>
      </c>
      <c r="V12" s="254">
        <v>0</v>
      </c>
    </row>
    <row r="13" spans="1:22">
      <c r="A13" s="319" t="s">
        <v>316</v>
      </c>
      <c r="B13" s="310" t="s">
        <v>147</v>
      </c>
      <c r="C13" s="323">
        <v>521376.63</v>
      </c>
      <c r="D13" s="323">
        <v>530166.01</v>
      </c>
      <c r="E13" s="323">
        <v>530851.47</v>
      </c>
      <c r="F13" s="323">
        <v>518537.16</v>
      </c>
      <c r="G13" s="323">
        <v>505857.64</v>
      </c>
      <c r="H13" s="323">
        <v>528042.75</v>
      </c>
      <c r="I13" s="323">
        <v>459021.43</v>
      </c>
      <c r="J13" s="323">
        <v>590969.04</v>
      </c>
      <c r="K13" s="323">
        <v>495265.51</v>
      </c>
      <c r="L13" s="323">
        <v>497053.64</v>
      </c>
      <c r="M13" s="323">
        <v>487073.35</v>
      </c>
      <c r="N13" s="323">
        <v>580203.23</v>
      </c>
      <c r="O13" s="323">
        <v>6244417.8600000003</v>
      </c>
      <c r="Q13" s="546">
        <f>_xlfn.XLOOKUP($B13,coding!$A:$A,coding!$C:$C,"")</f>
        <v>0</v>
      </c>
      <c r="S13" s="139"/>
      <c r="T13" s="6" t="s">
        <v>778</v>
      </c>
      <c r="U13" s="140">
        <f>SUMIF($Q:$Q,T13,$O:$O)</f>
        <v>448011.03</v>
      </c>
      <c r="V13" s="254">
        <v>414384.19</v>
      </c>
    </row>
    <row r="14" spans="1:22">
      <c r="A14" s="319" t="s">
        <v>317</v>
      </c>
      <c r="B14" s="310" t="s">
        <v>148</v>
      </c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Q14" s="546">
        <f>_xlfn.XLOOKUP($B14,coding!$A:$A,coding!$C:$C,"")</f>
        <v>0</v>
      </c>
      <c r="S14" s="139"/>
      <c r="T14" s="6" t="s">
        <v>779</v>
      </c>
      <c r="U14" s="140">
        <f>SUMIF($Q:$Q,T14,$O:$O)</f>
        <v>58413.560000000005</v>
      </c>
      <c r="V14" s="254">
        <v>44055.18</v>
      </c>
    </row>
    <row r="15" spans="1:22">
      <c r="A15" s="319" t="s">
        <v>318</v>
      </c>
      <c r="B15" s="310" t="s">
        <v>149</v>
      </c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Q15" s="546">
        <f>_xlfn.XLOOKUP($B15,coding!$A:$A,coding!$C:$C,"")</f>
        <v>0</v>
      </c>
      <c r="S15" s="139"/>
      <c r="T15" s="90"/>
      <c r="U15" s="141"/>
      <c r="V15" s="141"/>
    </row>
    <row r="16" spans="1:22">
      <c r="A16" s="319" t="s">
        <v>319</v>
      </c>
      <c r="B16" s="310" t="s">
        <v>150</v>
      </c>
      <c r="C16" s="321">
        <v>51383.77</v>
      </c>
      <c r="D16" s="321">
        <v>52748.84</v>
      </c>
      <c r="E16" s="321">
        <v>52748.84</v>
      </c>
      <c r="F16" s="321">
        <v>51402.76</v>
      </c>
      <c r="G16" s="321">
        <v>51254.99</v>
      </c>
      <c r="H16" s="321">
        <v>32311.27</v>
      </c>
      <c r="I16" s="321">
        <v>32311.27</v>
      </c>
      <c r="J16" s="321">
        <v>32311.27</v>
      </c>
      <c r="K16" s="321">
        <v>32311.27</v>
      </c>
      <c r="L16" s="321">
        <v>37866.81</v>
      </c>
      <c r="M16" s="321">
        <v>37568.54</v>
      </c>
      <c r="N16" s="321">
        <v>37568.54</v>
      </c>
      <c r="O16" s="321">
        <v>501788.17</v>
      </c>
      <c r="Q16" s="546" t="str">
        <f>_xlfn.XLOOKUP($B16,coding!$A:$A,coding!$C:$C,"")</f>
        <v xml:space="preserve">      Expense Reimbursement</v>
      </c>
      <c r="S16" s="139"/>
      <c r="T16" s="142" t="s">
        <v>35</v>
      </c>
      <c r="U16" s="205">
        <f>SUM(U10:U15)</f>
        <v>6806968.8899999997</v>
      </c>
      <c r="V16" s="281">
        <v>6827826.3700000001</v>
      </c>
    </row>
    <row r="17" spans="1:22">
      <c r="A17" s="319" t="s">
        <v>320</v>
      </c>
      <c r="B17" s="310" t="s">
        <v>151</v>
      </c>
      <c r="C17" s="321">
        <v>0</v>
      </c>
      <c r="D17" s="321">
        <v>0</v>
      </c>
      <c r="E17" s="321">
        <v>-181768.85</v>
      </c>
      <c r="F17" s="321">
        <v>118289.60000000001</v>
      </c>
      <c r="G17" s="321">
        <v>0</v>
      </c>
      <c r="H17" s="321">
        <v>0</v>
      </c>
      <c r="I17" s="321">
        <v>-10567.33</v>
      </c>
      <c r="J17" s="321">
        <v>0</v>
      </c>
      <c r="K17" s="321">
        <v>0</v>
      </c>
      <c r="L17" s="321">
        <v>0</v>
      </c>
      <c r="M17" s="321">
        <v>0</v>
      </c>
      <c r="N17" s="321">
        <v>0</v>
      </c>
      <c r="O17" s="321">
        <v>-74046.58</v>
      </c>
      <c r="Q17" s="546" t="str">
        <f>_xlfn.XLOOKUP($B17,coding!$A:$A,coding!$C:$C,"")</f>
        <v xml:space="preserve">      Expense Reimbursement</v>
      </c>
      <c r="S17" s="139"/>
      <c r="T17" s="90"/>
      <c r="U17" s="141"/>
      <c r="V17" s="141"/>
    </row>
    <row r="18" spans="1:22">
      <c r="A18" s="319" t="s">
        <v>321</v>
      </c>
      <c r="B18" s="310" t="s">
        <v>152</v>
      </c>
      <c r="C18" s="321">
        <v>4381.83</v>
      </c>
      <c r="D18" s="321">
        <v>4033.14</v>
      </c>
      <c r="E18" s="321">
        <v>4601.54</v>
      </c>
      <c r="F18" s="321">
        <v>3209.21</v>
      </c>
      <c r="G18" s="321">
        <v>5661.65</v>
      </c>
      <c r="H18" s="321">
        <v>3344.98</v>
      </c>
      <c r="I18" s="321">
        <v>4811.78</v>
      </c>
      <c r="J18" s="321">
        <v>5982.63</v>
      </c>
      <c r="K18" s="321">
        <v>183.88</v>
      </c>
      <c r="L18" s="321">
        <v>-671.13</v>
      </c>
      <c r="M18" s="321">
        <v>507.63</v>
      </c>
      <c r="N18" s="321">
        <v>340</v>
      </c>
      <c r="O18" s="321">
        <v>36387.14</v>
      </c>
      <c r="Q18" s="546" t="str">
        <f>_xlfn.XLOOKUP($B18,coding!$A:$A,coding!$C:$C,"")</f>
        <v xml:space="preserve">      Expense Reimbursement</v>
      </c>
      <c r="S18" s="139"/>
      <c r="T18" s="92" t="s">
        <v>36</v>
      </c>
      <c r="U18" s="141"/>
      <c r="V18" s="141"/>
    </row>
    <row r="19" spans="1:22">
      <c r="A19" s="319" t="s">
        <v>322</v>
      </c>
      <c r="B19" s="310" t="s">
        <v>153</v>
      </c>
      <c r="C19" s="322">
        <v>18642.490000000002</v>
      </c>
      <c r="D19" s="322">
        <v>2347.59</v>
      </c>
      <c r="E19" s="322">
        <v>0</v>
      </c>
      <c r="F19" s="322">
        <v>0</v>
      </c>
      <c r="G19" s="322">
        <v>5276.43</v>
      </c>
      <c r="H19" s="322">
        <v>38742.410000000003</v>
      </c>
      <c r="I19" s="322">
        <v>349.75</v>
      </c>
      <c r="J19" s="322">
        <v>5724.29</v>
      </c>
      <c r="K19" s="322">
        <v>-37747.5</v>
      </c>
      <c r="L19" s="322">
        <v>318.97000000000003</v>
      </c>
      <c r="M19" s="322">
        <v>3774.54</v>
      </c>
      <c r="N19" s="322">
        <v>2579.77</v>
      </c>
      <c r="O19" s="322">
        <v>40008.74</v>
      </c>
      <c r="Q19" s="546" t="str">
        <f>_xlfn.XLOOKUP($B19,coding!$A:$A,coding!$C:$C,"")</f>
        <v xml:space="preserve">      Expense Reimbursement</v>
      </c>
      <c r="S19" s="139"/>
      <c r="T19" s="6" t="s">
        <v>783</v>
      </c>
      <c r="U19" s="140">
        <f t="shared" ref="U19:U30" si="0">SUMIF($Q:$Q,T19,$O:$O)</f>
        <v>1032690.22</v>
      </c>
      <c r="V19" s="254">
        <v>997085.11</v>
      </c>
    </row>
    <row r="20" spans="1:22">
      <c r="A20" s="319" t="s">
        <v>323</v>
      </c>
      <c r="B20" s="310" t="s">
        <v>154</v>
      </c>
      <c r="C20" s="323">
        <v>74408.09</v>
      </c>
      <c r="D20" s="323">
        <v>59129.57</v>
      </c>
      <c r="E20" s="323">
        <v>-124418.47</v>
      </c>
      <c r="F20" s="323">
        <v>172901.57</v>
      </c>
      <c r="G20" s="323">
        <v>62193.07</v>
      </c>
      <c r="H20" s="323">
        <v>74398.66</v>
      </c>
      <c r="I20" s="323">
        <v>26905.47</v>
      </c>
      <c r="J20" s="323">
        <v>44018.19</v>
      </c>
      <c r="K20" s="323">
        <v>-5252.35</v>
      </c>
      <c r="L20" s="323">
        <v>37514.65</v>
      </c>
      <c r="M20" s="323">
        <v>41850.71</v>
      </c>
      <c r="N20" s="323">
        <v>40488.31</v>
      </c>
      <c r="O20" s="323">
        <v>504137.47</v>
      </c>
      <c r="Q20" s="546">
        <f>_xlfn.XLOOKUP($B20,coding!$A:$A,coding!$C:$C,"")</f>
        <v>0</v>
      </c>
      <c r="S20" s="139"/>
      <c r="T20" s="6" t="s">
        <v>784</v>
      </c>
      <c r="U20" s="140">
        <f t="shared" si="0"/>
        <v>191090.61000000002</v>
      </c>
      <c r="V20" s="254">
        <v>189226.62</v>
      </c>
    </row>
    <row r="21" spans="1:22">
      <c r="A21" s="319" t="s">
        <v>324</v>
      </c>
      <c r="B21" s="310" t="s">
        <v>155</v>
      </c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Q21" s="546">
        <f>_xlfn.XLOOKUP($B21,coding!$A:$A,coding!$C:$C,"")</f>
        <v>0</v>
      </c>
      <c r="S21" s="139"/>
      <c r="T21" s="10" t="s">
        <v>785</v>
      </c>
      <c r="U21" s="140">
        <f t="shared" si="0"/>
        <v>663763.62000000011</v>
      </c>
      <c r="V21" s="254">
        <v>616358.64</v>
      </c>
    </row>
    <row r="22" spans="1:22">
      <c r="A22" s="319" t="s">
        <v>325</v>
      </c>
      <c r="B22" s="310" t="s">
        <v>156</v>
      </c>
      <c r="C22" s="321">
        <v>0</v>
      </c>
      <c r="D22" s="321">
        <v>8262.24</v>
      </c>
      <c r="E22" s="321">
        <v>8674.83</v>
      </c>
      <c r="F22" s="321">
        <v>8382.44</v>
      </c>
      <c r="G22" s="321">
        <v>1034.26</v>
      </c>
      <c r="H22" s="321">
        <v>8644.64</v>
      </c>
      <c r="I22" s="321">
        <v>2319.13</v>
      </c>
      <c r="J22" s="321">
        <v>6737.64</v>
      </c>
      <c r="K22" s="321">
        <v>0</v>
      </c>
      <c r="L22" s="321">
        <v>7769.71</v>
      </c>
      <c r="M22" s="321">
        <v>1526.84</v>
      </c>
      <c r="N22" s="321">
        <v>6619.82</v>
      </c>
      <c r="O22" s="321">
        <v>59971.55</v>
      </c>
      <c r="Q22" s="546" t="str">
        <f>_xlfn.XLOOKUP($B22,coding!$A:$A,coding!$C:$C,"")</f>
        <v xml:space="preserve">      Other Income</v>
      </c>
      <c r="S22" s="139"/>
      <c r="T22" s="10" t="s">
        <v>786</v>
      </c>
      <c r="U22" s="140">
        <f t="shared" si="0"/>
        <v>477146.70000000007</v>
      </c>
      <c r="V22" s="254">
        <v>507856.18000000005</v>
      </c>
    </row>
    <row r="23" spans="1:22">
      <c r="A23" s="319" t="s">
        <v>326</v>
      </c>
      <c r="B23" s="310" t="s">
        <v>157</v>
      </c>
      <c r="C23" s="321">
        <v>0</v>
      </c>
      <c r="D23" s="321">
        <v>0</v>
      </c>
      <c r="E23" s="321">
        <v>0</v>
      </c>
      <c r="F23" s="321">
        <v>-111.64</v>
      </c>
      <c r="G23" s="321">
        <v>111.64</v>
      </c>
      <c r="H23" s="321">
        <v>0</v>
      </c>
      <c r="I23" s="321">
        <v>0</v>
      </c>
      <c r="J23" s="321">
        <v>0</v>
      </c>
      <c r="K23" s="321">
        <v>0</v>
      </c>
      <c r="L23" s="321">
        <v>0</v>
      </c>
      <c r="M23" s="321">
        <v>0</v>
      </c>
      <c r="N23" s="321">
        <v>0</v>
      </c>
      <c r="O23" s="321">
        <v>0</v>
      </c>
      <c r="Q23" s="546" t="str">
        <f>_xlfn.XLOOKUP($B23,coding!$A:$A,coding!$C:$C,"")</f>
        <v xml:space="preserve">      Other Income</v>
      </c>
      <c r="S23" s="139"/>
      <c r="T23" s="6" t="s">
        <v>787</v>
      </c>
      <c r="U23" s="140">
        <f t="shared" si="0"/>
        <v>275362.38</v>
      </c>
      <c r="V23" s="254">
        <v>275372.32</v>
      </c>
    </row>
    <row r="24" spans="1:22">
      <c r="A24" s="319" t="s">
        <v>853</v>
      </c>
      <c r="B24" s="310" t="s">
        <v>854</v>
      </c>
      <c r="C24" s="321">
        <v>0</v>
      </c>
      <c r="D24" s="321">
        <v>0</v>
      </c>
      <c r="E24" s="321">
        <v>0</v>
      </c>
      <c r="F24" s="321">
        <v>0</v>
      </c>
      <c r="G24" s="321">
        <v>0</v>
      </c>
      <c r="H24" s="321">
        <v>0</v>
      </c>
      <c r="I24" s="321">
        <v>0</v>
      </c>
      <c r="J24" s="321">
        <v>0</v>
      </c>
      <c r="K24" s="321">
        <v>0</v>
      </c>
      <c r="L24" s="321">
        <v>-5</v>
      </c>
      <c r="M24" s="321">
        <v>0</v>
      </c>
      <c r="N24" s="321">
        <v>5</v>
      </c>
      <c r="O24" s="321">
        <v>0</v>
      </c>
      <c r="Q24" s="546" t="str">
        <f>_xlfn.XLOOKUP($B24,coding!$A:$A,coding!$C:$C,"")</f>
        <v xml:space="preserve">      Other Income</v>
      </c>
      <c r="S24" s="139"/>
      <c r="T24" s="6" t="s">
        <v>788</v>
      </c>
      <c r="U24" s="140">
        <f t="shared" si="0"/>
        <v>111110.94</v>
      </c>
      <c r="V24" s="254">
        <v>97431.15</v>
      </c>
    </row>
    <row r="25" spans="1:22">
      <c r="A25" s="319" t="s">
        <v>327</v>
      </c>
      <c r="B25" s="310" t="s">
        <v>158</v>
      </c>
      <c r="C25" s="322">
        <v>409.05</v>
      </c>
      <c r="D25" s="322">
        <v>422.95</v>
      </c>
      <c r="E25" s="322">
        <v>344.32</v>
      </c>
      <c r="F25" s="322">
        <v>359.68</v>
      </c>
      <c r="G25" s="322">
        <v>-3093.99</v>
      </c>
      <c r="H25" s="322">
        <v>0</v>
      </c>
      <c r="I25" s="322">
        <v>0</v>
      </c>
      <c r="J25" s="322">
        <v>0</v>
      </c>
      <c r="K25" s="322">
        <v>0</v>
      </c>
      <c r="L25" s="322">
        <v>0</v>
      </c>
      <c r="M25" s="322">
        <v>0</v>
      </c>
      <c r="N25" s="322">
        <v>0</v>
      </c>
      <c r="O25" s="322">
        <v>-1557.99</v>
      </c>
      <c r="Q25" s="546" t="str">
        <f>_xlfn.XLOOKUP($B25,coding!$A:$A,coding!$C:$C,"")</f>
        <v xml:space="preserve">      Other Income</v>
      </c>
      <c r="S25" s="139"/>
      <c r="T25" s="6" t="s">
        <v>789</v>
      </c>
      <c r="U25" s="140">
        <f t="shared" si="0"/>
        <v>434643.20999999996</v>
      </c>
      <c r="V25" s="254">
        <v>416599.89</v>
      </c>
    </row>
    <row r="26" spans="1:22">
      <c r="A26" s="319" t="s">
        <v>328</v>
      </c>
      <c r="B26" s="310" t="s">
        <v>159</v>
      </c>
      <c r="C26" s="324">
        <v>409.05</v>
      </c>
      <c r="D26" s="324">
        <v>8685.19</v>
      </c>
      <c r="E26" s="324">
        <v>9019.15</v>
      </c>
      <c r="F26" s="324">
        <v>8630.48</v>
      </c>
      <c r="G26" s="324">
        <v>-1948.09</v>
      </c>
      <c r="H26" s="324">
        <v>8644.64</v>
      </c>
      <c r="I26" s="324">
        <v>2319.13</v>
      </c>
      <c r="J26" s="324">
        <v>6737.64</v>
      </c>
      <c r="K26" s="324">
        <v>0</v>
      </c>
      <c r="L26" s="324">
        <v>7764.71</v>
      </c>
      <c r="M26" s="324">
        <v>1526.84</v>
      </c>
      <c r="N26" s="324">
        <v>6624.82</v>
      </c>
      <c r="O26" s="324">
        <v>58413.56</v>
      </c>
      <c r="Q26" s="546">
        <f>_xlfn.XLOOKUP($B26,coding!$A:$A,coding!$C:$C,"")</f>
        <v>0</v>
      </c>
      <c r="S26" s="139"/>
      <c r="T26" s="10" t="s">
        <v>790</v>
      </c>
      <c r="U26" s="140">
        <f t="shared" si="0"/>
        <v>7395.28</v>
      </c>
      <c r="V26" s="254">
        <v>6290.29</v>
      </c>
    </row>
    <row r="27" spans="1:22">
      <c r="A27" s="319" t="s">
        <v>329</v>
      </c>
      <c r="B27" s="310" t="s">
        <v>160</v>
      </c>
      <c r="C27" s="323">
        <v>596193.77</v>
      </c>
      <c r="D27" s="323">
        <v>597980.77</v>
      </c>
      <c r="E27" s="323">
        <v>415452.15</v>
      </c>
      <c r="F27" s="323">
        <v>700069.21</v>
      </c>
      <c r="G27" s="323">
        <v>566102.62</v>
      </c>
      <c r="H27" s="323">
        <v>611086.05000000005</v>
      </c>
      <c r="I27" s="323">
        <v>488246.03</v>
      </c>
      <c r="J27" s="323">
        <v>641724.87</v>
      </c>
      <c r="K27" s="323">
        <v>490013.16</v>
      </c>
      <c r="L27" s="323">
        <v>542333</v>
      </c>
      <c r="M27" s="323">
        <v>530450.9</v>
      </c>
      <c r="N27" s="323">
        <v>627316.36</v>
      </c>
      <c r="O27" s="323">
        <v>6806968.8899999997</v>
      </c>
      <c r="Q27" s="546">
        <f>_xlfn.XLOOKUP($B27,coding!$A:$A,coding!$C:$C,"")</f>
        <v>0</v>
      </c>
      <c r="S27" s="139"/>
      <c r="T27" s="6" t="s">
        <v>791</v>
      </c>
      <c r="U27" s="140">
        <f t="shared" si="0"/>
        <v>201585.86000000002</v>
      </c>
      <c r="V27" s="254">
        <v>215728.76</v>
      </c>
    </row>
    <row r="28" spans="1:22">
      <c r="A28" s="319" t="s">
        <v>330</v>
      </c>
      <c r="B28" s="310" t="s">
        <v>161</v>
      </c>
      <c r="C28" s="320"/>
      <c r="D28" s="320"/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Q28" s="546">
        <f>_xlfn.XLOOKUP($B28,coding!$A:$A,coding!$C:$C,"")</f>
        <v>0</v>
      </c>
      <c r="S28" s="139"/>
      <c r="T28" s="6" t="s">
        <v>792</v>
      </c>
      <c r="U28" s="140">
        <f t="shared" si="0"/>
        <v>59576.010000000009</v>
      </c>
      <c r="V28" s="254">
        <v>57292.11</v>
      </c>
    </row>
    <row r="29" spans="1:22">
      <c r="A29" s="319" t="s">
        <v>331</v>
      </c>
      <c r="B29" s="310" t="s">
        <v>162</v>
      </c>
      <c r="C29" s="320"/>
      <c r="D29" s="320"/>
      <c r="E29" s="320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Q29" s="546">
        <f>_xlfn.XLOOKUP($B29,coding!$A:$A,coding!$C:$C,"")</f>
        <v>0</v>
      </c>
      <c r="S29" s="139"/>
      <c r="T29" s="6" t="s">
        <v>793</v>
      </c>
      <c r="U29" s="140">
        <f t="shared" si="0"/>
        <v>186986.29999999996</v>
      </c>
      <c r="V29" s="254">
        <v>182600.79</v>
      </c>
    </row>
    <row r="30" spans="1:22">
      <c r="A30" s="319" t="s">
        <v>332</v>
      </c>
      <c r="B30" s="310" t="s">
        <v>163</v>
      </c>
      <c r="C30" s="320"/>
      <c r="D30" s="320"/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Q30" s="546">
        <f>_xlfn.XLOOKUP($B30,coding!$A:$A,coding!$C:$C,"")</f>
        <v>0</v>
      </c>
      <c r="S30" s="139"/>
      <c r="T30" s="6" t="s">
        <v>794</v>
      </c>
      <c r="U30" s="140">
        <f t="shared" si="0"/>
        <v>0</v>
      </c>
      <c r="V30" s="254">
        <v>0</v>
      </c>
    </row>
    <row r="31" spans="1:22">
      <c r="A31" s="319" t="s">
        <v>333</v>
      </c>
      <c r="B31" s="310" t="s">
        <v>164</v>
      </c>
      <c r="C31" s="321">
        <v>5147</v>
      </c>
      <c r="D31" s="321">
        <v>5147</v>
      </c>
      <c r="E31" s="321">
        <v>5147</v>
      </c>
      <c r="F31" s="321">
        <v>5147</v>
      </c>
      <c r="G31" s="321">
        <v>5147</v>
      </c>
      <c r="H31" s="321">
        <v>5147</v>
      </c>
      <c r="I31" s="321">
        <v>5147</v>
      </c>
      <c r="J31" s="321">
        <v>5147</v>
      </c>
      <c r="K31" s="321">
        <v>5147</v>
      </c>
      <c r="L31" s="321">
        <v>5472.95</v>
      </c>
      <c r="M31" s="321">
        <v>5266</v>
      </c>
      <c r="N31" s="321">
        <v>5266</v>
      </c>
      <c r="O31" s="321">
        <v>62327.95</v>
      </c>
      <c r="Q31" s="546" t="str">
        <f>_xlfn.XLOOKUP($B31,coding!$A:$A,coding!$C:$C,"")</f>
        <v xml:space="preserve">      Janitorial</v>
      </c>
      <c r="T31" s="143" t="s">
        <v>48</v>
      </c>
      <c r="U31" s="205">
        <f>SUM(U19:U30)</f>
        <v>3641351.13</v>
      </c>
      <c r="V31" s="281">
        <v>3561841.86</v>
      </c>
    </row>
    <row r="32" spans="1:22">
      <c r="A32" s="319" t="s">
        <v>334</v>
      </c>
      <c r="B32" s="310" t="s">
        <v>165</v>
      </c>
      <c r="C32" s="321">
        <v>13924.79</v>
      </c>
      <c r="D32" s="321">
        <v>13815.52</v>
      </c>
      <c r="E32" s="321">
        <v>15471.04</v>
      </c>
      <c r="F32" s="321">
        <v>14112</v>
      </c>
      <c r="G32" s="321">
        <v>14209.23</v>
      </c>
      <c r="H32" s="321">
        <v>14892.55</v>
      </c>
      <c r="I32" s="321">
        <v>14221.5</v>
      </c>
      <c r="J32" s="321">
        <v>14221.5</v>
      </c>
      <c r="K32" s="321">
        <v>14221.5</v>
      </c>
      <c r="L32" s="321">
        <v>14549.3</v>
      </c>
      <c r="M32" s="321">
        <v>14221.5</v>
      </c>
      <c r="N32" s="321">
        <v>14133.24</v>
      </c>
      <c r="O32" s="321">
        <v>171993.67</v>
      </c>
      <c r="Q32" s="546" t="str">
        <f>_xlfn.XLOOKUP($B32,coding!$A:$A,coding!$C:$C,"")</f>
        <v xml:space="preserve">      Janitorial</v>
      </c>
      <c r="V32" s="271"/>
    </row>
    <row r="33" spans="1:22">
      <c r="A33" s="319" t="s">
        <v>335</v>
      </c>
      <c r="B33" s="310" t="s">
        <v>166</v>
      </c>
      <c r="C33" s="321">
        <v>0</v>
      </c>
      <c r="D33" s="321">
        <v>0</v>
      </c>
      <c r="E33" s="321">
        <v>204</v>
      </c>
      <c r="F33" s="321">
        <v>0</v>
      </c>
      <c r="G33" s="321">
        <v>0</v>
      </c>
      <c r="H33" s="321">
        <v>0</v>
      </c>
      <c r="I33" s="321">
        <v>0</v>
      </c>
      <c r="J33" s="321">
        <v>0</v>
      </c>
      <c r="K33" s="321">
        <v>0</v>
      </c>
      <c r="L33" s="321">
        <v>0</v>
      </c>
      <c r="M33" s="321">
        <v>0</v>
      </c>
      <c r="N33" s="321">
        <v>0</v>
      </c>
      <c r="O33" s="321">
        <v>204</v>
      </c>
      <c r="Q33" s="546" t="str">
        <f>_xlfn.XLOOKUP($B33,coding!$A:$A,coding!$C:$C,"")</f>
        <v xml:space="preserve">      Janitorial</v>
      </c>
      <c r="T33" s="143" t="s">
        <v>18</v>
      </c>
      <c r="U33" s="205">
        <f>U16-U31</f>
        <v>3165617.76</v>
      </c>
      <c r="V33" s="281">
        <v>3265984.5100000002</v>
      </c>
    </row>
    <row r="34" spans="1:22">
      <c r="A34" s="319" t="s">
        <v>336</v>
      </c>
      <c r="B34" s="310" t="s">
        <v>167</v>
      </c>
      <c r="C34" s="322">
        <v>3899.07</v>
      </c>
      <c r="D34" s="322">
        <v>4996.7</v>
      </c>
      <c r="E34" s="322">
        <v>1864.33</v>
      </c>
      <c r="F34" s="322">
        <v>3948.68</v>
      </c>
      <c r="G34" s="322">
        <v>2774.57</v>
      </c>
      <c r="H34" s="322">
        <v>2897.06</v>
      </c>
      <c r="I34" s="322">
        <v>7185.92</v>
      </c>
      <c r="J34" s="322">
        <v>4289.41</v>
      </c>
      <c r="K34" s="322">
        <v>1036.3399999999999</v>
      </c>
      <c r="L34" s="322">
        <v>3360.15</v>
      </c>
      <c r="M34" s="322">
        <v>2012.53</v>
      </c>
      <c r="N34" s="322">
        <v>2300</v>
      </c>
      <c r="O34" s="322">
        <v>40564.76</v>
      </c>
      <c r="Q34" s="546" t="str">
        <f>_xlfn.XLOOKUP($B34,coding!$A:$A,coding!$C:$C,"")</f>
        <v xml:space="preserve">      Janitorial</v>
      </c>
      <c r="V34" s="271"/>
    </row>
    <row r="35" spans="1:22">
      <c r="A35" s="319" t="s">
        <v>337</v>
      </c>
      <c r="B35" s="310" t="s">
        <v>168</v>
      </c>
      <c r="C35" s="323">
        <v>22970.86</v>
      </c>
      <c r="D35" s="323">
        <v>23959.22</v>
      </c>
      <c r="E35" s="323">
        <v>22686.37</v>
      </c>
      <c r="F35" s="323">
        <v>23207.68</v>
      </c>
      <c r="G35" s="323">
        <v>22130.799999999999</v>
      </c>
      <c r="H35" s="323">
        <v>22936.61</v>
      </c>
      <c r="I35" s="323">
        <v>26554.42</v>
      </c>
      <c r="J35" s="323">
        <v>23657.91</v>
      </c>
      <c r="K35" s="323">
        <v>20404.84</v>
      </c>
      <c r="L35" s="323">
        <v>23382.400000000001</v>
      </c>
      <c r="M35" s="323">
        <v>21500.03</v>
      </c>
      <c r="N35" s="323">
        <v>21699.24</v>
      </c>
      <c r="O35" s="323">
        <v>275090.38</v>
      </c>
      <c r="Q35" s="546">
        <f>_xlfn.XLOOKUP($B35,coding!$A:$A,coding!$C:$C,"")</f>
        <v>0</v>
      </c>
      <c r="T35" s="87" t="s">
        <v>95</v>
      </c>
      <c r="U35" s="140">
        <f>SUMIF($Q:$Q,T35,$O:$O)</f>
        <v>0</v>
      </c>
      <c r="V35" s="254">
        <v>0</v>
      </c>
    </row>
    <row r="36" spans="1:22">
      <c r="A36" s="319" t="s">
        <v>338</v>
      </c>
      <c r="B36" s="310" t="s">
        <v>169</v>
      </c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Q36" s="546">
        <f>_xlfn.XLOOKUP($B36,coding!$A:$A,coding!$C:$C,"")</f>
        <v>0</v>
      </c>
      <c r="T36" s="87" t="s">
        <v>93</v>
      </c>
      <c r="U36" s="140">
        <f>SUMIF($Q:$Q,T36,$O:$O)</f>
        <v>1583007.66</v>
      </c>
      <c r="V36" s="254">
        <v>1576987.65</v>
      </c>
    </row>
    <row r="37" spans="1:22">
      <c r="A37" s="319" t="s">
        <v>339</v>
      </c>
      <c r="B37" s="310" t="s">
        <v>170</v>
      </c>
      <c r="C37" s="321">
        <v>19739.02</v>
      </c>
      <c r="D37" s="321">
        <v>18501.38</v>
      </c>
      <c r="E37" s="321">
        <v>18681.599999999999</v>
      </c>
      <c r="F37" s="321">
        <v>19108.169999999998</v>
      </c>
      <c r="G37" s="321">
        <v>20901.38</v>
      </c>
      <c r="H37" s="321">
        <v>26205.96</v>
      </c>
      <c r="I37" s="321">
        <v>7992.68</v>
      </c>
      <c r="J37" s="321">
        <v>20020.52</v>
      </c>
      <c r="K37" s="321">
        <v>14507.23</v>
      </c>
      <c r="L37" s="321">
        <v>19773.14</v>
      </c>
      <c r="M37" s="321">
        <v>27863.56</v>
      </c>
      <c r="N37" s="321">
        <v>18672.240000000002</v>
      </c>
      <c r="O37" s="321">
        <v>231966.88</v>
      </c>
      <c r="Q37" s="546" t="str">
        <f>_xlfn.XLOOKUP($B37,coding!$A:$A,coding!$C:$C,"")</f>
        <v xml:space="preserve">      Repairs and Maintenance</v>
      </c>
      <c r="T37" s="87" t="s">
        <v>56</v>
      </c>
      <c r="U37" s="311">
        <f>SUMIF($Q:$Q,T37,$O:$O)</f>
        <v>4904625.8099999996</v>
      </c>
      <c r="V37" s="254">
        <v>5207007.6100000003</v>
      </c>
    </row>
    <row r="38" spans="1:22">
      <c r="A38" s="319" t="s">
        <v>340</v>
      </c>
      <c r="B38" s="310" t="s">
        <v>171</v>
      </c>
      <c r="C38" s="321">
        <v>46.77</v>
      </c>
      <c r="D38" s="321">
        <v>0</v>
      </c>
      <c r="E38" s="321">
        <v>0</v>
      </c>
      <c r="F38" s="321">
        <v>1455.2</v>
      </c>
      <c r="G38" s="321">
        <v>154.69999999999999</v>
      </c>
      <c r="H38" s="321">
        <v>2185.23</v>
      </c>
      <c r="I38" s="321">
        <v>387.89</v>
      </c>
      <c r="J38" s="321">
        <v>26.92</v>
      </c>
      <c r="K38" s="321">
        <v>102.78</v>
      </c>
      <c r="L38" s="321">
        <v>0</v>
      </c>
      <c r="M38" s="321">
        <v>0</v>
      </c>
      <c r="N38" s="321">
        <v>496.19</v>
      </c>
      <c r="O38" s="321">
        <v>4855.68</v>
      </c>
      <c r="Q38" s="546" t="str">
        <f>_xlfn.XLOOKUP($B38,coding!$A:$A,coding!$C:$C,"")</f>
        <v xml:space="preserve">      Repairs and Maintenance</v>
      </c>
    </row>
    <row r="39" spans="1:22">
      <c r="A39" s="319" t="s">
        <v>341</v>
      </c>
      <c r="B39" s="310" t="s">
        <v>172</v>
      </c>
      <c r="C39" s="321">
        <v>131</v>
      </c>
      <c r="D39" s="321">
        <v>131</v>
      </c>
      <c r="E39" s="321">
        <v>131</v>
      </c>
      <c r="F39" s="321">
        <v>416.58</v>
      </c>
      <c r="G39" s="321">
        <v>131</v>
      </c>
      <c r="H39" s="321">
        <v>131</v>
      </c>
      <c r="I39" s="321">
        <v>131</v>
      </c>
      <c r="J39" s="321">
        <v>65.5</v>
      </c>
      <c r="K39" s="321">
        <v>1260.03</v>
      </c>
      <c r="L39" s="321">
        <v>-800.82</v>
      </c>
      <c r="M39" s="321">
        <v>131.4</v>
      </c>
      <c r="N39" s="321">
        <v>131.19999999999999</v>
      </c>
      <c r="O39" s="321">
        <v>1989.89</v>
      </c>
      <c r="Q39" s="546" t="str">
        <f>_xlfn.XLOOKUP($B39,coding!$A:$A,coding!$C:$C,"")</f>
        <v xml:space="preserve">      Repairs and Maintenance</v>
      </c>
      <c r="T39" s="255" t="s">
        <v>119</v>
      </c>
      <c r="U39" s="254"/>
      <c r="V39" s="254"/>
    </row>
    <row r="40" spans="1:22">
      <c r="A40" s="319" t="s">
        <v>342</v>
      </c>
      <c r="B40" s="310" t="s">
        <v>173</v>
      </c>
      <c r="C40" s="321">
        <v>87.79</v>
      </c>
      <c r="D40" s="321">
        <v>0</v>
      </c>
      <c r="E40" s="321">
        <v>0</v>
      </c>
      <c r="F40" s="321">
        <v>37.020000000000003</v>
      </c>
      <c r="G40" s="321">
        <v>0</v>
      </c>
      <c r="H40" s="321">
        <v>0</v>
      </c>
      <c r="I40" s="321">
        <v>0</v>
      </c>
      <c r="J40" s="321">
        <v>0</v>
      </c>
      <c r="K40" s="321">
        <v>0</v>
      </c>
      <c r="L40" s="321">
        <v>0</v>
      </c>
      <c r="M40" s="321">
        <v>0</v>
      </c>
      <c r="N40" s="321">
        <v>290.85000000000002</v>
      </c>
      <c r="O40" s="321">
        <v>415.66</v>
      </c>
      <c r="Q40" s="546" t="str">
        <f>_xlfn.XLOOKUP($B40,coding!$A:$A,coding!$C:$C,"")</f>
        <v xml:space="preserve">      Repairs and Maintenance</v>
      </c>
      <c r="T40" s="274" t="s">
        <v>123</v>
      </c>
      <c r="U40" s="140"/>
      <c r="V40" s="140"/>
    </row>
    <row r="41" spans="1:22">
      <c r="A41" s="319" t="s">
        <v>343</v>
      </c>
      <c r="B41" s="310" t="s">
        <v>174</v>
      </c>
      <c r="C41" s="321">
        <v>0</v>
      </c>
      <c r="D41" s="321">
        <v>0</v>
      </c>
      <c r="E41" s="321">
        <v>0</v>
      </c>
      <c r="F41" s="321">
        <v>4250</v>
      </c>
      <c r="G41" s="321">
        <v>0</v>
      </c>
      <c r="H41" s="321">
        <v>0</v>
      </c>
      <c r="I41" s="321">
        <v>0</v>
      </c>
      <c r="J41" s="321">
        <v>0</v>
      </c>
      <c r="K41" s="321">
        <v>0</v>
      </c>
      <c r="L41" s="321">
        <v>0</v>
      </c>
      <c r="M41" s="321">
        <v>0</v>
      </c>
      <c r="N41" s="321">
        <v>0</v>
      </c>
      <c r="O41" s="321">
        <v>4250</v>
      </c>
      <c r="Q41" s="546" t="str">
        <f>_xlfn.XLOOKUP($B41,coding!$A:$A,coding!$C:$C,"")</f>
        <v xml:space="preserve">      Repairs and Maintenance</v>
      </c>
      <c r="T41" s="274" t="s">
        <v>124</v>
      </c>
      <c r="U41" s="140"/>
      <c r="V41" s="140"/>
    </row>
    <row r="42" spans="1:22">
      <c r="A42" s="319" t="s">
        <v>344</v>
      </c>
      <c r="B42" s="310" t="s">
        <v>175</v>
      </c>
      <c r="C42" s="321">
        <v>0</v>
      </c>
      <c r="D42" s="321">
        <v>0</v>
      </c>
      <c r="E42" s="321">
        <v>383.56</v>
      </c>
      <c r="F42" s="321">
        <v>833.88</v>
      </c>
      <c r="G42" s="321">
        <v>455.76</v>
      </c>
      <c r="H42" s="321">
        <v>390</v>
      </c>
      <c r="I42" s="321">
        <v>0</v>
      </c>
      <c r="J42" s="321">
        <v>195</v>
      </c>
      <c r="K42" s="321">
        <v>0</v>
      </c>
      <c r="L42" s="321">
        <v>1785.06</v>
      </c>
      <c r="M42" s="321">
        <v>333.53</v>
      </c>
      <c r="N42" s="321">
        <v>225</v>
      </c>
      <c r="O42" s="321">
        <v>4601.79</v>
      </c>
      <c r="Q42" s="546" t="str">
        <f>_xlfn.XLOOKUP($B42,coding!$A:$A,coding!$C:$C,"")</f>
        <v xml:space="preserve">      Repairs and Maintenance</v>
      </c>
      <c r="T42" s="274" t="s">
        <v>125</v>
      </c>
      <c r="U42" s="140"/>
      <c r="V42" s="140"/>
    </row>
    <row r="43" spans="1:22">
      <c r="A43" s="319" t="s">
        <v>345</v>
      </c>
      <c r="B43" s="310" t="s">
        <v>176</v>
      </c>
      <c r="C43" s="321">
        <v>725</v>
      </c>
      <c r="D43" s="321">
        <v>0</v>
      </c>
      <c r="E43" s="321">
        <v>0</v>
      </c>
      <c r="F43" s="321">
        <v>0</v>
      </c>
      <c r="G43" s="321">
        <v>0</v>
      </c>
      <c r="H43" s="321">
        <v>1111.01</v>
      </c>
      <c r="I43" s="321">
        <v>0</v>
      </c>
      <c r="J43" s="321">
        <v>0</v>
      </c>
      <c r="K43" s="321">
        <v>0</v>
      </c>
      <c r="L43" s="321">
        <v>0</v>
      </c>
      <c r="M43" s="321">
        <v>3472.79</v>
      </c>
      <c r="N43" s="321">
        <v>465.48</v>
      </c>
      <c r="O43" s="321">
        <v>5774.28</v>
      </c>
      <c r="Q43" s="546" t="str">
        <f>_xlfn.XLOOKUP($B43,coding!$A:$A,coding!$C:$C,"")</f>
        <v xml:space="preserve">      Repairs and Maintenance</v>
      </c>
      <c r="T43" s="274" t="s">
        <v>126</v>
      </c>
      <c r="U43" s="140"/>
      <c r="V43" s="140"/>
    </row>
    <row r="44" spans="1:22">
      <c r="A44" s="319" t="s">
        <v>346</v>
      </c>
      <c r="B44" s="310" t="s">
        <v>177</v>
      </c>
      <c r="C44" s="321">
        <v>482.66</v>
      </c>
      <c r="D44" s="321">
        <v>567.83000000000004</v>
      </c>
      <c r="E44" s="321">
        <v>524.83000000000004</v>
      </c>
      <c r="F44" s="321">
        <v>525.66</v>
      </c>
      <c r="G44" s="321">
        <v>674.83</v>
      </c>
      <c r="H44" s="321">
        <v>524</v>
      </c>
      <c r="I44" s="321">
        <v>524.83000000000004</v>
      </c>
      <c r="J44" s="321">
        <v>524.33000000000004</v>
      </c>
      <c r="K44" s="321">
        <v>432.33</v>
      </c>
      <c r="L44" s="321">
        <v>779.83</v>
      </c>
      <c r="M44" s="321">
        <v>489</v>
      </c>
      <c r="N44" s="321">
        <v>486.66</v>
      </c>
      <c r="O44" s="321">
        <v>6536.79</v>
      </c>
      <c r="Q44" s="546" t="str">
        <f>_xlfn.XLOOKUP($B44,coding!$A:$A,coding!$C:$C,"")</f>
        <v xml:space="preserve">      Repairs and Maintenance</v>
      </c>
      <c r="T44" s="274" t="s">
        <v>127</v>
      </c>
      <c r="U44" s="140"/>
      <c r="V44" s="140"/>
    </row>
    <row r="45" spans="1:22">
      <c r="A45" s="319" t="s">
        <v>347</v>
      </c>
      <c r="B45" s="310" t="s">
        <v>178</v>
      </c>
      <c r="C45" s="321">
        <v>0</v>
      </c>
      <c r="D45" s="321">
        <v>0</v>
      </c>
      <c r="E45" s="321">
        <v>0</v>
      </c>
      <c r="F45" s="321">
        <v>3808</v>
      </c>
      <c r="G45" s="321">
        <v>0</v>
      </c>
      <c r="H45" s="321">
        <v>0</v>
      </c>
      <c r="I45" s="321">
        <v>0</v>
      </c>
      <c r="J45" s="321">
        <v>1950</v>
      </c>
      <c r="K45" s="321">
        <v>450</v>
      </c>
      <c r="L45" s="321">
        <v>0</v>
      </c>
      <c r="M45" s="321">
        <v>0</v>
      </c>
      <c r="N45" s="321">
        <v>450</v>
      </c>
      <c r="O45" s="321">
        <v>6658</v>
      </c>
      <c r="Q45" s="546" t="str">
        <f>_xlfn.XLOOKUP($B45,coding!$A:$A,coding!$C:$C,"")</f>
        <v xml:space="preserve">      Repairs and Maintenance</v>
      </c>
      <c r="T45" s="274" t="s">
        <v>128</v>
      </c>
      <c r="U45" s="140"/>
      <c r="V45" s="140"/>
    </row>
    <row r="46" spans="1:22">
      <c r="A46" s="319" t="s">
        <v>348</v>
      </c>
      <c r="B46" s="310" t="s">
        <v>179</v>
      </c>
      <c r="C46" s="321">
        <v>61.56</v>
      </c>
      <c r="D46" s="321">
        <v>0</v>
      </c>
      <c r="E46" s="321">
        <v>0</v>
      </c>
      <c r="F46" s="321">
        <v>0</v>
      </c>
      <c r="G46" s="321">
        <v>0</v>
      </c>
      <c r="H46" s="321">
        <v>0</v>
      </c>
      <c r="I46" s="321">
        <v>0</v>
      </c>
      <c r="J46" s="321">
        <v>0</v>
      </c>
      <c r="K46" s="321">
        <v>0</v>
      </c>
      <c r="L46" s="321">
        <v>0</v>
      </c>
      <c r="M46" s="321">
        <v>0</v>
      </c>
      <c r="N46" s="321">
        <v>0</v>
      </c>
      <c r="O46" s="321">
        <v>61.56</v>
      </c>
      <c r="Q46" s="546" t="str">
        <f>_xlfn.XLOOKUP($B46,coding!$A:$A,coding!$C:$C,"")</f>
        <v xml:space="preserve">      Repairs and Maintenance</v>
      </c>
      <c r="T46" s="275" t="s">
        <v>65</v>
      </c>
      <c r="U46" s="276">
        <f>+SUM(U40:U45)</f>
        <v>0</v>
      </c>
      <c r="V46" s="276">
        <v>0</v>
      </c>
    </row>
    <row r="47" spans="1:22">
      <c r="A47" s="319" t="s">
        <v>349</v>
      </c>
      <c r="B47" s="310" t="s">
        <v>180</v>
      </c>
      <c r="C47" s="321">
        <v>408.14</v>
      </c>
      <c r="D47" s="321">
        <v>478.83</v>
      </c>
      <c r="E47" s="321">
        <v>549.72</v>
      </c>
      <c r="F47" s="321">
        <v>817.95</v>
      </c>
      <c r="G47" s="321">
        <v>366.8</v>
      </c>
      <c r="H47" s="321">
        <v>857.06</v>
      </c>
      <c r="I47" s="321">
        <v>518.15</v>
      </c>
      <c r="J47" s="321">
        <v>562.64</v>
      </c>
      <c r="K47" s="321">
        <v>434.74</v>
      </c>
      <c r="L47" s="321">
        <v>1500.57</v>
      </c>
      <c r="M47" s="321">
        <v>1084.74</v>
      </c>
      <c r="N47" s="321">
        <v>592</v>
      </c>
      <c r="O47" s="321">
        <v>8171.34</v>
      </c>
      <c r="Q47" s="546" t="str">
        <f>_xlfn.XLOOKUP($B47,coding!$A:$A,coding!$C:$C,"")</f>
        <v xml:space="preserve">      Repairs and Maintenance</v>
      </c>
    </row>
    <row r="48" spans="1:22">
      <c r="A48" s="319" t="s">
        <v>350</v>
      </c>
      <c r="B48" s="310" t="s">
        <v>181</v>
      </c>
      <c r="C48" s="321">
        <v>18.95</v>
      </c>
      <c r="D48" s="321">
        <v>0</v>
      </c>
      <c r="E48" s="321">
        <v>8.9499999999999993</v>
      </c>
      <c r="F48" s="321">
        <v>3825</v>
      </c>
      <c r="G48" s="321">
        <v>3000</v>
      </c>
      <c r="H48" s="321">
        <v>0</v>
      </c>
      <c r="I48" s="321">
        <v>0</v>
      </c>
      <c r="J48" s="321">
        <v>0</v>
      </c>
      <c r="K48" s="321">
        <v>551.61</v>
      </c>
      <c r="L48" s="321">
        <v>0</v>
      </c>
      <c r="M48" s="321">
        <v>0</v>
      </c>
      <c r="N48" s="321">
        <v>0</v>
      </c>
      <c r="O48" s="321">
        <v>7404.51</v>
      </c>
      <c r="Q48" s="546" t="str">
        <f>_xlfn.XLOOKUP($B48,coding!$A:$A,coding!$C:$C,"")</f>
        <v xml:space="preserve">      Repairs and Maintenance</v>
      </c>
    </row>
    <row r="49" spans="1:20">
      <c r="A49" s="319" t="s">
        <v>351</v>
      </c>
      <c r="B49" s="310" t="s">
        <v>182</v>
      </c>
      <c r="C49" s="321">
        <v>2352.52</v>
      </c>
      <c r="D49" s="321">
        <v>0</v>
      </c>
      <c r="E49" s="321">
        <v>0</v>
      </c>
      <c r="F49" s="321">
        <v>0</v>
      </c>
      <c r="G49" s="321">
        <v>0</v>
      </c>
      <c r="H49" s="321">
        <v>0</v>
      </c>
      <c r="I49" s="321">
        <v>0</v>
      </c>
      <c r="J49" s="321">
        <v>0</v>
      </c>
      <c r="K49" s="321">
        <v>0</v>
      </c>
      <c r="L49" s="321">
        <v>0</v>
      </c>
      <c r="M49" s="321">
        <v>0</v>
      </c>
      <c r="N49" s="321">
        <v>0</v>
      </c>
      <c r="O49" s="321">
        <v>2352.52</v>
      </c>
      <c r="Q49" s="546" t="str">
        <f>_xlfn.XLOOKUP($B49,coding!$A:$A,coding!$C:$C,"")</f>
        <v xml:space="preserve">      Repairs and Maintenance</v>
      </c>
      <c r="T49" s="273"/>
    </row>
    <row r="50" spans="1:20">
      <c r="A50" s="319" t="s">
        <v>352</v>
      </c>
      <c r="B50" s="310" t="s">
        <v>183</v>
      </c>
      <c r="C50" s="321">
        <v>309.37</v>
      </c>
      <c r="D50" s="321">
        <v>0</v>
      </c>
      <c r="E50" s="321">
        <v>0</v>
      </c>
      <c r="F50" s="321">
        <v>0</v>
      </c>
      <c r="G50" s="321">
        <v>0</v>
      </c>
      <c r="H50" s="321">
        <v>921</v>
      </c>
      <c r="I50" s="321">
        <v>0</v>
      </c>
      <c r="J50" s="321">
        <v>0</v>
      </c>
      <c r="K50" s="321">
        <v>0</v>
      </c>
      <c r="L50" s="321">
        <v>0</v>
      </c>
      <c r="M50" s="321">
        <v>600</v>
      </c>
      <c r="N50" s="321">
        <v>600</v>
      </c>
      <c r="O50" s="321">
        <v>2430.37</v>
      </c>
      <c r="Q50" s="546" t="str">
        <f>_xlfn.XLOOKUP($B50,coding!$A:$A,coding!$C:$C,"")</f>
        <v xml:space="preserve">      Repairs and Maintenance</v>
      </c>
      <c r="T50" s="273"/>
    </row>
    <row r="51" spans="1:20">
      <c r="A51" s="319" t="s">
        <v>353</v>
      </c>
      <c r="B51" s="310" t="s">
        <v>184</v>
      </c>
      <c r="C51" s="321">
        <v>0</v>
      </c>
      <c r="D51" s="321">
        <v>4504.32</v>
      </c>
      <c r="E51" s="321">
        <v>0</v>
      </c>
      <c r="F51" s="321">
        <v>0</v>
      </c>
      <c r="G51" s="321">
        <v>0</v>
      </c>
      <c r="H51" s="321">
        <v>0</v>
      </c>
      <c r="I51" s="321">
        <v>0</v>
      </c>
      <c r="J51" s="321">
        <v>1387.82</v>
      </c>
      <c r="K51" s="321">
        <v>525.26</v>
      </c>
      <c r="L51" s="321">
        <v>0</v>
      </c>
      <c r="M51" s="321">
        <v>0</v>
      </c>
      <c r="N51" s="321">
        <v>0</v>
      </c>
      <c r="O51" s="321">
        <v>6417.4</v>
      </c>
      <c r="Q51" s="546" t="str">
        <f>_xlfn.XLOOKUP($B51,coding!$A:$A,coding!$C:$C,"")</f>
        <v xml:space="preserve">      Repairs and Maintenance</v>
      </c>
      <c r="T51" s="273"/>
    </row>
    <row r="52" spans="1:20">
      <c r="A52" s="319" t="s">
        <v>354</v>
      </c>
      <c r="B52" s="310" t="s">
        <v>185</v>
      </c>
      <c r="C52" s="321">
        <v>2729.62</v>
      </c>
      <c r="D52" s="321">
        <v>440.26</v>
      </c>
      <c r="E52" s="321">
        <v>440.26</v>
      </c>
      <c r="F52" s="321">
        <v>442</v>
      </c>
      <c r="G52" s="321">
        <v>442</v>
      </c>
      <c r="H52" s="321">
        <v>442</v>
      </c>
      <c r="I52" s="321">
        <v>435.04</v>
      </c>
      <c r="J52" s="321">
        <v>453.68</v>
      </c>
      <c r="K52" s="321">
        <v>514.82000000000005</v>
      </c>
      <c r="L52" s="321">
        <v>446.49</v>
      </c>
      <c r="M52" s="321">
        <v>680.52</v>
      </c>
      <c r="N52" s="321">
        <v>453.68</v>
      </c>
      <c r="O52" s="321">
        <v>7920.37</v>
      </c>
      <c r="Q52" s="546" t="str">
        <f>_xlfn.XLOOKUP($B52,coding!$A:$A,coding!$C:$C,"")</f>
        <v xml:space="preserve">      Repairs and Maintenance</v>
      </c>
      <c r="T52" s="273"/>
    </row>
    <row r="53" spans="1:20">
      <c r="A53" s="319" t="s">
        <v>355</v>
      </c>
      <c r="B53" s="310" t="s">
        <v>186</v>
      </c>
      <c r="C53" s="321">
        <v>0</v>
      </c>
      <c r="D53" s="321">
        <v>0</v>
      </c>
      <c r="E53" s="321">
        <v>0</v>
      </c>
      <c r="F53" s="321">
        <v>0</v>
      </c>
      <c r="G53" s="321">
        <v>0</v>
      </c>
      <c r="H53" s="321">
        <v>0</v>
      </c>
      <c r="I53" s="321">
        <v>857</v>
      </c>
      <c r="J53" s="321">
        <v>0</v>
      </c>
      <c r="K53" s="321">
        <v>0</v>
      </c>
      <c r="L53" s="321">
        <v>0</v>
      </c>
      <c r="M53" s="321">
        <v>0</v>
      </c>
      <c r="N53" s="321">
        <v>548</v>
      </c>
      <c r="O53" s="321">
        <v>1405</v>
      </c>
      <c r="Q53" s="546" t="str">
        <f>_xlfn.XLOOKUP($B53,coding!$A:$A,coding!$C:$C,"")</f>
        <v xml:space="preserve">      Repairs and Maintenance</v>
      </c>
      <c r="T53" s="273"/>
    </row>
    <row r="54" spans="1:20">
      <c r="A54" s="319" t="s">
        <v>356</v>
      </c>
      <c r="B54" s="310" t="s">
        <v>187</v>
      </c>
      <c r="C54" s="321">
        <v>3986</v>
      </c>
      <c r="D54" s="321">
        <v>2198</v>
      </c>
      <c r="E54" s="321">
        <v>2301</v>
      </c>
      <c r="F54" s="321">
        <v>2232.83</v>
      </c>
      <c r="G54" s="321">
        <v>2232.34</v>
      </c>
      <c r="H54" s="321">
        <v>2232.83</v>
      </c>
      <c r="I54" s="321">
        <v>2232.5</v>
      </c>
      <c r="J54" s="321">
        <v>2232.17</v>
      </c>
      <c r="K54" s="321">
        <v>2232.83</v>
      </c>
      <c r="L54" s="321">
        <v>2232.33</v>
      </c>
      <c r="M54" s="321">
        <v>2232.34</v>
      </c>
      <c r="N54" s="321">
        <v>2232.33</v>
      </c>
      <c r="O54" s="321">
        <v>28577.5</v>
      </c>
      <c r="Q54" s="546" t="str">
        <f>_xlfn.XLOOKUP($B54,coding!$A:$A,coding!$C:$C,"")</f>
        <v xml:space="preserve">      Repairs and Maintenance</v>
      </c>
    </row>
    <row r="55" spans="1:20">
      <c r="A55" s="319" t="s">
        <v>357</v>
      </c>
      <c r="B55" s="310" t="s">
        <v>188</v>
      </c>
      <c r="C55" s="321">
        <v>6001.63</v>
      </c>
      <c r="D55" s="321">
        <v>1128.9000000000001</v>
      </c>
      <c r="E55" s="321">
        <v>1166</v>
      </c>
      <c r="F55" s="321">
        <v>660</v>
      </c>
      <c r="G55" s="321">
        <v>865</v>
      </c>
      <c r="H55" s="321">
        <v>2606</v>
      </c>
      <c r="I55" s="321">
        <v>3804.35</v>
      </c>
      <c r="J55" s="321">
        <v>1736.31</v>
      </c>
      <c r="K55" s="321">
        <v>572.5</v>
      </c>
      <c r="L55" s="321">
        <v>3162.48</v>
      </c>
      <c r="M55" s="321">
        <v>2762.03</v>
      </c>
      <c r="N55" s="321">
        <v>4325.18</v>
      </c>
      <c r="O55" s="321">
        <v>28790.38</v>
      </c>
      <c r="Q55" s="546" t="str">
        <f>_xlfn.XLOOKUP($B55,coding!$A:$A,coding!$C:$C,"")</f>
        <v xml:space="preserve">      Repairs and Maintenance</v>
      </c>
    </row>
    <row r="56" spans="1:20">
      <c r="A56" s="319" t="s">
        <v>358</v>
      </c>
      <c r="B56" s="310" t="s">
        <v>189</v>
      </c>
      <c r="C56" s="321">
        <v>0</v>
      </c>
      <c r="D56" s="321">
        <v>1260.03</v>
      </c>
      <c r="E56" s="321">
        <v>0</v>
      </c>
      <c r="F56" s="321">
        <v>0</v>
      </c>
      <c r="G56" s="321">
        <v>0</v>
      </c>
      <c r="H56" s="321">
        <v>0</v>
      </c>
      <c r="I56" s="321">
        <v>0</v>
      </c>
      <c r="J56" s="321">
        <v>746.64</v>
      </c>
      <c r="K56" s="321">
        <v>0</v>
      </c>
      <c r="L56" s="321">
        <v>1393.67</v>
      </c>
      <c r="M56" s="321">
        <v>0</v>
      </c>
      <c r="N56" s="321">
        <v>126.8</v>
      </c>
      <c r="O56" s="321">
        <v>3527.14</v>
      </c>
      <c r="Q56" s="546" t="str">
        <f>_xlfn.XLOOKUP($B56,coding!$A:$A,coding!$C:$C,"")</f>
        <v xml:space="preserve">      Repairs and Maintenance</v>
      </c>
    </row>
    <row r="57" spans="1:20">
      <c r="A57" s="319" t="s">
        <v>359</v>
      </c>
      <c r="B57" s="310" t="s">
        <v>190</v>
      </c>
      <c r="C57" s="321">
        <v>0</v>
      </c>
      <c r="D57" s="321">
        <v>0</v>
      </c>
      <c r="E57" s="321">
        <v>0</v>
      </c>
      <c r="F57" s="321">
        <v>330</v>
      </c>
      <c r="G57" s="321">
        <v>1732.8</v>
      </c>
      <c r="H57" s="321">
        <v>68.95</v>
      </c>
      <c r="I57" s="321">
        <v>0</v>
      </c>
      <c r="J57" s="321">
        <v>1364.76</v>
      </c>
      <c r="K57" s="321">
        <v>1890.5</v>
      </c>
      <c r="L57" s="321">
        <v>0</v>
      </c>
      <c r="M57" s="321">
        <v>432.21</v>
      </c>
      <c r="N57" s="321">
        <v>2660</v>
      </c>
      <c r="O57" s="321">
        <v>8479.2199999999993</v>
      </c>
      <c r="Q57" s="546" t="str">
        <f>_xlfn.XLOOKUP($B57,coding!$A:$A,coding!$C:$C,"")</f>
        <v xml:space="preserve">      Repairs and Maintenance</v>
      </c>
    </row>
    <row r="58" spans="1:20">
      <c r="A58" s="319" t="s">
        <v>360</v>
      </c>
      <c r="B58" s="310" t="s">
        <v>191</v>
      </c>
      <c r="C58" s="322">
        <v>0</v>
      </c>
      <c r="D58" s="322">
        <v>770.57</v>
      </c>
      <c r="E58" s="322">
        <v>0</v>
      </c>
      <c r="F58" s="322">
        <v>0</v>
      </c>
      <c r="G58" s="322">
        <v>0</v>
      </c>
      <c r="H58" s="322">
        <v>0</v>
      </c>
      <c r="I58" s="322">
        <v>0</v>
      </c>
      <c r="J58" s="322">
        <v>0</v>
      </c>
      <c r="K58" s="322">
        <v>0</v>
      </c>
      <c r="L58" s="322">
        <v>0</v>
      </c>
      <c r="M58" s="322">
        <v>0</v>
      </c>
      <c r="N58" s="322">
        <v>0</v>
      </c>
      <c r="O58" s="322">
        <v>770.57</v>
      </c>
      <c r="Q58" s="546" t="str">
        <f>_xlfn.XLOOKUP($B58,coding!$A:$A,coding!$C:$C,"")</f>
        <v xml:space="preserve">      Repairs and Maintenance</v>
      </c>
    </row>
    <row r="59" spans="1:20">
      <c r="A59" s="319" t="s">
        <v>361</v>
      </c>
      <c r="B59" s="310" t="s">
        <v>192</v>
      </c>
      <c r="C59" s="323">
        <v>37080.03</v>
      </c>
      <c r="D59" s="323">
        <v>29981.119999999999</v>
      </c>
      <c r="E59" s="323">
        <v>24186.92</v>
      </c>
      <c r="F59" s="323">
        <v>38742.29</v>
      </c>
      <c r="G59" s="323">
        <v>30956.61</v>
      </c>
      <c r="H59" s="323">
        <v>37675.040000000001</v>
      </c>
      <c r="I59" s="323">
        <v>16883.439999999999</v>
      </c>
      <c r="J59" s="323">
        <v>31266.29</v>
      </c>
      <c r="K59" s="323">
        <v>23474.63</v>
      </c>
      <c r="L59" s="323">
        <v>30272.75</v>
      </c>
      <c r="M59" s="323">
        <v>40082.120000000003</v>
      </c>
      <c r="N59" s="323">
        <v>32755.61</v>
      </c>
      <c r="O59" s="323">
        <v>373356.85</v>
      </c>
      <c r="Q59" s="546">
        <f>_xlfn.XLOOKUP($B59,coding!$A:$A,coding!$C:$C,"")</f>
        <v>0</v>
      </c>
    </row>
    <row r="60" spans="1:20">
      <c r="A60" s="319" t="s">
        <v>362</v>
      </c>
      <c r="B60" s="310" t="s">
        <v>193</v>
      </c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Q60" s="546">
        <f>_xlfn.XLOOKUP($B60,coding!$A:$A,coding!$C:$C,"")</f>
        <v>0</v>
      </c>
    </row>
    <row r="61" spans="1:20">
      <c r="A61" s="319" t="s">
        <v>363</v>
      </c>
      <c r="B61" s="310" t="s">
        <v>194</v>
      </c>
      <c r="C61" s="321">
        <v>13278.88</v>
      </c>
      <c r="D61" s="321">
        <v>12125.61</v>
      </c>
      <c r="E61" s="321">
        <v>13832.18</v>
      </c>
      <c r="F61" s="321">
        <v>10462.58</v>
      </c>
      <c r="G61" s="321">
        <v>11793.34</v>
      </c>
      <c r="H61" s="321">
        <v>14461.55</v>
      </c>
      <c r="I61" s="321">
        <v>12492.57</v>
      </c>
      <c r="J61" s="321">
        <v>13113.37</v>
      </c>
      <c r="K61" s="321">
        <v>12479.91</v>
      </c>
      <c r="L61" s="321">
        <v>13400.1</v>
      </c>
      <c r="M61" s="321">
        <v>13309.07</v>
      </c>
      <c r="N61" s="321">
        <v>14299.61</v>
      </c>
      <c r="O61" s="321">
        <v>155048.76999999999</v>
      </c>
      <c r="Q61" s="546" t="str">
        <f>_xlfn.XLOOKUP($B61,coding!$A:$A,coding!$C:$C,"")</f>
        <v xml:space="preserve">      Other Expenses</v>
      </c>
    </row>
    <row r="62" spans="1:20">
      <c r="A62" s="319" t="s">
        <v>364</v>
      </c>
      <c r="B62" s="310" t="s">
        <v>195</v>
      </c>
      <c r="C62" s="321">
        <v>0</v>
      </c>
      <c r="D62" s="321">
        <v>0</v>
      </c>
      <c r="E62" s="321">
        <v>0</v>
      </c>
      <c r="F62" s="321">
        <v>0</v>
      </c>
      <c r="G62" s="321">
        <v>79.959999999999994</v>
      </c>
      <c r="H62" s="321">
        <v>0</v>
      </c>
      <c r="I62" s="321">
        <v>0</v>
      </c>
      <c r="J62" s="321">
        <v>0</v>
      </c>
      <c r="K62" s="321">
        <v>0</v>
      </c>
      <c r="L62" s="321">
        <v>0</v>
      </c>
      <c r="M62" s="321">
        <v>0</v>
      </c>
      <c r="N62" s="321">
        <v>0</v>
      </c>
      <c r="O62" s="321">
        <v>79.959999999999994</v>
      </c>
      <c r="Q62" s="546" t="str">
        <f>_xlfn.XLOOKUP($B62,coding!$A:$A,coding!$C:$C,"")</f>
        <v xml:space="preserve">      Other Expenses</v>
      </c>
    </row>
    <row r="63" spans="1:20">
      <c r="A63" s="319" t="s">
        <v>365</v>
      </c>
      <c r="B63" s="310" t="s">
        <v>196</v>
      </c>
      <c r="C63" s="321">
        <v>54.09</v>
      </c>
      <c r="D63" s="321">
        <v>52.44</v>
      </c>
      <c r="E63" s="321">
        <v>153.99</v>
      </c>
      <c r="F63" s="321">
        <v>138.52000000000001</v>
      </c>
      <c r="G63" s="321">
        <v>-55.59</v>
      </c>
      <c r="H63" s="321">
        <v>178.1</v>
      </c>
      <c r="I63" s="321">
        <v>223.24</v>
      </c>
      <c r="J63" s="321">
        <v>132.19999999999999</v>
      </c>
      <c r="K63" s="321">
        <v>152.21</v>
      </c>
      <c r="L63" s="321">
        <v>44.4</v>
      </c>
      <c r="M63" s="321">
        <v>143.38999999999999</v>
      </c>
      <c r="N63" s="321">
        <v>484.45</v>
      </c>
      <c r="O63" s="321">
        <v>1701.44</v>
      </c>
      <c r="Q63" s="546" t="str">
        <f>_xlfn.XLOOKUP($B63,coding!$A:$A,coding!$C:$C,"")</f>
        <v xml:space="preserve">      Other Expenses</v>
      </c>
    </row>
    <row r="64" spans="1:20">
      <c r="A64" s="319" t="s">
        <v>366</v>
      </c>
      <c r="B64" s="310" t="s">
        <v>197</v>
      </c>
      <c r="C64" s="321">
        <v>0</v>
      </c>
      <c r="D64" s="321">
        <v>0</v>
      </c>
      <c r="E64" s="321">
        <v>0</v>
      </c>
      <c r="F64" s="321">
        <v>0</v>
      </c>
      <c r="G64" s="321">
        <v>0</v>
      </c>
      <c r="H64" s="321">
        <v>1357.57</v>
      </c>
      <c r="I64" s="321">
        <v>0</v>
      </c>
      <c r="J64" s="321">
        <v>0</v>
      </c>
      <c r="K64" s="321">
        <v>77.790000000000006</v>
      </c>
      <c r="L64" s="321">
        <v>0</v>
      </c>
      <c r="M64" s="321">
        <v>65</v>
      </c>
      <c r="N64" s="321">
        <v>30</v>
      </c>
      <c r="O64" s="321">
        <v>1530.36</v>
      </c>
      <c r="Q64" s="546" t="str">
        <f>_xlfn.XLOOKUP($B64,coding!$A:$A,coding!$C:$C,"")</f>
        <v xml:space="preserve">      Other Expenses</v>
      </c>
    </row>
    <row r="65" spans="1:17">
      <c r="A65" s="319" t="s">
        <v>367</v>
      </c>
      <c r="B65" s="310" t="s">
        <v>198</v>
      </c>
      <c r="C65" s="321">
        <v>0</v>
      </c>
      <c r="D65" s="321">
        <v>0</v>
      </c>
      <c r="E65" s="321">
        <v>870</v>
      </c>
      <c r="F65" s="321">
        <v>0</v>
      </c>
      <c r="G65" s="321">
        <v>11360</v>
      </c>
      <c r="H65" s="321">
        <v>0</v>
      </c>
      <c r="I65" s="321">
        <v>0</v>
      </c>
      <c r="J65" s="321">
        <v>0</v>
      </c>
      <c r="K65" s="321">
        <v>0</v>
      </c>
      <c r="L65" s="321">
        <v>320</v>
      </c>
      <c r="M65" s="321">
        <v>0</v>
      </c>
      <c r="N65" s="321">
        <v>0</v>
      </c>
      <c r="O65" s="321">
        <v>12550</v>
      </c>
      <c r="Q65" s="546" t="str">
        <f>_xlfn.XLOOKUP($B65,coding!$A:$A,coding!$C:$C,"")</f>
        <v xml:space="preserve">      Other Expenses</v>
      </c>
    </row>
    <row r="66" spans="1:17">
      <c r="A66" s="319" t="s">
        <v>368</v>
      </c>
      <c r="B66" s="310" t="s">
        <v>199</v>
      </c>
      <c r="C66" s="321">
        <v>1686.49</v>
      </c>
      <c r="D66" s="321">
        <v>-10</v>
      </c>
      <c r="E66" s="321">
        <v>70</v>
      </c>
      <c r="F66" s="321">
        <v>1527.86</v>
      </c>
      <c r="G66" s="321">
        <v>-30</v>
      </c>
      <c r="H66" s="321">
        <v>365</v>
      </c>
      <c r="I66" s="321">
        <v>70</v>
      </c>
      <c r="J66" s="321">
        <v>335.95</v>
      </c>
      <c r="K66" s="321">
        <v>168</v>
      </c>
      <c r="L66" s="321">
        <v>1064</v>
      </c>
      <c r="M66" s="321">
        <v>320</v>
      </c>
      <c r="N66" s="321">
        <v>160</v>
      </c>
      <c r="O66" s="321">
        <v>5727.3</v>
      </c>
      <c r="Q66" s="546" t="str">
        <f>_xlfn.XLOOKUP($B66,coding!$A:$A,coding!$C:$C,"")</f>
        <v xml:space="preserve">      Other Expenses</v>
      </c>
    </row>
    <row r="67" spans="1:17">
      <c r="A67" s="319" t="s">
        <v>369</v>
      </c>
      <c r="B67" s="310" t="s">
        <v>200</v>
      </c>
      <c r="C67" s="322">
        <v>0</v>
      </c>
      <c r="D67" s="322">
        <v>0</v>
      </c>
      <c r="E67" s="322">
        <v>0</v>
      </c>
      <c r="F67" s="322">
        <v>2134.33</v>
      </c>
      <c r="G67" s="322">
        <v>0</v>
      </c>
      <c r="H67" s="322">
        <v>0</v>
      </c>
      <c r="I67" s="322">
        <v>0</v>
      </c>
      <c r="J67" s="322">
        <v>156.88</v>
      </c>
      <c r="K67" s="322">
        <v>1457.86</v>
      </c>
      <c r="L67" s="322">
        <v>1457.86</v>
      </c>
      <c r="M67" s="322">
        <v>0</v>
      </c>
      <c r="N67" s="322">
        <v>0</v>
      </c>
      <c r="O67" s="322">
        <v>5206.93</v>
      </c>
      <c r="Q67" s="546" t="str">
        <f>_xlfn.XLOOKUP($B67,coding!$A:$A,coding!$C:$C,"")</f>
        <v xml:space="preserve">      Other Expenses</v>
      </c>
    </row>
    <row r="68" spans="1:17">
      <c r="A68" s="319" t="s">
        <v>370</v>
      </c>
      <c r="B68" s="310" t="s">
        <v>201</v>
      </c>
      <c r="C68" s="323">
        <v>15019.46</v>
      </c>
      <c r="D68" s="323">
        <v>12168.05</v>
      </c>
      <c r="E68" s="323">
        <v>14926.17</v>
      </c>
      <c r="F68" s="323">
        <v>14263.29</v>
      </c>
      <c r="G68" s="323">
        <v>23147.71</v>
      </c>
      <c r="H68" s="323">
        <v>16362.22</v>
      </c>
      <c r="I68" s="323">
        <v>12785.81</v>
      </c>
      <c r="J68" s="323">
        <v>13738.4</v>
      </c>
      <c r="K68" s="323">
        <v>14335.77</v>
      </c>
      <c r="L68" s="323">
        <v>16286.36</v>
      </c>
      <c r="M68" s="323">
        <v>13837.46</v>
      </c>
      <c r="N68" s="323">
        <v>14974.06</v>
      </c>
      <c r="O68" s="323">
        <v>181844.76</v>
      </c>
      <c r="Q68" s="546">
        <f>_xlfn.XLOOKUP($B68,coding!$A:$A,coding!$C:$C,"")</f>
        <v>0</v>
      </c>
    </row>
    <row r="69" spans="1:17">
      <c r="A69" s="319" t="s">
        <v>371</v>
      </c>
      <c r="B69" s="310" t="s">
        <v>202</v>
      </c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Q69" s="546">
        <f>_xlfn.XLOOKUP($B69,coding!$A:$A,coding!$C:$C,"")</f>
        <v>0</v>
      </c>
    </row>
    <row r="70" spans="1:17">
      <c r="A70" s="319" t="s">
        <v>372</v>
      </c>
      <c r="B70" s="310" t="s">
        <v>203</v>
      </c>
      <c r="C70" s="321">
        <v>39853.769999999997</v>
      </c>
      <c r="D70" s="321">
        <v>38825.82</v>
      </c>
      <c r="E70" s="321">
        <v>41152.97</v>
      </c>
      <c r="F70" s="321">
        <v>55149.66</v>
      </c>
      <c r="G70" s="321">
        <v>51894.66</v>
      </c>
      <c r="H70" s="321">
        <v>65351.360000000001</v>
      </c>
      <c r="I70" s="321">
        <v>49832.800000000003</v>
      </c>
      <c r="J70" s="321">
        <v>49852.639999999999</v>
      </c>
      <c r="K70" s="321">
        <v>30449.47</v>
      </c>
      <c r="L70" s="321">
        <v>35579.33</v>
      </c>
      <c r="M70" s="321">
        <v>39785.160000000003</v>
      </c>
      <c r="N70" s="321">
        <v>58533.67</v>
      </c>
      <c r="O70" s="321">
        <v>556261.31000000006</v>
      </c>
      <c r="Q70" s="546" t="str">
        <f>_xlfn.XLOOKUP($B70,coding!$A:$A,coding!$C:$C,"")</f>
        <v xml:space="preserve">      Utilities </v>
      </c>
    </row>
    <row r="71" spans="1:17">
      <c r="A71" s="319" t="s">
        <v>373</v>
      </c>
      <c r="B71" s="310" t="s">
        <v>204</v>
      </c>
      <c r="C71" s="321">
        <v>205.06</v>
      </c>
      <c r="D71" s="321">
        <v>1986.09</v>
      </c>
      <c r="E71" s="321">
        <v>263.43</v>
      </c>
      <c r="F71" s="321">
        <v>-619.49</v>
      </c>
      <c r="G71" s="321">
        <v>-186.68</v>
      </c>
      <c r="H71" s="321">
        <v>63.12</v>
      </c>
      <c r="I71" s="321">
        <v>332.56</v>
      </c>
      <c r="J71" s="321">
        <v>256.26</v>
      </c>
      <c r="K71" s="321">
        <v>1611.86</v>
      </c>
      <c r="L71" s="321">
        <v>5411.15</v>
      </c>
      <c r="M71" s="321">
        <v>2027.57</v>
      </c>
      <c r="N71" s="321">
        <v>796.24</v>
      </c>
      <c r="O71" s="321">
        <v>12147.17</v>
      </c>
      <c r="Q71" s="546" t="str">
        <f>_xlfn.XLOOKUP($B71,coding!$A:$A,coding!$C:$C,"")</f>
        <v xml:space="preserve">      Utilities </v>
      </c>
    </row>
    <row r="72" spans="1:17">
      <c r="A72" s="319" t="s">
        <v>374</v>
      </c>
      <c r="B72" s="310" t="s">
        <v>205</v>
      </c>
      <c r="C72" s="321">
        <v>5935.24</v>
      </c>
      <c r="D72" s="321">
        <v>3473.05</v>
      </c>
      <c r="E72" s="321">
        <v>3361.02</v>
      </c>
      <c r="F72" s="321">
        <v>6452.2</v>
      </c>
      <c r="G72" s="321">
        <v>5939.35</v>
      </c>
      <c r="H72" s="321">
        <v>4672.37</v>
      </c>
      <c r="I72" s="321">
        <v>9902.76</v>
      </c>
      <c r="J72" s="321">
        <v>6722.81</v>
      </c>
      <c r="K72" s="321">
        <v>2241.75</v>
      </c>
      <c r="L72" s="321">
        <v>4278.91</v>
      </c>
      <c r="M72" s="321">
        <v>32036.38</v>
      </c>
      <c r="N72" s="321">
        <v>-16075.24</v>
      </c>
      <c r="O72" s="321">
        <v>68940.600000000006</v>
      </c>
      <c r="Q72" s="546" t="str">
        <f>_xlfn.XLOOKUP($B72,coding!$A:$A,coding!$C:$C,"")</f>
        <v xml:space="preserve">      Utilities </v>
      </c>
    </row>
    <row r="73" spans="1:17">
      <c r="A73" s="319" t="s">
        <v>375</v>
      </c>
      <c r="B73" s="310" t="s">
        <v>207</v>
      </c>
      <c r="C73" s="322">
        <v>1554.59</v>
      </c>
      <c r="D73" s="322">
        <v>1554.59</v>
      </c>
      <c r="E73" s="322">
        <v>1554.59</v>
      </c>
      <c r="F73" s="322">
        <v>2176.4299999999998</v>
      </c>
      <c r="G73" s="322">
        <v>1710.05</v>
      </c>
      <c r="H73" s="322">
        <v>1710.05</v>
      </c>
      <c r="I73" s="322">
        <v>1710.05</v>
      </c>
      <c r="J73" s="322">
        <v>1710.05</v>
      </c>
      <c r="K73" s="322">
        <v>1710.05</v>
      </c>
      <c r="L73" s="322">
        <v>4621.53</v>
      </c>
      <c r="M73" s="322">
        <v>3389.28</v>
      </c>
      <c r="N73" s="322">
        <v>3013.28</v>
      </c>
      <c r="O73" s="322">
        <v>26414.54</v>
      </c>
      <c r="Q73" s="546" t="str">
        <f>_xlfn.XLOOKUP($B73,coding!$A:$A,coding!$C:$C,"")</f>
        <v xml:space="preserve">      Utilities </v>
      </c>
    </row>
    <row r="74" spans="1:17">
      <c r="A74" s="319" t="s">
        <v>376</v>
      </c>
      <c r="B74" s="310" t="s">
        <v>208</v>
      </c>
      <c r="C74" s="323">
        <v>47548.66</v>
      </c>
      <c r="D74" s="323">
        <v>45839.55</v>
      </c>
      <c r="E74" s="323">
        <v>46332.01</v>
      </c>
      <c r="F74" s="323">
        <v>63158.8</v>
      </c>
      <c r="G74" s="323">
        <v>59357.38</v>
      </c>
      <c r="H74" s="323">
        <v>71796.899999999994</v>
      </c>
      <c r="I74" s="323">
        <v>61778.17</v>
      </c>
      <c r="J74" s="323">
        <v>58541.760000000002</v>
      </c>
      <c r="K74" s="323">
        <v>36013.129999999997</v>
      </c>
      <c r="L74" s="323">
        <v>49890.92</v>
      </c>
      <c r="M74" s="323">
        <v>77238.39</v>
      </c>
      <c r="N74" s="323">
        <v>46267.95</v>
      </c>
      <c r="O74" s="323">
        <v>663763.62</v>
      </c>
      <c r="Q74" s="546">
        <f>_xlfn.XLOOKUP($B74,coding!$A:$A,coding!$C:$C,"")</f>
        <v>0</v>
      </c>
    </row>
    <row r="75" spans="1:17">
      <c r="A75" s="319" t="s">
        <v>377</v>
      </c>
      <c r="B75" s="310" t="s">
        <v>209</v>
      </c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320"/>
      <c r="Q75" s="546">
        <f>_xlfn.XLOOKUP($B75,coding!$A:$A,coding!$C:$C,"")</f>
        <v>0</v>
      </c>
    </row>
    <row r="76" spans="1:17">
      <c r="A76" s="319" t="s">
        <v>378</v>
      </c>
      <c r="B76" s="310" t="s">
        <v>210</v>
      </c>
      <c r="C76" s="321">
        <v>3734.64</v>
      </c>
      <c r="D76" s="321">
        <v>3734.64</v>
      </c>
      <c r="E76" s="321">
        <v>3734.64</v>
      </c>
      <c r="F76" s="321">
        <v>3734.64</v>
      </c>
      <c r="G76" s="321">
        <v>3734.64</v>
      </c>
      <c r="H76" s="321">
        <v>3734.64</v>
      </c>
      <c r="I76" s="321">
        <v>3734.64</v>
      </c>
      <c r="J76" s="321">
        <v>3734.64</v>
      </c>
      <c r="K76" s="321">
        <v>12734.64</v>
      </c>
      <c r="L76" s="321">
        <v>3847</v>
      </c>
      <c r="M76" s="321">
        <v>3847</v>
      </c>
      <c r="N76" s="321">
        <v>3847</v>
      </c>
      <c r="O76" s="321">
        <v>54152.76</v>
      </c>
      <c r="Q76" s="546" t="str">
        <f>_xlfn.XLOOKUP($B76,coding!$A:$A,coding!$C:$C,"")</f>
        <v xml:space="preserve">      Professional Fees</v>
      </c>
    </row>
    <row r="77" spans="1:17">
      <c r="A77" s="319" t="s">
        <v>379</v>
      </c>
      <c r="B77" s="310" t="s">
        <v>211</v>
      </c>
      <c r="C77" s="321">
        <v>0</v>
      </c>
      <c r="D77" s="321">
        <v>0</v>
      </c>
      <c r="E77" s="321">
        <v>0</v>
      </c>
      <c r="F77" s="321">
        <v>0</v>
      </c>
      <c r="G77" s="321">
        <v>0</v>
      </c>
      <c r="H77" s="321">
        <v>0</v>
      </c>
      <c r="I77" s="321">
        <v>460</v>
      </c>
      <c r="J77" s="321">
        <v>0</v>
      </c>
      <c r="K77" s="321">
        <v>0</v>
      </c>
      <c r="L77" s="321">
        <v>1940</v>
      </c>
      <c r="M77" s="321">
        <v>1023</v>
      </c>
      <c r="N77" s="321">
        <v>0</v>
      </c>
      <c r="O77" s="321">
        <v>3423</v>
      </c>
      <c r="Q77" s="546" t="str">
        <f>_xlfn.XLOOKUP($B77,coding!$A:$A,coding!$C:$C,"")</f>
        <v xml:space="preserve">      Repairs and Maintenance</v>
      </c>
    </row>
    <row r="78" spans="1:17">
      <c r="A78" s="319" t="s">
        <v>380</v>
      </c>
      <c r="B78" s="310" t="s">
        <v>212</v>
      </c>
      <c r="C78" s="322">
        <v>0</v>
      </c>
      <c r="D78" s="322">
        <v>0</v>
      </c>
      <c r="E78" s="322">
        <v>0</v>
      </c>
      <c r="F78" s="322">
        <v>0</v>
      </c>
      <c r="G78" s="322">
        <v>0</v>
      </c>
      <c r="H78" s="322">
        <v>0</v>
      </c>
      <c r="I78" s="322">
        <v>38.68</v>
      </c>
      <c r="J78" s="322">
        <v>0</v>
      </c>
      <c r="K78" s="322">
        <v>0</v>
      </c>
      <c r="L78" s="322">
        <v>0</v>
      </c>
      <c r="M78" s="322">
        <v>750</v>
      </c>
      <c r="N78" s="322">
        <v>0</v>
      </c>
      <c r="O78" s="322">
        <v>788.68</v>
      </c>
      <c r="Q78" s="546" t="str">
        <f>_xlfn.XLOOKUP($B78,coding!$A:$A,coding!$C:$C,"")</f>
        <v xml:space="preserve">      Repairs and Maintenance</v>
      </c>
    </row>
    <row r="79" spans="1:17">
      <c r="A79" s="319" t="s">
        <v>381</v>
      </c>
      <c r="B79" s="310" t="s">
        <v>213</v>
      </c>
      <c r="C79" s="323">
        <v>3734.64</v>
      </c>
      <c r="D79" s="323">
        <v>3734.64</v>
      </c>
      <c r="E79" s="323">
        <v>3734.64</v>
      </c>
      <c r="F79" s="323">
        <v>3734.64</v>
      </c>
      <c r="G79" s="323">
        <v>3734.64</v>
      </c>
      <c r="H79" s="323">
        <v>3734.64</v>
      </c>
      <c r="I79" s="323">
        <v>4233.32</v>
      </c>
      <c r="J79" s="323">
        <v>3734.64</v>
      </c>
      <c r="K79" s="323">
        <v>12734.64</v>
      </c>
      <c r="L79" s="323">
        <v>5787</v>
      </c>
      <c r="M79" s="323">
        <v>5620</v>
      </c>
      <c r="N79" s="323">
        <v>3847</v>
      </c>
      <c r="O79" s="323">
        <v>58364.44</v>
      </c>
      <c r="Q79" s="546">
        <f>_xlfn.XLOOKUP($B79,coding!$A:$A,coding!$C:$C,"")</f>
        <v>0</v>
      </c>
    </row>
    <row r="80" spans="1:17">
      <c r="A80" s="319" t="s">
        <v>382</v>
      </c>
      <c r="B80" s="310" t="s">
        <v>214</v>
      </c>
      <c r="C80" s="320"/>
      <c r="D80" s="320"/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Q80" s="546">
        <f>_xlfn.XLOOKUP($B80,coding!$A:$A,coding!$C:$C,"")</f>
        <v>0</v>
      </c>
    </row>
    <row r="81" spans="1:17">
      <c r="A81" s="319" t="s">
        <v>383</v>
      </c>
      <c r="B81" s="310" t="s">
        <v>215</v>
      </c>
      <c r="C81" s="321">
        <v>11000</v>
      </c>
      <c r="D81" s="321">
        <v>11000</v>
      </c>
      <c r="E81" s="321">
        <v>13370</v>
      </c>
      <c r="F81" s="321">
        <v>11000</v>
      </c>
      <c r="G81" s="321">
        <v>11000</v>
      </c>
      <c r="H81" s="321">
        <v>11000</v>
      </c>
      <c r="I81" s="321">
        <v>11000</v>
      </c>
      <c r="J81" s="321">
        <v>9975.17</v>
      </c>
      <c r="K81" s="321">
        <v>10255.02</v>
      </c>
      <c r="L81" s="321">
        <v>10989.33</v>
      </c>
      <c r="M81" s="321">
        <v>11000</v>
      </c>
      <c r="N81" s="321">
        <v>12139.03</v>
      </c>
      <c r="O81" s="321">
        <v>133728.54999999999</v>
      </c>
      <c r="Q81" s="546" t="str">
        <f>_xlfn.XLOOKUP($B81,coding!$A:$A,coding!$C:$C,"")</f>
        <v xml:space="preserve">      Professional Fees</v>
      </c>
    </row>
    <row r="82" spans="1:17">
      <c r="A82" s="319" t="s">
        <v>384</v>
      </c>
      <c r="B82" s="310" t="s">
        <v>216</v>
      </c>
      <c r="C82" s="321">
        <v>0</v>
      </c>
      <c r="D82" s="321">
        <v>0</v>
      </c>
      <c r="E82" s="321">
        <v>0</v>
      </c>
      <c r="F82" s="321">
        <v>0</v>
      </c>
      <c r="G82" s="321">
        <v>0</v>
      </c>
      <c r="H82" s="321">
        <v>1600</v>
      </c>
      <c r="I82" s="321">
        <v>0</v>
      </c>
      <c r="J82" s="321">
        <v>0</v>
      </c>
      <c r="K82" s="321">
        <v>0</v>
      </c>
      <c r="L82" s="321">
        <v>0</v>
      </c>
      <c r="M82" s="321">
        <v>0</v>
      </c>
      <c r="N82" s="321">
        <v>0</v>
      </c>
      <c r="O82" s="321">
        <v>1600</v>
      </c>
      <c r="Q82" s="546" t="str">
        <f>_xlfn.XLOOKUP($B82,coding!$A:$A,coding!$C:$C,"")</f>
        <v xml:space="preserve">      Repairs and Maintenance</v>
      </c>
    </row>
    <row r="83" spans="1:17">
      <c r="A83" s="319" t="s">
        <v>385</v>
      </c>
      <c r="B83" s="310" t="s">
        <v>217</v>
      </c>
      <c r="C83" s="322">
        <v>1030</v>
      </c>
      <c r="D83" s="322">
        <v>1030</v>
      </c>
      <c r="E83" s="322">
        <v>1030</v>
      </c>
      <c r="F83" s="322">
        <v>1030</v>
      </c>
      <c r="G83" s="322">
        <v>1030</v>
      </c>
      <c r="H83" s="322">
        <v>1030</v>
      </c>
      <c r="I83" s="322">
        <v>1030</v>
      </c>
      <c r="J83" s="322">
        <v>1030</v>
      </c>
      <c r="K83" s="322">
        <v>1030</v>
      </c>
      <c r="L83" s="322">
        <v>1051</v>
      </c>
      <c r="M83" s="322">
        <v>1051</v>
      </c>
      <c r="N83" s="322">
        <v>1051</v>
      </c>
      <c r="O83" s="322">
        <v>12423</v>
      </c>
      <c r="Q83" s="546" t="str">
        <f>_xlfn.XLOOKUP($B83,coding!$A:$A,coding!$C:$C,"")</f>
        <v xml:space="preserve">      Repairs and Maintenance</v>
      </c>
    </row>
    <row r="84" spans="1:17">
      <c r="A84" s="319" t="s">
        <v>386</v>
      </c>
      <c r="B84" s="310" t="s">
        <v>218</v>
      </c>
      <c r="C84" s="323">
        <v>12030</v>
      </c>
      <c r="D84" s="323">
        <v>12030</v>
      </c>
      <c r="E84" s="323">
        <v>14400</v>
      </c>
      <c r="F84" s="323">
        <v>12030</v>
      </c>
      <c r="G84" s="323">
        <v>12030</v>
      </c>
      <c r="H84" s="323">
        <v>13630</v>
      </c>
      <c r="I84" s="323">
        <v>12030</v>
      </c>
      <c r="J84" s="323">
        <v>11005.17</v>
      </c>
      <c r="K84" s="323">
        <v>11285.02</v>
      </c>
      <c r="L84" s="323">
        <v>12040.33</v>
      </c>
      <c r="M84" s="323">
        <v>12051</v>
      </c>
      <c r="N84" s="323">
        <v>13190.03</v>
      </c>
      <c r="O84" s="323">
        <v>147751.54999999999</v>
      </c>
      <c r="Q84" s="546">
        <f>_xlfn.XLOOKUP($B84,coding!$A:$A,coding!$C:$C,"")</f>
        <v>0</v>
      </c>
    </row>
    <row r="85" spans="1:17">
      <c r="A85" s="319" t="s">
        <v>387</v>
      </c>
      <c r="B85" s="310" t="s">
        <v>219</v>
      </c>
      <c r="C85" s="320"/>
      <c r="D85" s="320"/>
      <c r="E85" s="320"/>
      <c r="F85" s="320"/>
      <c r="G85" s="320"/>
      <c r="H85" s="320"/>
      <c r="I85" s="320"/>
      <c r="J85" s="320"/>
      <c r="K85" s="320"/>
      <c r="L85" s="320"/>
      <c r="M85" s="320"/>
      <c r="N85" s="320"/>
      <c r="O85" s="320"/>
      <c r="Q85" s="546">
        <f>_xlfn.XLOOKUP($B85,coding!$A:$A,coding!$C:$C,"")</f>
        <v>0</v>
      </c>
    </row>
    <row r="86" spans="1:17">
      <c r="A86" s="319" t="s">
        <v>388</v>
      </c>
      <c r="B86" s="310" t="s">
        <v>220</v>
      </c>
      <c r="C86" s="321">
        <v>69834.73</v>
      </c>
      <c r="D86" s="321">
        <v>25901.52</v>
      </c>
      <c r="E86" s="321">
        <v>28341.46</v>
      </c>
      <c r="F86" s="321">
        <v>29899.5</v>
      </c>
      <c r="G86" s="321">
        <v>40328.480000000003</v>
      </c>
      <c r="H86" s="321">
        <v>27380.81</v>
      </c>
      <c r="I86" s="321">
        <v>29900.5</v>
      </c>
      <c r="J86" s="321">
        <v>24997.78</v>
      </c>
      <c r="K86" s="321">
        <v>37899.870000000003</v>
      </c>
      <c r="L86" s="321">
        <v>26480.55</v>
      </c>
      <c r="M86" s="321">
        <v>23992.45</v>
      </c>
      <c r="N86" s="321">
        <v>69409.759999999995</v>
      </c>
      <c r="O86" s="321">
        <v>434367.41</v>
      </c>
      <c r="Q86" s="546" t="str">
        <f>_xlfn.XLOOKUP($B86,coding!$A:$A,coding!$C:$C,"")</f>
        <v xml:space="preserve">      Payroll &amp; Benefits </v>
      </c>
    </row>
    <row r="87" spans="1:17">
      <c r="A87" s="319" t="s">
        <v>855</v>
      </c>
      <c r="B87" s="310" t="s">
        <v>856</v>
      </c>
      <c r="C87" s="321">
        <v>0</v>
      </c>
      <c r="D87" s="321">
        <v>0</v>
      </c>
      <c r="E87" s="321">
        <v>0</v>
      </c>
      <c r="F87" s="321">
        <v>0</v>
      </c>
      <c r="G87" s="321">
        <v>0</v>
      </c>
      <c r="H87" s="321">
        <v>0</v>
      </c>
      <c r="I87" s="321">
        <v>0</v>
      </c>
      <c r="J87" s="321">
        <v>0</v>
      </c>
      <c r="K87" s="321">
        <v>0</v>
      </c>
      <c r="L87" s="321">
        <v>0</v>
      </c>
      <c r="M87" s="321">
        <v>275.8</v>
      </c>
      <c r="N87" s="321">
        <v>0</v>
      </c>
      <c r="O87" s="321">
        <v>275.8</v>
      </c>
      <c r="Q87" s="546" t="s">
        <v>789</v>
      </c>
    </row>
    <row r="88" spans="1:17">
      <c r="A88" s="319" t="s">
        <v>389</v>
      </c>
      <c r="B88" s="310" t="s">
        <v>221</v>
      </c>
      <c r="C88" s="321">
        <v>10006.959999999999</v>
      </c>
      <c r="D88" s="321">
        <v>10057.67</v>
      </c>
      <c r="E88" s="321">
        <v>10504.5</v>
      </c>
      <c r="F88" s="321">
        <v>9444.99</v>
      </c>
      <c r="G88" s="321">
        <v>9324.3799999999992</v>
      </c>
      <c r="H88" s="321">
        <v>9224.6200000000008</v>
      </c>
      <c r="I88" s="321">
        <v>8611.36</v>
      </c>
      <c r="J88" s="321">
        <v>7655.97</v>
      </c>
      <c r="K88" s="321">
        <v>8530.75</v>
      </c>
      <c r="L88" s="321">
        <v>8880.3799999999992</v>
      </c>
      <c r="M88" s="321">
        <v>8587.19</v>
      </c>
      <c r="N88" s="321">
        <v>10282.17</v>
      </c>
      <c r="O88" s="321">
        <v>111110.94</v>
      </c>
      <c r="Q88" s="546" t="str">
        <f>_xlfn.XLOOKUP($B88,coding!$A:$A,coding!$C:$C,"")</f>
        <v xml:space="preserve">      Management Fees</v>
      </c>
    </row>
    <row r="89" spans="1:17">
      <c r="A89" s="319" t="s">
        <v>390</v>
      </c>
      <c r="B89" s="310" t="s">
        <v>222</v>
      </c>
      <c r="C89" s="321">
        <v>614.94000000000005</v>
      </c>
      <c r="D89" s="321">
        <v>366.18</v>
      </c>
      <c r="E89" s="321">
        <v>899.21</v>
      </c>
      <c r="F89" s="321">
        <v>739.79</v>
      </c>
      <c r="G89" s="321">
        <v>632.01</v>
      </c>
      <c r="H89" s="321">
        <v>1902.13</v>
      </c>
      <c r="I89" s="321">
        <v>843.19</v>
      </c>
      <c r="J89" s="321">
        <v>748.1</v>
      </c>
      <c r="K89" s="321">
        <v>862.19</v>
      </c>
      <c r="L89" s="321">
        <v>883.12</v>
      </c>
      <c r="M89" s="321">
        <v>790.39</v>
      </c>
      <c r="N89" s="321">
        <v>1176.98</v>
      </c>
      <c r="O89" s="321">
        <v>10458.23</v>
      </c>
      <c r="Q89" s="546" t="str">
        <f>_xlfn.XLOOKUP($B89,coding!$A:$A,coding!$C:$C,"")</f>
        <v xml:space="preserve">      Professional Fees</v>
      </c>
    </row>
    <row r="90" spans="1:17">
      <c r="A90" s="319" t="s">
        <v>391</v>
      </c>
      <c r="B90" s="310" t="s">
        <v>223</v>
      </c>
      <c r="C90" s="321">
        <v>633.52</v>
      </c>
      <c r="D90" s="321">
        <v>701.59</v>
      </c>
      <c r="E90" s="321">
        <v>609.41999999999996</v>
      </c>
      <c r="F90" s="321">
        <v>2208.35</v>
      </c>
      <c r="G90" s="321">
        <v>242.04</v>
      </c>
      <c r="H90" s="321">
        <v>1430.11</v>
      </c>
      <c r="I90" s="321">
        <v>570.5</v>
      </c>
      <c r="J90" s="321">
        <v>525.9</v>
      </c>
      <c r="K90" s="321">
        <v>486.95</v>
      </c>
      <c r="L90" s="321">
        <v>407.85</v>
      </c>
      <c r="M90" s="321">
        <v>375</v>
      </c>
      <c r="N90" s="321">
        <v>458.3</v>
      </c>
      <c r="O90" s="321">
        <v>8649.5300000000007</v>
      </c>
      <c r="Q90" s="546" t="str">
        <f>_xlfn.XLOOKUP($B90,coding!$A:$A,coding!$C:$C,"")</f>
        <v xml:space="preserve">      General and Administrative</v>
      </c>
    </row>
    <row r="91" spans="1:17">
      <c r="A91" s="319" t="s">
        <v>392</v>
      </c>
      <c r="B91" s="310" t="s">
        <v>224</v>
      </c>
      <c r="C91" s="321">
        <v>253.94</v>
      </c>
      <c r="D91" s="321">
        <v>27.12</v>
      </c>
      <c r="E91" s="321">
        <v>0</v>
      </c>
      <c r="F91" s="321">
        <v>84.45</v>
      </c>
      <c r="G91" s="321">
        <v>188.12</v>
      </c>
      <c r="H91" s="321">
        <v>173.92</v>
      </c>
      <c r="I91" s="321">
        <v>295.39999999999998</v>
      </c>
      <c r="J91" s="321">
        <v>435.39</v>
      </c>
      <c r="K91" s="321">
        <v>221.89</v>
      </c>
      <c r="L91" s="321">
        <v>360.53</v>
      </c>
      <c r="M91" s="321">
        <v>116.14</v>
      </c>
      <c r="N91" s="321">
        <v>273.54000000000002</v>
      </c>
      <c r="O91" s="321">
        <v>2430.44</v>
      </c>
      <c r="Q91" s="546" t="str">
        <f>_xlfn.XLOOKUP($B91,coding!$A:$A,coding!$C:$C,"")</f>
        <v xml:space="preserve">      General and Administrative</v>
      </c>
    </row>
    <row r="92" spans="1:17">
      <c r="A92" s="319" t="s">
        <v>857</v>
      </c>
      <c r="B92" s="310" t="s">
        <v>858</v>
      </c>
      <c r="C92" s="321">
        <v>0</v>
      </c>
      <c r="D92" s="321">
        <v>0</v>
      </c>
      <c r="E92" s="321">
        <v>0</v>
      </c>
      <c r="F92" s="321">
        <v>0</v>
      </c>
      <c r="G92" s="321">
        <v>0</v>
      </c>
      <c r="H92" s="321">
        <v>0</v>
      </c>
      <c r="I92" s="321">
        <v>0</v>
      </c>
      <c r="J92" s="321">
        <v>0</v>
      </c>
      <c r="K92" s="321">
        <v>0</v>
      </c>
      <c r="L92" s="321">
        <v>0</v>
      </c>
      <c r="M92" s="321">
        <v>0</v>
      </c>
      <c r="N92" s="321">
        <v>609.77</v>
      </c>
      <c r="O92" s="321">
        <v>609.77</v>
      </c>
      <c r="Q92" s="546" t="str">
        <f>_xlfn.XLOOKUP($B92,coding!$A:$A,coding!$C:$C,"")</f>
        <v xml:space="preserve">      General and Administrative</v>
      </c>
    </row>
    <row r="93" spans="1:17">
      <c r="A93" s="319" t="s">
        <v>393</v>
      </c>
      <c r="B93" s="310" t="s">
        <v>225</v>
      </c>
      <c r="C93" s="321">
        <v>1811.08</v>
      </c>
      <c r="D93" s="321">
        <v>1882.98</v>
      </c>
      <c r="E93" s="321">
        <v>1860.36</v>
      </c>
      <c r="F93" s="321">
        <v>3167.36</v>
      </c>
      <c r="G93" s="321">
        <v>1491.76</v>
      </c>
      <c r="H93" s="321">
        <v>1719.09</v>
      </c>
      <c r="I93" s="321">
        <v>2109.44</v>
      </c>
      <c r="J93" s="321">
        <v>1725.13</v>
      </c>
      <c r="K93" s="321">
        <v>3084.34</v>
      </c>
      <c r="L93" s="321">
        <v>512.29</v>
      </c>
      <c r="M93" s="321">
        <v>3635.13</v>
      </c>
      <c r="N93" s="321">
        <v>3232.57</v>
      </c>
      <c r="O93" s="321">
        <v>26231.53</v>
      </c>
      <c r="Q93" s="546" t="str">
        <f>_xlfn.XLOOKUP($B93,coding!$A:$A,coding!$C:$C,"")</f>
        <v xml:space="preserve">      General and Administrative</v>
      </c>
    </row>
    <row r="94" spans="1:17">
      <c r="A94" s="319" t="s">
        <v>394</v>
      </c>
      <c r="B94" s="310" t="s">
        <v>226</v>
      </c>
      <c r="C94" s="321">
        <v>99.16</v>
      </c>
      <c r="D94" s="321">
        <v>99.16</v>
      </c>
      <c r="E94" s="321">
        <v>523.66</v>
      </c>
      <c r="F94" s="321">
        <v>50</v>
      </c>
      <c r="G94" s="321">
        <v>109</v>
      </c>
      <c r="H94" s="321">
        <v>109</v>
      </c>
      <c r="I94" s="321">
        <v>109</v>
      </c>
      <c r="J94" s="321">
        <v>109</v>
      </c>
      <c r="K94" s="321">
        <v>109</v>
      </c>
      <c r="L94" s="321">
        <v>0</v>
      </c>
      <c r="M94" s="321">
        <v>0</v>
      </c>
      <c r="N94" s="321">
        <v>0</v>
      </c>
      <c r="O94" s="321">
        <v>1316.98</v>
      </c>
      <c r="Q94" s="546" t="str">
        <f>_xlfn.XLOOKUP($B94,coding!$A:$A,coding!$C:$C,"")</f>
        <v xml:space="preserve">      General and Administrative</v>
      </c>
    </row>
    <row r="95" spans="1:17">
      <c r="A95" s="319" t="s">
        <v>395</v>
      </c>
      <c r="B95" s="310" t="s">
        <v>227</v>
      </c>
      <c r="C95" s="321">
        <v>0</v>
      </c>
      <c r="D95" s="321">
        <v>0</v>
      </c>
      <c r="E95" s="321">
        <v>0</v>
      </c>
      <c r="F95" s="321">
        <v>456.35</v>
      </c>
      <c r="G95" s="321">
        <v>0</v>
      </c>
      <c r="H95" s="321">
        <v>0</v>
      </c>
      <c r="I95" s="321">
        <v>0</v>
      </c>
      <c r="J95" s="321">
        <v>0</v>
      </c>
      <c r="K95" s="321">
        <v>0</v>
      </c>
      <c r="L95" s="321">
        <v>0</v>
      </c>
      <c r="M95" s="321">
        <v>0</v>
      </c>
      <c r="N95" s="321">
        <v>0</v>
      </c>
      <c r="O95" s="321">
        <v>456.35</v>
      </c>
      <c r="Q95" s="546" t="str">
        <f>_xlfn.XLOOKUP($B95,coding!$A:$A,coding!$C:$C,"")</f>
        <v xml:space="preserve">      General and Administrative</v>
      </c>
    </row>
    <row r="96" spans="1:17">
      <c r="A96" s="319" t="s">
        <v>396</v>
      </c>
      <c r="B96" s="310" t="s">
        <v>228</v>
      </c>
      <c r="C96" s="321">
        <v>1620.22</v>
      </c>
      <c r="D96" s="321">
        <v>1592.56</v>
      </c>
      <c r="E96" s="321">
        <v>1477.15</v>
      </c>
      <c r="F96" s="321">
        <v>1463.42</v>
      </c>
      <c r="G96" s="321">
        <v>1464.33</v>
      </c>
      <c r="H96" s="321">
        <v>1259.6300000000001</v>
      </c>
      <c r="I96" s="321">
        <v>1143.45</v>
      </c>
      <c r="J96" s="321">
        <v>1925.19</v>
      </c>
      <c r="K96" s="321">
        <v>1463.79</v>
      </c>
      <c r="L96" s="321">
        <v>1373.15</v>
      </c>
      <c r="M96" s="321">
        <v>1342.55</v>
      </c>
      <c r="N96" s="321">
        <v>1370.52</v>
      </c>
      <c r="O96" s="321">
        <v>17495.96</v>
      </c>
      <c r="Q96" s="546" t="str">
        <f>_xlfn.XLOOKUP($B96,coding!$A:$A,coding!$C:$C,"")</f>
        <v xml:space="preserve">      General and Administrative</v>
      </c>
    </row>
    <row r="97" spans="1:17">
      <c r="A97" s="319" t="s">
        <v>397</v>
      </c>
      <c r="B97" s="310" t="s">
        <v>229</v>
      </c>
      <c r="C97" s="321">
        <v>0</v>
      </c>
      <c r="D97" s="321">
        <v>0</v>
      </c>
      <c r="E97" s="321">
        <v>0</v>
      </c>
      <c r="F97" s="321">
        <v>0</v>
      </c>
      <c r="G97" s="321">
        <v>0</v>
      </c>
      <c r="H97" s="321">
        <v>0</v>
      </c>
      <c r="I97" s="321">
        <v>339.65</v>
      </c>
      <c r="J97" s="321">
        <v>339.65</v>
      </c>
      <c r="K97" s="321">
        <v>339.65</v>
      </c>
      <c r="L97" s="321">
        <v>339.65</v>
      </c>
      <c r="M97" s="321">
        <v>339.65</v>
      </c>
      <c r="N97" s="321">
        <v>339.65</v>
      </c>
      <c r="O97" s="321">
        <v>2037.9</v>
      </c>
      <c r="Q97" s="546" t="str">
        <f>_xlfn.XLOOKUP($B97,coding!$A:$A,coding!$C:$C,"")</f>
        <v xml:space="preserve">      General and Administrative</v>
      </c>
    </row>
    <row r="98" spans="1:17">
      <c r="A98" s="319" t="s">
        <v>398</v>
      </c>
      <c r="B98" s="310" t="s">
        <v>230</v>
      </c>
      <c r="C98" s="321">
        <v>0</v>
      </c>
      <c r="D98" s="321">
        <v>0</v>
      </c>
      <c r="E98" s="321">
        <v>0</v>
      </c>
      <c r="F98" s="321">
        <v>102.5</v>
      </c>
      <c r="G98" s="321">
        <v>0</v>
      </c>
      <c r="H98" s="321">
        <v>0</v>
      </c>
      <c r="I98" s="321">
        <v>0</v>
      </c>
      <c r="J98" s="321">
        <v>0</v>
      </c>
      <c r="K98" s="321">
        <v>0</v>
      </c>
      <c r="L98" s="321">
        <v>0</v>
      </c>
      <c r="M98" s="321">
        <v>0</v>
      </c>
      <c r="N98" s="321">
        <v>0</v>
      </c>
      <c r="O98" s="321">
        <v>102.5</v>
      </c>
      <c r="Q98" s="546" t="str">
        <f>_xlfn.XLOOKUP($B98,coding!$A:$A,coding!$C:$C,"")</f>
        <v xml:space="preserve">      General and Administrative</v>
      </c>
    </row>
    <row r="99" spans="1:17">
      <c r="A99" s="319" t="s">
        <v>399</v>
      </c>
      <c r="B99" s="310" t="s">
        <v>231</v>
      </c>
      <c r="C99" s="321">
        <v>9.99</v>
      </c>
      <c r="D99" s="321">
        <v>0</v>
      </c>
      <c r="E99" s="321">
        <v>0</v>
      </c>
      <c r="F99" s="321">
        <v>0</v>
      </c>
      <c r="G99" s="321">
        <v>0</v>
      </c>
      <c r="H99" s="321">
        <v>44.99</v>
      </c>
      <c r="I99" s="321">
        <v>0</v>
      </c>
      <c r="J99" s="321">
        <v>0</v>
      </c>
      <c r="K99" s="321">
        <v>0</v>
      </c>
      <c r="L99" s="321">
        <v>0</v>
      </c>
      <c r="M99" s="321">
        <v>0</v>
      </c>
      <c r="N99" s="321">
        <v>0</v>
      </c>
      <c r="O99" s="321">
        <v>54.98</v>
      </c>
      <c r="Q99" s="546" t="str">
        <f>_xlfn.XLOOKUP($B99,coding!$A:$A,coding!$C:$C,"")</f>
        <v xml:space="preserve">      General and Administrative</v>
      </c>
    </row>
    <row r="100" spans="1:17">
      <c r="A100" s="319" t="s">
        <v>400</v>
      </c>
      <c r="B100" s="310" t="s">
        <v>232</v>
      </c>
      <c r="C100" s="322">
        <v>0</v>
      </c>
      <c r="D100" s="322">
        <v>0</v>
      </c>
      <c r="E100" s="322">
        <v>0</v>
      </c>
      <c r="F100" s="322">
        <v>0</v>
      </c>
      <c r="G100" s="322">
        <v>0</v>
      </c>
      <c r="H100" s="322">
        <v>0</v>
      </c>
      <c r="I100" s="322">
        <v>0</v>
      </c>
      <c r="J100" s="322">
        <v>0</v>
      </c>
      <c r="K100" s="322">
        <v>180.07</v>
      </c>
      <c r="L100" s="322">
        <v>0</v>
      </c>
      <c r="M100" s="322">
        <v>0</v>
      </c>
      <c r="N100" s="322">
        <v>0</v>
      </c>
      <c r="O100" s="322">
        <v>180.07</v>
      </c>
      <c r="Q100" s="546" t="str">
        <f>_xlfn.XLOOKUP($B100,coding!$A:$A,coding!$C:$C,"")</f>
        <v xml:space="preserve">      General and Administrative</v>
      </c>
    </row>
    <row r="101" spans="1:17">
      <c r="A101" s="319" t="s">
        <v>401</v>
      </c>
      <c r="B101" s="310" t="s">
        <v>233</v>
      </c>
      <c r="C101" s="323">
        <v>84884.54</v>
      </c>
      <c r="D101" s="323">
        <v>40628.78</v>
      </c>
      <c r="E101" s="323">
        <v>44215.76</v>
      </c>
      <c r="F101" s="323">
        <v>47616.71</v>
      </c>
      <c r="G101" s="323">
        <v>53780.12</v>
      </c>
      <c r="H101" s="323">
        <v>43244.3</v>
      </c>
      <c r="I101" s="323">
        <v>43922.49</v>
      </c>
      <c r="J101" s="323">
        <v>38462.11</v>
      </c>
      <c r="K101" s="323">
        <v>53178.5</v>
      </c>
      <c r="L101" s="323">
        <v>39237.519999999997</v>
      </c>
      <c r="M101" s="323">
        <v>39454.300000000003</v>
      </c>
      <c r="N101" s="323">
        <v>87153.26</v>
      </c>
      <c r="O101" s="323">
        <v>615778.39</v>
      </c>
      <c r="P101" s="282"/>
      <c r="Q101" s="546">
        <f>_xlfn.XLOOKUP($B101,coding!$A:$A,coding!$C:$C,"")</f>
        <v>0</v>
      </c>
    </row>
    <row r="102" spans="1:17">
      <c r="A102" s="319" t="s">
        <v>402</v>
      </c>
      <c r="B102" s="310" t="s">
        <v>234</v>
      </c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  <c r="Q102" s="546">
        <f>_xlfn.XLOOKUP($B102,coding!$A:$A,coding!$C:$C,"")</f>
        <v>0</v>
      </c>
    </row>
    <row r="103" spans="1:17">
      <c r="A103" s="319" t="s">
        <v>403</v>
      </c>
      <c r="B103" s="310" t="s">
        <v>235</v>
      </c>
      <c r="C103" s="321">
        <v>4230.67</v>
      </c>
      <c r="D103" s="321">
        <v>4230.3100000000004</v>
      </c>
      <c r="E103" s="321">
        <v>5902.97</v>
      </c>
      <c r="F103" s="321">
        <v>5345.31</v>
      </c>
      <c r="G103" s="321">
        <v>5345.31</v>
      </c>
      <c r="H103" s="321">
        <v>5345.31</v>
      </c>
      <c r="I103" s="321">
        <v>5345.31</v>
      </c>
      <c r="J103" s="321">
        <v>5345.31</v>
      </c>
      <c r="K103" s="321">
        <v>5345.31</v>
      </c>
      <c r="L103" s="321">
        <v>5345.31</v>
      </c>
      <c r="M103" s="321">
        <v>5345.31</v>
      </c>
      <c r="N103" s="321">
        <v>5345.31</v>
      </c>
      <c r="O103" s="321">
        <v>62471.74</v>
      </c>
      <c r="Q103" s="546" t="str">
        <f>_xlfn.XLOOKUP($B103,coding!$A:$A,coding!$C:$C,"")</f>
        <v xml:space="preserve">      Property Insurance</v>
      </c>
    </row>
    <row r="104" spans="1:17">
      <c r="A104" s="319" t="s">
        <v>404</v>
      </c>
      <c r="B104" s="310" t="s">
        <v>236</v>
      </c>
      <c r="C104" s="321">
        <v>2227.84</v>
      </c>
      <c r="D104" s="321">
        <v>2226.91</v>
      </c>
      <c r="E104" s="321">
        <v>2056.06</v>
      </c>
      <c r="F104" s="321">
        <v>2112.71</v>
      </c>
      <c r="G104" s="321">
        <v>2112.71</v>
      </c>
      <c r="H104" s="321">
        <v>2112.71</v>
      </c>
      <c r="I104" s="321">
        <v>2112.71</v>
      </c>
      <c r="J104" s="321">
        <v>2112.71</v>
      </c>
      <c r="K104" s="321">
        <v>2112.71</v>
      </c>
      <c r="L104" s="321">
        <v>2112.71</v>
      </c>
      <c r="M104" s="321">
        <v>2112.71</v>
      </c>
      <c r="N104" s="321">
        <v>2112.71</v>
      </c>
      <c r="O104" s="321">
        <v>25525.200000000001</v>
      </c>
      <c r="Q104" s="546" t="str">
        <f>_xlfn.XLOOKUP($B104,coding!$A:$A,coding!$C:$C,"")</f>
        <v xml:space="preserve">      Property Insurance</v>
      </c>
    </row>
    <row r="105" spans="1:17">
      <c r="A105" s="319" t="s">
        <v>405</v>
      </c>
      <c r="B105" s="310" t="s">
        <v>237</v>
      </c>
      <c r="C105" s="322">
        <v>0</v>
      </c>
      <c r="D105" s="322">
        <v>42412.44</v>
      </c>
      <c r="E105" s="322">
        <v>6706.96</v>
      </c>
      <c r="F105" s="322">
        <v>7298.64</v>
      </c>
      <c r="G105" s="322">
        <v>7298.64</v>
      </c>
      <c r="H105" s="322">
        <v>7494.6</v>
      </c>
      <c r="I105" s="322">
        <v>7494.6</v>
      </c>
      <c r="J105" s="322">
        <v>7494.6</v>
      </c>
      <c r="K105" s="322">
        <v>7494.6</v>
      </c>
      <c r="L105" s="322">
        <v>7821.2</v>
      </c>
      <c r="M105" s="322">
        <v>7821.2</v>
      </c>
      <c r="N105" s="322">
        <v>7821.2</v>
      </c>
      <c r="O105" s="322">
        <v>117158.68</v>
      </c>
      <c r="Q105" s="546" t="str">
        <f>_xlfn.XLOOKUP($B105,coding!$A:$A,coding!$C:$C,"")</f>
        <v xml:space="preserve">      Property Insurance</v>
      </c>
    </row>
    <row r="106" spans="1:17">
      <c r="A106" s="319" t="s">
        <v>406</v>
      </c>
      <c r="B106" s="310" t="s">
        <v>238</v>
      </c>
      <c r="C106" s="323">
        <v>6458.51</v>
      </c>
      <c r="D106" s="323">
        <v>48869.66</v>
      </c>
      <c r="E106" s="323">
        <v>14665.99</v>
      </c>
      <c r="F106" s="323">
        <v>14756.66</v>
      </c>
      <c r="G106" s="323">
        <v>14756.66</v>
      </c>
      <c r="H106" s="323">
        <v>14952.62</v>
      </c>
      <c r="I106" s="323">
        <v>14952.62</v>
      </c>
      <c r="J106" s="323">
        <v>14952.62</v>
      </c>
      <c r="K106" s="323">
        <v>14952.62</v>
      </c>
      <c r="L106" s="323">
        <v>15279.22</v>
      </c>
      <c r="M106" s="323">
        <v>15279.22</v>
      </c>
      <c r="N106" s="323">
        <v>15279.22</v>
      </c>
      <c r="O106" s="323">
        <v>205155.62</v>
      </c>
      <c r="Q106" s="546">
        <f>_xlfn.XLOOKUP($B106,coding!$A:$A,coding!$C:$C,"")</f>
        <v>0</v>
      </c>
    </row>
    <row r="107" spans="1:17">
      <c r="A107" s="319" t="s">
        <v>407</v>
      </c>
      <c r="B107" s="310" t="s">
        <v>239</v>
      </c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Q107" s="546">
        <f>_xlfn.XLOOKUP($B107,coding!$A:$A,coding!$C:$C,"")</f>
        <v>0</v>
      </c>
    </row>
    <row r="108" spans="1:17">
      <c r="A108" s="319" t="s">
        <v>408</v>
      </c>
      <c r="B108" s="310" t="s">
        <v>240</v>
      </c>
      <c r="C108" s="321">
        <v>74654.600000000006</v>
      </c>
      <c r="D108" s="321">
        <v>74654.600000000006</v>
      </c>
      <c r="E108" s="321">
        <v>74654.570000000007</v>
      </c>
      <c r="F108" s="321">
        <v>74657.75</v>
      </c>
      <c r="G108" s="321">
        <v>74657.759999999995</v>
      </c>
      <c r="H108" s="321">
        <v>110371.23</v>
      </c>
      <c r="I108" s="321">
        <v>86522.97</v>
      </c>
      <c r="J108" s="321">
        <v>86522.97</v>
      </c>
      <c r="K108" s="321">
        <v>86522.97</v>
      </c>
      <c r="L108" s="321">
        <v>86522.97</v>
      </c>
      <c r="M108" s="321">
        <v>86522.97</v>
      </c>
      <c r="N108" s="321">
        <v>86522.97</v>
      </c>
      <c r="O108" s="321">
        <v>1002788.33</v>
      </c>
      <c r="Q108" s="546" t="str">
        <f>_xlfn.XLOOKUP($B108,coding!$A:$A,coding!$C:$C,"")</f>
        <v xml:space="preserve">      Real Estate Taxes</v>
      </c>
    </row>
    <row r="109" spans="1:17">
      <c r="A109" s="319" t="s">
        <v>409</v>
      </c>
      <c r="B109" s="310" t="s">
        <v>241</v>
      </c>
      <c r="C109" s="321">
        <v>0</v>
      </c>
      <c r="D109" s="321">
        <v>0</v>
      </c>
      <c r="E109" s="321">
        <v>0</v>
      </c>
      <c r="F109" s="321">
        <v>0</v>
      </c>
      <c r="G109" s="321">
        <v>0</v>
      </c>
      <c r="H109" s="321">
        <v>0</v>
      </c>
      <c r="I109" s="321">
        <v>45.06</v>
      </c>
      <c r="J109" s="321">
        <v>0</v>
      </c>
      <c r="K109" s="321">
        <v>0</v>
      </c>
      <c r="L109" s="321">
        <v>0</v>
      </c>
      <c r="M109" s="321">
        <v>0</v>
      </c>
      <c r="N109" s="321">
        <v>0</v>
      </c>
      <c r="O109" s="321">
        <v>45.06</v>
      </c>
      <c r="Q109" s="546" t="str">
        <f>_xlfn.XLOOKUP($B109,coding!$A:$A,coding!$C:$C,"")</f>
        <v xml:space="preserve">      Real Estate Taxes</v>
      </c>
    </row>
    <row r="110" spans="1:17">
      <c r="A110" s="319" t="s">
        <v>410</v>
      </c>
      <c r="B110" s="310" t="s">
        <v>242</v>
      </c>
      <c r="C110" s="321">
        <v>0</v>
      </c>
      <c r="D110" s="321">
        <v>0</v>
      </c>
      <c r="E110" s="321">
        <v>0</v>
      </c>
      <c r="F110" s="321">
        <v>0</v>
      </c>
      <c r="G110" s="321">
        <v>0</v>
      </c>
      <c r="H110" s="321">
        <v>0</v>
      </c>
      <c r="I110" s="321">
        <v>0</v>
      </c>
      <c r="J110" s="321">
        <v>0</v>
      </c>
      <c r="K110" s="321">
        <v>29750.83</v>
      </c>
      <c r="L110" s="321">
        <v>0</v>
      </c>
      <c r="M110" s="321">
        <v>0</v>
      </c>
      <c r="N110" s="321">
        <v>0</v>
      </c>
      <c r="O110" s="321">
        <v>29750.83</v>
      </c>
      <c r="Q110" s="546" t="str">
        <f>_xlfn.XLOOKUP($B110,coding!$A:$A,coding!$C:$C,"")</f>
        <v xml:space="preserve">      Real Estate Taxes</v>
      </c>
    </row>
    <row r="111" spans="1:17">
      <c r="A111" s="319" t="s">
        <v>411</v>
      </c>
      <c r="B111" s="310" t="s">
        <v>243</v>
      </c>
      <c r="C111" s="322">
        <v>0</v>
      </c>
      <c r="D111" s="322">
        <v>0</v>
      </c>
      <c r="E111" s="322">
        <v>106</v>
      </c>
      <c r="F111" s="322">
        <v>0</v>
      </c>
      <c r="G111" s="322">
        <v>0</v>
      </c>
      <c r="H111" s="322">
        <v>0</v>
      </c>
      <c r="I111" s="322">
        <v>0</v>
      </c>
      <c r="J111" s="322">
        <v>0</v>
      </c>
      <c r="K111" s="322">
        <v>0</v>
      </c>
      <c r="L111" s="322">
        <v>0</v>
      </c>
      <c r="M111" s="322">
        <v>0</v>
      </c>
      <c r="N111" s="322">
        <v>0</v>
      </c>
      <c r="O111" s="322">
        <v>106</v>
      </c>
      <c r="Q111" s="546" t="str">
        <f>_xlfn.XLOOKUP($B111,coding!$A:$A,coding!$C:$C,"")</f>
        <v xml:space="preserve">      Real Estate Taxes</v>
      </c>
    </row>
    <row r="112" spans="1:17">
      <c r="A112" s="319" t="s">
        <v>412</v>
      </c>
      <c r="B112" s="310" t="s">
        <v>244</v>
      </c>
      <c r="C112" s="324">
        <v>74654.600000000006</v>
      </c>
      <c r="D112" s="324">
        <v>74654.600000000006</v>
      </c>
      <c r="E112" s="324">
        <v>74760.570000000007</v>
      </c>
      <c r="F112" s="324">
        <v>74657.75</v>
      </c>
      <c r="G112" s="324">
        <v>74657.759999999995</v>
      </c>
      <c r="H112" s="324">
        <v>110371.23</v>
      </c>
      <c r="I112" s="324">
        <v>86568.03</v>
      </c>
      <c r="J112" s="324">
        <v>86522.97</v>
      </c>
      <c r="K112" s="324">
        <v>116273.8</v>
      </c>
      <c r="L112" s="324">
        <v>86522.97</v>
      </c>
      <c r="M112" s="324">
        <v>86522.97</v>
      </c>
      <c r="N112" s="324">
        <v>86522.97</v>
      </c>
      <c r="O112" s="324">
        <v>1032690.22</v>
      </c>
      <c r="Q112" s="546">
        <f>_xlfn.XLOOKUP($B112,coding!$A:$A,coding!$C:$C,"")</f>
        <v>0</v>
      </c>
    </row>
    <row r="113" spans="1:17">
      <c r="A113" s="319" t="s">
        <v>413</v>
      </c>
      <c r="B113" s="310" t="s">
        <v>245</v>
      </c>
      <c r="C113" s="323">
        <v>304381.3</v>
      </c>
      <c r="D113" s="323">
        <v>291865.62</v>
      </c>
      <c r="E113" s="323">
        <v>259908.43</v>
      </c>
      <c r="F113" s="323">
        <v>292167.82</v>
      </c>
      <c r="G113" s="323">
        <v>294551.67999999999</v>
      </c>
      <c r="H113" s="323">
        <v>334703.56</v>
      </c>
      <c r="I113" s="323">
        <v>279708.3</v>
      </c>
      <c r="J113" s="323">
        <v>281881.87</v>
      </c>
      <c r="K113" s="323">
        <v>302652.95</v>
      </c>
      <c r="L113" s="323">
        <v>278699.46999999997</v>
      </c>
      <c r="M113" s="323">
        <v>311585.49</v>
      </c>
      <c r="N113" s="323">
        <v>321689.34000000003</v>
      </c>
      <c r="O113" s="323">
        <v>3553795.83</v>
      </c>
      <c r="Q113" s="546">
        <f>_xlfn.XLOOKUP($B113,coding!$A:$A,coding!$C:$C,"")</f>
        <v>0</v>
      </c>
    </row>
    <row r="114" spans="1:17">
      <c r="A114" s="319" t="s">
        <v>414</v>
      </c>
      <c r="B114" s="310" t="s">
        <v>246</v>
      </c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Q114" s="546">
        <f>_xlfn.XLOOKUP($B114,coding!$A:$A,coding!$C:$C,"")</f>
        <v>0</v>
      </c>
    </row>
    <row r="115" spans="1:17">
      <c r="A115" s="319" t="s">
        <v>415</v>
      </c>
      <c r="B115" s="310" t="s">
        <v>247</v>
      </c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Q115" s="546">
        <f>_xlfn.XLOOKUP($B115,coding!$A:$A,coding!$C:$C,"")</f>
        <v>0</v>
      </c>
    </row>
    <row r="116" spans="1:17">
      <c r="A116" s="319" t="s">
        <v>416</v>
      </c>
      <c r="B116" s="310" t="s">
        <v>248</v>
      </c>
      <c r="C116" s="322">
        <v>0</v>
      </c>
      <c r="D116" s="322">
        <v>0</v>
      </c>
      <c r="E116" s="322">
        <v>0</v>
      </c>
      <c r="F116" s="322">
        <v>0</v>
      </c>
      <c r="G116" s="322">
        <v>272</v>
      </c>
      <c r="H116" s="322">
        <v>0</v>
      </c>
      <c r="I116" s="322">
        <v>0</v>
      </c>
      <c r="J116" s="322">
        <v>0</v>
      </c>
      <c r="K116" s="322">
        <v>0</v>
      </c>
      <c r="L116" s="322">
        <v>0</v>
      </c>
      <c r="M116" s="322">
        <v>0</v>
      </c>
      <c r="N116" s="322">
        <v>0</v>
      </c>
      <c r="O116" s="322">
        <v>272</v>
      </c>
      <c r="Q116" s="546" t="str">
        <f>_xlfn.XLOOKUP($B116,coding!$A:$A,coding!$C:$C,"")</f>
        <v xml:space="preserve">      Janitorial</v>
      </c>
    </row>
    <row r="117" spans="1:17">
      <c r="A117" s="319" t="s">
        <v>417</v>
      </c>
      <c r="B117" s="310" t="s">
        <v>249</v>
      </c>
      <c r="C117" s="323">
        <v>0</v>
      </c>
      <c r="D117" s="323">
        <v>0</v>
      </c>
      <c r="E117" s="323">
        <v>0</v>
      </c>
      <c r="F117" s="323">
        <v>0</v>
      </c>
      <c r="G117" s="323">
        <v>272</v>
      </c>
      <c r="H117" s="323">
        <v>0</v>
      </c>
      <c r="I117" s="323">
        <v>0</v>
      </c>
      <c r="J117" s="323">
        <v>0</v>
      </c>
      <c r="K117" s="323">
        <v>0</v>
      </c>
      <c r="L117" s="323">
        <v>0</v>
      </c>
      <c r="M117" s="323">
        <v>0</v>
      </c>
      <c r="N117" s="323">
        <v>0</v>
      </c>
      <c r="O117" s="323">
        <v>272</v>
      </c>
      <c r="Q117" s="546">
        <f>_xlfn.XLOOKUP($B117,coding!$A:$A,coding!$C:$C,"")</f>
        <v>0</v>
      </c>
    </row>
    <row r="118" spans="1:17">
      <c r="A118" s="319" t="s">
        <v>418</v>
      </c>
      <c r="B118" s="310" t="s">
        <v>250</v>
      </c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Q118" s="546">
        <f>_xlfn.XLOOKUP($B118,coding!$A:$A,coding!$C:$C,"")</f>
        <v>0</v>
      </c>
    </row>
    <row r="119" spans="1:17">
      <c r="A119" s="319" t="s">
        <v>859</v>
      </c>
      <c r="B119" s="310" t="s">
        <v>860</v>
      </c>
      <c r="C119" s="321">
        <v>0</v>
      </c>
      <c r="D119" s="321">
        <v>0</v>
      </c>
      <c r="E119" s="321">
        <v>0</v>
      </c>
      <c r="F119" s="321">
        <v>0</v>
      </c>
      <c r="G119" s="321">
        <v>0</v>
      </c>
      <c r="H119" s="321">
        <v>0</v>
      </c>
      <c r="I119" s="321">
        <v>0</v>
      </c>
      <c r="J119" s="321">
        <v>0</v>
      </c>
      <c r="K119" s="321">
        <v>0</v>
      </c>
      <c r="L119" s="321">
        <v>0</v>
      </c>
      <c r="M119" s="321">
        <v>0</v>
      </c>
      <c r="N119" s="321">
        <v>1110</v>
      </c>
      <c r="O119" s="321">
        <v>1110</v>
      </c>
      <c r="Q119" s="546" t="str">
        <f>_xlfn.XLOOKUP($B119,coding!$A:$A,coding!$C:$C,"")</f>
        <v xml:space="preserve">      Repairs and Maintenance</v>
      </c>
    </row>
    <row r="120" spans="1:17">
      <c r="A120" s="319" t="s">
        <v>419</v>
      </c>
      <c r="B120" s="310" t="s">
        <v>251</v>
      </c>
      <c r="C120" s="321">
        <v>21733.7</v>
      </c>
      <c r="D120" s="321">
        <v>7527.47</v>
      </c>
      <c r="E120" s="321">
        <v>8382.44</v>
      </c>
      <c r="F120" s="321">
        <v>2047.58</v>
      </c>
      <c r="G120" s="321">
        <v>8756.2800000000007</v>
      </c>
      <c r="H120" s="321">
        <v>5806.63</v>
      </c>
      <c r="I120" s="321">
        <v>8737.64</v>
      </c>
      <c r="J120" s="321">
        <v>4191.97</v>
      </c>
      <c r="K120" s="321">
        <v>3578</v>
      </c>
      <c r="L120" s="321">
        <v>1526.84</v>
      </c>
      <c r="M120" s="321">
        <v>6217.03</v>
      </c>
      <c r="N120" s="321">
        <v>5667.59</v>
      </c>
      <c r="O120" s="321">
        <v>84173.17</v>
      </c>
      <c r="Q120" s="546" t="str">
        <f>_xlfn.XLOOKUP($B120,coding!$A:$A,coding!$C:$C,"")</f>
        <v xml:space="preserve">      Repairs and Maintenance</v>
      </c>
    </row>
    <row r="121" spans="1:17">
      <c r="A121" s="319" t="s">
        <v>861</v>
      </c>
      <c r="B121" s="310" t="s">
        <v>862</v>
      </c>
      <c r="C121" s="322">
        <v>0</v>
      </c>
      <c r="D121" s="322">
        <v>0</v>
      </c>
      <c r="E121" s="322">
        <v>0</v>
      </c>
      <c r="F121" s="322">
        <v>0</v>
      </c>
      <c r="G121" s="322">
        <v>0</v>
      </c>
      <c r="H121" s="322">
        <v>0</v>
      </c>
      <c r="I121" s="322">
        <v>0</v>
      </c>
      <c r="J121" s="322">
        <v>0</v>
      </c>
      <c r="K121" s="322">
        <v>0</v>
      </c>
      <c r="L121" s="322">
        <v>272</v>
      </c>
      <c r="M121" s="322">
        <v>0</v>
      </c>
      <c r="N121" s="322">
        <v>0</v>
      </c>
      <c r="O121" s="322">
        <v>272</v>
      </c>
      <c r="Q121" s="546" t="str">
        <f>_xlfn.XLOOKUP($B121,coding!$A:$A,coding!$C:$C,"")</f>
        <v xml:space="preserve">      Repairs and Maintenance</v>
      </c>
    </row>
    <row r="122" spans="1:17">
      <c r="A122" s="319" t="s">
        <v>420</v>
      </c>
      <c r="B122" s="310" t="s">
        <v>252</v>
      </c>
      <c r="C122" s="323">
        <v>21733.7</v>
      </c>
      <c r="D122" s="323">
        <v>7527.47</v>
      </c>
      <c r="E122" s="323">
        <v>8382.44</v>
      </c>
      <c r="F122" s="323">
        <v>2047.58</v>
      </c>
      <c r="G122" s="323">
        <v>8756.2800000000007</v>
      </c>
      <c r="H122" s="323">
        <v>5806.63</v>
      </c>
      <c r="I122" s="323">
        <v>8737.64</v>
      </c>
      <c r="J122" s="323">
        <v>4191.97</v>
      </c>
      <c r="K122" s="323">
        <v>3578</v>
      </c>
      <c r="L122" s="323">
        <v>1798.84</v>
      </c>
      <c r="M122" s="323">
        <v>6217.03</v>
      </c>
      <c r="N122" s="323">
        <v>6777.59</v>
      </c>
      <c r="O122" s="323">
        <v>85555.17</v>
      </c>
      <c r="Q122" s="546">
        <f>_xlfn.XLOOKUP($B122,coding!$A:$A,coding!$C:$C,"")</f>
        <v>0</v>
      </c>
    </row>
    <row r="123" spans="1:17">
      <c r="A123" s="319" t="s">
        <v>421</v>
      </c>
      <c r="B123" s="310" t="s">
        <v>253</v>
      </c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Q123" s="546">
        <f>_xlfn.XLOOKUP($B123,coding!$A:$A,coding!$C:$C,"")</f>
        <v>0</v>
      </c>
    </row>
    <row r="124" spans="1:17">
      <c r="A124" s="319" t="s">
        <v>422</v>
      </c>
      <c r="B124" s="310" t="s">
        <v>254</v>
      </c>
      <c r="C124" s="321">
        <v>0</v>
      </c>
      <c r="D124" s="321">
        <v>0</v>
      </c>
      <c r="E124" s="321">
        <v>0</v>
      </c>
      <c r="F124" s="321">
        <v>577.53</v>
      </c>
      <c r="G124" s="321">
        <v>592</v>
      </c>
      <c r="H124" s="321">
        <v>896.05</v>
      </c>
      <c r="I124" s="321">
        <v>1247.44</v>
      </c>
      <c r="J124" s="321">
        <v>103.46</v>
      </c>
      <c r="K124" s="321">
        <v>0</v>
      </c>
      <c r="L124" s="321">
        <v>3678.8</v>
      </c>
      <c r="M124" s="321">
        <v>0</v>
      </c>
      <c r="N124" s="321">
        <v>0</v>
      </c>
      <c r="O124" s="321">
        <v>7095.28</v>
      </c>
      <c r="Q124" s="546" t="str">
        <f>_xlfn.XLOOKUP($B124,coding!$A:$A,coding!$C:$C,"")</f>
        <v xml:space="preserve">      Advertising &amp; Marketing</v>
      </c>
    </row>
    <row r="125" spans="1:17">
      <c r="A125" s="319" t="s">
        <v>423</v>
      </c>
      <c r="B125" s="310" t="s">
        <v>255</v>
      </c>
      <c r="C125" s="322">
        <v>0</v>
      </c>
      <c r="D125" s="322">
        <v>0</v>
      </c>
      <c r="E125" s="322">
        <v>0</v>
      </c>
      <c r="F125" s="322">
        <v>0</v>
      </c>
      <c r="G125" s="322">
        <v>0</v>
      </c>
      <c r="H125" s="322">
        <v>0</v>
      </c>
      <c r="I125" s="322">
        <v>300</v>
      </c>
      <c r="J125" s="322">
        <v>0</v>
      </c>
      <c r="K125" s="322">
        <v>0</v>
      </c>
      <c r="L125" s="322">
        <v>0</v>
      </c>
      <c r="M125" s="322">
        <v>0</v>
      </c>
      <c r="N125" s="322">
        <v>0</v>
      </c>
      <c r="O125" s="322">
        <v>300</v>
      </c>
      <c r="Q125" s="546" t="str">
        <f>_xlfn.XLOOKUP($B125,coding!$A:$A,coding!$C:$C,"")</f>
        <v xml:space="preserve">      Advertising &amp; Marketing</v>
      </c>
    </row>
    <row r="126" spans="1:17">
      <c r="A126" s="319" t="s">
        <v>424</v>
      </c>
      <c r="B126" s="310" t="s">
        <v>256</v>
      </c>
      <c r="C126" s="323">
        <v>0</v>
      </c>
      <c r="D126" s="323">
        <v>0</v>
      </c>
      <c r="E126" s="323">
        <v>0</v>
      </c>
      <c r="F126" s="323">
        <v>577.53</v>
      </c>
      <c r="G126" s="323">
        <v>592</v>
      </c>
      <c r="H126" s="323">
        <v>896.05</v>
      </c>
      <c r="I126" s="323">
        <v>1547.44</v>
      </c>
      <c r="J126" s="323">
        <v>103.46</v>
      </c>
      <c r="K126" s="323">
        <v>0</v>
      </c>
      <c r="L126" s="323">
        <v>3678.8</v>
      </c>
      <c r="M126" s="323">
        <v>0</v>
      </c>
      <c r="N126" s="323">
        <v>0</v>
      </c>
      <c r="O126" s="323">
        <v>7395.28</v>
      </c>
      <c r="Q126" s="546">
        <f>_xlfn.XLOOKUP($B126,coding!$A:$A,coding!$C:$C,"")</f>
        <v>0</v>
      </c>
    </row>
    <row r="127" spans="1:17">
      <c r="A127" s="319" t="s">
        <v>425</v>
      </c>
      <c r="B127" s="310" t="s">
        <v>257</v>
      </c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Q127" s="546">
        <f>_xlfn.XLOOKUP($B127,coding!$A:$A,coding!$C:$C,"")</f>
        <v>0</v>
      </c>
    </row>
    <row r="128" spans="1:17">
      <c r="A128" s="319" t="s">
        <v>426</v>
      </c>
      <c r="B128" s="310" t="s">
        <v>258</v>
      </c>
      <c r="C128" s="321">
        <v>0</v>
      </c>
      <c r="D128" s="321">
        <v>0</v>
      </c>
      <c r="E128" s="321">
        <v>0</v>
      </c>
      <c r="F128" s="321">
        <v>1495</v>
      </c>
      <c r="G128" s="321">
        <v>321.32</v>
      </c>
      <c r="H128" s="321">
        <v>715</v>
      </c>
      <c r="I128" s="321">
        <v>0</v>
      </c>
      <c r="J128" s="321">
        <v>0</v>
      </c>
      <c r="K128" s="321">
        <v>715</v>
      </c>
      <c r="L128" s="321">
        <v>0</v>
      </c>
      <c r="M128" s="321">
        <v>0</v>
      </c>
      <c r="N128" s="321">
        <v>0</v>
      </c>
      <c r="O128" s="321">
        <v>3246.32</v>
      </c>
      <c r="Q128" s="546" t="str">
        <f>_xlfn.XLOOKUP($B128,coding!$A:$A,coding!$C:$C,"")</f>
        <v xml:space="preserve">      Professional Fees</v>
      </c>
    </row>
    <row r="129" spans="1:17">
      <c r="A129" s="319" t="s">
        <v>427</v>
      </c>
      <c r="B129" s="310" t="s">
        <v>259</v>
      </c>
      <c r="C129" s="321">
        <v>0</v>
      </c>
      <c r="D129" s="321">
        <v>0</v>
      </c>
      <c r="E129" s="321">
        <v>5000</v>
      </c>
      <c r="F129" s="321">
        <v>0</v>
      </c>
      <c r="G129" s="321">
        <v>0</v>
      </c>
      <c r="H129" s="321">
        <v>0</v>
      </c>
      <c r="I129" s="321">
        <v>0</v>
      </c>
      <c r="J129" s="321">
        <v>0</v>
      </c>
      <c r="K129" s="321">
        <v>0</v>
      </c>
      <c r="L129" s="321">
        <v>0</v>
      </c>
      <c r="M129" s="321">
        <v>0</v>
      </c>
      <c r="N129" s="321">
        <v>0</v>
      </c>
      <c r="O129" s="321">
        <v>5000</v>
      </c>
      <c r="Q129" s="546" t="str">
        <f>_xlfn.XLOOKUP($B129,coding!$A:$A,coding!$C:$C,"")</f>
        <v xml:space="preserve">      Other Expenses</v>
      </c>
    </row>
    <row r="130" spans="1:17">
      <c r="A130" s="319" t="s">
        <v>863</v>
      </c>
      <c r="B130" s="310" t="s">
        <v>864</v>
      </c>
      <c r="C130" s="321">
        <v>0</v>
      </c>
      <c r="D130" s="321">
        <v>0</v>
      </c>
      <c r="E130" s="321">
        <v>0</v>
      </c>
      <c r="F130" s="321">
        <v>0</v>
      </c>
      <c r="G130" s="321">
        <v>0</v>
      </c>
      <c r="H130" s="321">
        <v>0</v>
      </c>
      <c r="I130" s="321">
        <v>0</v>
      </c>
      <c r="J130" s="321">
        <v>0</v>
      </c>
      <c r="K130" s="321">
        <v>0</v>
      </c>
      <c r="L130" s="321">
        <v>5</v>
      </c>
      <c r="M130" s="321">
        <v>0</v>
      </c>
      <c r="N130" s="321">
        <v>5</v>
      </c>
      <c r="O130" s="321">
        <v>10</v>
      </c>
      <c r="Q130" s="546" t="str">
        <f>_xlfn.XLOOKUP($B130,coding!$A:$A,coding!$C:$C,"")</f>
        <v xml:space="preserve">      General and Administrative</v>
      </c>
    </row>
    <row r="131" spans="1:17">
      <c r="A131" s="319" t="s">
        <v>428</v>
      </c>
      <c r="B131" s="310" t="s">
        <v>260</v>
      </c>
      <c r="C131" s="322">
        <v>42.89</v>
      </c>
      <c r="D131" s="322">
        <v>9.99</v>
      </c>
      <c r="E131" s="322">
        <v>8.9499999999999993</v>
      </c>
      <c r="F131" s="322">
        <v>55.78</v>
      </c>
      <c r="G131" s="322">
        <v>-0.01</v>
      </c>
      <c r="H131" s="322">
        <v>9.99</v>
      </c>
      <c r="I131" s="322">
        <v>5</v>
      </c>
      <c r="J131" s="322">
        <v>8.9499999999999993</v>
      </c>
      <c r="K131" s="322">
        <v>0</v>
      </c>
      <c r="L131" s="322">
        <v>0</v>
      </c>
      <c r="M131" s="322">
        <v>0</v>
      </c>
      <c r="N131" s="322">
        <v>0</v>
      </c>
      <c r="O131" s="322">
        <v>141.54</v>
      </c>
      <c r="Q131" s="546" t="str">
        <f>_xlfn.XLOOKUP($B131,coding!$A:$A,coding!$C:$C,"")</f>
        <v xml:space="preserve">      Other Expenses</v>
      </c>
    </row>
    <row r="132" spans="1:17">
      <c r="A132" s="319" t="s">
        <v>429</v>
      </c>
      <c r="B132" s="310" t="s">
        <v>261</v>
      </c>
      <c r="C132" s="323">
        <v>42.89</v>
      </c>
      <c r="D132" s="323">
        <v>9.99</v>
      </c>
      <c r="E132" s="323">
        <v>5008.95</v>
      </c>
      <c r="F132" s="323">
        <v>1550.78</v>
      </c>
      <c r="G132" s="323">
        <v>321.31</v>
      </c>
      <c r="H132" s="323">
        <v>724.99</v>
      </c>
      <c r="I132" s="323">
        <v>5</v>
      </c>
      <c r="J132" s="323">
        <v>8.9499999999999993</v>
      </c>
      <c r="K132" s="323">
        <v>715</v>
      </c>
      <c r="L132" s="323">
        <v>5</v>
      </c>
      <c r="M132" s="323">
        <v>0</v>
      </c>
      <c r="N132" s="323">
        <v>5</v>
      </c>
      <c r="O132" s="323">
        <v>8397.86</v>
      </c>
      <c r="Q132" s="328">
        <f>_xlfn.XLOOKUP($B132,coding!$A:$A,coding!$B:$B,"")</f>
        <v>0</v>
      </c>
    </row>
    <row r="133" spans="1:17">
      <c r="A133" s="319" t="s">
        <v>430</v>
      </c>
      <c r="B133" s="310" t="s">
        <v>262</v>
      </c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320"/>
      <c r="Q133" s="328">
        <f>_xlfn.XLOOKUP($B133,coding!$A:$A,coding!$B:$B,"")</f>
        <v>0</v>
      </c>
    </row>
    <row r="134" spans="1:17">
      <c r="A134" s="319" t="s">
        <v>431</v>
      </c>
      <c r="B134" s="310" t="s">
        <v>263</v>
      </c>
      <c r="C134" s="321">
        <v>611.29</v>
      </c>
      <c r="D134" s="321">
        <v>610.63</v>
      </c>
      <c r="E134" s="321">
        <v>541.07000000000005</v>
      </c>
      <c r="F134" s="321">
        <v>564.04999999999995</v>
      </c>
      <c r="G134" s="321">
        <v>564.04999999999995</v>
      </c>
      <c r="H134" s="321">
        <v>564.04999999999995</v>
      </c>
      <c r="I134" s="321">
        <v>564.04999999999995</v>
      </c>
      <c r="J134" s="321">
        <v>564.04999999999995</v>
      </c>
      <c r="K134" s="321">
        <v>564.04999999999995</v>
      </c>
      <c r="L134" s="321">
        <v>564.04999999999995</v>
      </c>
      <c r="M134" s="321">
        <v>564.04999999999995</v>
      </c>
      <c r="N134" s="321">
        <v>564.04999999999995</v>
      </c>
      <c r="O134" s="321">
        <v>6839.44</v>
      </c>
      <c r="Q134" s="328" t="s">
        <v>784</v>
      </c>
    </row>
    <row r="135" spans="1:17">
      <c r="A135" s="319" t="s">
        <v>432</v>
      </c>
      <c r="B135" s="310" t="s">
        <v>264</v>
      </c>
      <c r="C135" s="321">
        <v>8482.5300000000007</v>
      </c>
      <c r="D135" s="321">
        <v>-33930.120000000003</v>
      </c>
      <c r="E135" s="321">
        <v>0</v>
      </c>
      <c r="F135" s="321">
        <v>0</v>
      </c>
      <c r="G135" s="321">
        <v>0</v>
      </c>
      <c r="H135" s="321">
        <v>0</v>
      </c>
      <c r="I135" s="321">
        <v>0</v>
      </c>
      <c r="J135" s="321">
        <v>0</v>
      </c>
      <c r="K135" s="321">
        <v>0</v>
      </c>
      <c r="L135" s="321">
        <v>0</v>
      </c>
      <c r="M135" s="321">
        <v>0</v>
      </c>
      <c r="N135" s="321">
        <v>0</v>
      </c>
      <c r="O135" s="321">
        <v>-25447.59</v>
      </c>
      <c r="Q135" s="328" t="s">
        <v>784</v>
      </c>
    </row>
    <row r="136" spans="1:17">
      <c r="A136" s="319" t="s">
        <v>433</v>
      </c>
      <c r="B136" s="310" t="s">
        <v>265</v>
      </c>
      <c r="C136" s="322">
        <v>206.34</v>
      </c>
      <c r="D136" s="322">
        <v>206.34</v>
      </c>
      <c r="E136" s="322">
        <v>206.34</v>
      </c>
      <c r="F136" s="322">
        <v>206.34</v>
      </c>
      <c r="G136" s="322">
        <v>206.34</v>
      </c>
      <c r="H136" s="322">
        <v>206.34</v>
      </c>
      <c r="I136" s="322">
        <v>621.45000000000005</v>
      </c>
      <c r="J136" s="322">
        <v>536.73</v>
      </c>
      <c r="K136" s="322">
        <v>536.73</v>
      </c>
      <c r="L136" s="322">
        <v>536.73</v>
      </c>
      <c r="M136" s="322">
        <v>536.73</v>
      </c>
      <c r="N136" s="322">
        <v>536.73</v>
      </c>
      <c r="O136" s="322">
        <v>4543.1400000000003</v>
      </c>
      <c r="Q136" s="328" t="s">
        <v>784</v>
      </c>
    </row>
    <row r="137" spans="1:17">
      <c r="A137" s="319" t="s">
        <v>434</v>
      </c>
      <c r="B137" s="310" t="s">
        <v>266</v>
      </c>
      <c r="C137" s="324">
        <v>9300.16</v>
      </c>
      <c r="D137" s="324">
        <v>-33113.15</v>
      </c>
      <c r="E137" s="324">
        <v>747.41</v>
      </c>
      <c r="F137" s="324">
        <v>770.39</v>
      </c>
      <c r="G137" s="324">
        <v>770.39</v>
      </c>
      <c r="H137" s="324">
        <v>770.39</v>
      </c>
      <c r="I137" s="324">
        <v>1185.5</v>
      </c>
      <c r="J137" s="324">
        <v>1100.78</v>
      </c>
      <c r="K137" s="324">
        <v>1100.78</v>
      </c>
      <c r="L137" s="324">
        <v>1100.78</v>
      </c>
      <c r="M137" s="324">
        <v>1100.78</v>
      </c>
      <c r="N137" s="324">
        <v>1100.78</v>
      </c>
      <c r="O137" s="324">
        <v>-14065.01</v>
      </c>
      <c r="Q137" s="328">
        <f>IFERROR(_xlfn.XLOOKUP($B137,coding!$A:$A,coding!$B:$B,""),"")</f>
        <v>0</v>
      </c>
    </row>
    <row r="138" spans="1:17">
      <c r="A138" s="319" t="s">
        <v>435</v>
      </c>
      <c r="B138" s="310" t="s">
        <v>267</v>
      </c>
      <c r="C138" s="324">
        <v>31076.75</v>
      </c>
      <c r="D138" s="324">
        <v>-25575.69</v>
      </c>
      <c r="E138" s="324">
        <v>14138.8</v>
      </c>
      <c r="F138" s="324">
        <v>4946.28</v>
      </c>
      <c r="G138" s="324">
        <v>10711.98</v>
      </c>
      <c r="H138" s="324">
        <v>8198.06</v>
      </c>
      <c r="I138" s="324">
        <v>11475.58</v>
      </c>
      <c r="J138" s="324">
        <v>5405.16</v>
      </c>
      <c r="K138" s="324">
        <v>5393.78</v>
      </c>
      <c r="L138" s="324">
        <v>6583.42</v>
      </c>
      <c r="M138" s="324">
        <v>7317.81</v>
      </c>
      <c r="N138" s="324">
        <v>7883.37</v>
      </c>
      <c r="O138" s="324">
        <v>87555.3</v>
      </c>
      <c r="Q138" s="328">
        <f>IFERROR(_xlfn.XLOOKUP($B138,coding!$A:$A,coding!$B:$B,""),"")</f>
        <v>0</v>
      </c>
    </row>
    <row r="139" spans="1:17">
      <c r="A139" s="319" t="s">
        <v>436</v>
      </c>
      <c r="B139" s="310" t="s">
        <v>268</v>
      </c>
      <c r="C139" s="324">
        <v>335458.05</v>
      </c>
      <c r="D139" s="324">
        <v>266289.93</v>
      </c>
      <c r="E139" s="324">
        <v>274047.23</v>
      </c>
      <c r="F139" s="324">
        <v>297114.09999999998</v>
      </c>
      <c r="G139" s="324">
        <v>305263.65999999997</v>
      </c>
      <c r="H139" s="324">
        <v>342901.62</v>
      </c>
      <c r="I139" s="324">
        <v>291183.88</v>
      </c>
      <c r="J139" s="324">
        <v>287287.03000000003</v>
      </c>
      <c r="K139" s="324">
        <v>308046.73</v>
      </c>
      <c r="L139" s="324">
        <v>285282.89</v>
      </c>
      <c r="M139" s="324">
        <v>318903.3</v>
      </c>
      <c r="N139" s="324">
        <v>329572.71000000002</v>
      </c>
      <c r="O139" s="324">
        <v>3641351.13</v>
      </c>
      <c r="Q139" s="328">
        <f>IFERROR(_xlfn.XLOOKUP($B139,coding!$A:$A,coding!$B:$B,""),"")</f>
        <v>0</v>
      </c>
    </row>
    <row r="140" spans="1:17">
      <c r="A140" s="319" t="s">
        <v>437</v>
      </c>
      <c r="B140" s="310" t="s">
        <v>269</v>
      </c>
      <c r="C140" s="323">
        <v>260735.72</v>
      </c>
      <c r="D140" s="323">
        <v>331690.84000000003</v>
      </c>
      <c r="E140" s="323">
        <v>141404.92000000001</v>
      </c>
      <c r="F140" s="323">
        <v>402955.11</v>
      </c>
      <c r="G140" s="323">
        <v>260838.96</v>
      </c>
      <c r="H140" s="323">
        <v>268184.43</v>
      </c>
      <c r="I140" s="323">
        <v>197062.15</v>
      </c>
      <c r="J140" s="323">
        <v>354437.84</v>
      </c>
      <c r="K140" s="323">
        <v>181966.43</v>
      </c>
      <c r="L140" s="323">
        <v>257050.11</v>
      </c>
      <c r="M140" s="323">
        <v>211547.6</v>
      </c>
      <c r="N140" s="323">
        <v>297743.65000000002</v>
      </c>
      <c r="O140" s="323">
        <v>3165617.76</v>
      </c>
      <c r="Q140" s="328">
        <f>IFERROR(_xlfn.XLOOKUP($B140,coding!$A:$A,coding!$B:$B,""),"")</f>
        <v>0</v>
      </c>
    </row>
    <row r="141" spans="1:17">
      <c r="A141" s="319" t="s">
        <v>438</v>
      </c>
      <c r="B141" s="310" t="s">
        <v>270</v>
      </c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320"/>
      <c r="Q141" s="328"/>
    </row>
    <row r="142" spans="1:17">
      <c r="A142" s="319" t="s">
        <v>439</v>
      </c>
      <c r="B142" s="310" t="s">
        <v>271</v>
      </c>
      <c r="C142" s="321">
        <v>449774.26</v>
      </c>
      <c r="D142" s="321">
        <v>466046.78</v>
      </c>
      <c r="E142" s="321">
        <v>450535.27</v>
      </c>
      <c r="F142" s="321">
        <v>463327.61</v>
      </c>
      <c r="G142" s="321">
        <v>454999.81</v>
      </c>
      <c r="H142" s="321">
        <v>434404.83</v>
      </c>
      <c r="I142" s="321">
        <v>459634.75</v>
      </c>
      <c r="J142" s="321">
        <v>365610</v>
      </c>
      <c r="K142" s="321">
        <v>309820</v>
      </c>
      <c r="L142" s="321">
        <v>363562.5</v>
      </c>
      <c r="M142" s="321">
        <v>326095</v>
      </c>
      <c r="N142" s="321">
        <v>360815</v>
      </c>
      <c r="O142" s="321">
        <v>4904625.8099999996</v>
      </c>
      <c r="Q142" s="87" t="s">
        <v>56</v>
      </c>
    </row>
    <row r="143" spans="1:17">
      <c r="A143" s="319" t="s">
        <v>440</v>
      </c>
      <c r="B143" s="310" t="s">
        <v>272</v>
      </c>
      <c r="C143" s="321">
        <v>5500</v>
      </c>
      <c r="D143" s="321">
        <v>10928</v>
      </c>
      <c r="E143" s="321">
        <v>0</v>
      </c>
      <c r="F143" s="321">
        <v>0</v>
      </c>
      <c r="G143" s="321">
        <v>35000</v>
      </c>
      <c r="H143" s="321">
        <v>6074</v>
      </c>
      <c r="I143" s="321">
        <v>1515172.16</v>
      </c>
      <c r="J143" s="321">
        <v>2306.8200000000002</v>
      </c>
      <c r="K143" s="321">
        <v>2006.67</v>
      </c>
      <c r="L143" s="321">
        <v>2006.67</v>
      </c>
      <c r="M143" s="321">
        <v>2006.67</v>
      </c>
      <c r="N143" s="321">
        <v>2006.67</v>
      </c>
      <c r="O143" s="321">
        <v>1583007.66</v>
      </c>
      <c r="Q143" s="87" t="s">
        <v>93</v>
      </c>
    </row>
    <row r="144" spans="1:17">
      <c r="A144" s="319" t="s">
        <v>441</v>
      </c>
      <c r="B144" s="310" t="s">
        <v>273</v>
      </c>
      <c r="C144" s="321">
        <v>-28285.22</v>
      </c>
      <c r="D144" s="321">
        <v>-31625.919999999998</v>
      </c>
      <c r="E144" s="321">
        <v>-28975.1</v>
      </c>
      <c r="F144" s="321">
        <v>-31496.31</v>
      </c>
      <c r="G144" s="321">
        <v>-32922.07</v>
      </c>
      <c r="H144" s="321">
        <v>-23079.73</v>
      </c>
      <c r="I144" s="321">
        <v>0</v>
      </c>
      <c r="J144" s="321">
        <v>0</v>
      </c>
      <c r="K144" s="321">
        <v>0</v>
      </c>
      <c r="L144" s="321">
        <v>0</v>
      </c>
      <c r="M144" s="321">
        <v>0</v>
      </c>
      <c r="N144" s="321">
        <v>0</v>
      </c>
      <c r="O144" s="321">
        <v>-176384.35</v>
      </c>
    </row>
    <row r="145" spans="1:17">
      <c r="A145" s="319" t="s">
        <v>442</v>
      </c>
      <c r="B145" s="310" t="s">
        <v>274</v>
      </c>
      <c r="C145" s="322">
        <v>-5500</v>
      </c>
      <c r="D145" s="322">
        <v>0</v>
      </c>
      <c r="E145" s="322">
        <v>0</v>
      </c>
      <c r="F145" s="322">
        <v>0</v>
      </c>
      <c r="G145" s="322">
        <v>0</v>
      </c>
      <c r="H145" s="322">
        <v>0</v>
      </c>
      <c r="I145" s="322">
        <v>0</v>
      </c>
      <c r="J145" s="322">
        <v>0</v>
      </c>
      <c r="K145" s="322">
        <v>0</v>
      </c>
      <c r="L145" s="322">
        <v>0</v>
      </c>
      <c r="M145" s="322">
        <v>0</v>
      </c>
      <c r="N145" s="322">
        <v>0</v>
      </c>
      <c r="O145" s="322">
        <v>-5500</v>
      </c>
      <c r="Q145" s="328"/>
    </row>
    <row r="146" spans="1:17">
      <c r="A146" s="319" t="s">
        <v>443</v>
      </c>
      <c r="B146" s="310" t="s">
        <v>275</v>
      </c>
      <c r="C146" s="323">
        <v>421489.04</v>
      </c>
      <c r="D146" s="323">
        <v>445348.86</v>
      </c>
      <c r="E146" s="323">
        <v>421560.17</v>
      </c>
      <c r="F146" s="323">
        <v>431831.3</v>
      </c>
      <c r="G146" s="323">
        <v>457077.74</v>
      </c>
      <c r="H146" s="323">
        <v>417399.1</v>
      </c>
      <c r="I146" s="323">
        <v>1974806.91</v>
      </c>
      <c r="J146" s="323">
        <v>367916.82</v>
      </c>
      <c r="K146" s="323">
        <v>311826.67</v>
      </c>
      <c r="L146" s="323">
        <v>365569.17</v>
      </c>
      <c r="M146" s="323">
        <v>328101.67</v>
      </c>
      <c r="N146" s="323">
        <v>362821.67</v>
      </c>
      <c r="O146" s="323">
        <v>6305749.1200000001</v>
      </c>
      <c r="Q146" s="328"/>
    </row>
    <row r="147" spans="1:17">
      <c r="A147" s="319" t="s">
        <v>444</v>
      </c>
      <c r="B147" s="310" t="s">
        <v>276</v>
      </c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Q147" s="328"/>
    </row>
    <row r="148" spans="1:17">
      <c r="A148" s="319" t="s">
        <v>445</v>
      </c>
      <c r="B148" s="310" t="s">
        <v>277</v>
      </c>
      <c r="C148" s="322">
        <v>32052.06</v>
      </c>
      <c r="D148" s="322">
        <v>32052.05</v>
      </c>
      <c r="E148" s="322">
        <v>32052.06</v>
      </c>
      <c r="F148" s="322">
        <v>32052.07</v>
      </c>
      <c r="G148" s="322">
        <v>32052.06</v>
      </c>
      <c r="H148" s="322">
        <v>32052.07</v>
      </c>
      <c r="I148" s="322">
        <v>32052.05</v>
      </c>
      <c r="J148" s="322">
        <v>32052.06</v>
      </c>
      <c r="K148" s="322">
        <v>32052.06</v>
      </c>
      <c r="L148" s="322">
        <v>32052.06</v>
      </c>
      <c r="M148" s="322">
        <v>32052.06</v>
      </c>
      <c r="N148" s="322">
        <v>32052.06</v>
      </c>
      <c r="O148" s="322">
        <v>384624.72</v>
      </c>
      <c r="Q148" s="328"/>
    </row>
    <row r="149" spans="1:17">
      <c r="A149" s="319" t="s">
        <v>446</v>
      </c>
      <c r="B149" s="310" t="s">
        <v>278</v>
      </c>
      <c r="C149" s="323">
        <v>32052.06</v>
      </c>
      <c r="D149" s="323">
        <v>32052.05</v>
      </c>
      <c r="E149" s="323">
        <v>32052.06</v>
      </c>
      <c r="F149" s="323">
        <v>32052.07</v>
      </c>
      <c r="G149" s="323">
        <v>32052.06</v>
      </c>
      <c r="H149" s="323">
        <v>32052.07</v>
      </c>
      <c r="I149" s="323">
        <v>32052.05</v>
      </c>
      <c r="J149" s="323">
        <v>32052.06</v>
      </c>
      <c r="K149" s="323">
        <v>32052.06</v>
      </c>
      <c r="L149" s="323">
        <v>32052.06</v>
      </c>
      <c r="M149" s="323">
        <v>32052.06</v>
      </c>
      <c r="N149" s="323">
        <v>32052.06</v>
      </c>
      <c r="O149" s="323">
        <v>384624.72</v>
      </c>
      <c r="Q149" s="328"/>
    </row>
    <row r="150" spans="1:17">
      <c r="A150" s="319" t="s">
        <v>447</v>
      </c>
      <c r="B150" s="310" t="s">
        <v>279</v>
      </c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320"/>
      <c r="Q150" s="328"/>
    </row>
    <row r="151" spans="1:17">
      <c r="A151" s="319" t="s">
        <v>448</v>
      </c>
      <c r="B151" s="310" t="s">
        <v>280</v>
      </c>
      <c r="C151" s="321">
        <v>-334.12</v>
      </c>
      <c r="D151" s="321">
        <v>-350.24</v>
      </c>
      <c r="E151" s="321">
        <v>-441.72</v>
      </c>
      <c r="F151" s="321">
        <v>-429.44</v>
      </c>
      <c r="G151" s="321">
        <v>-398.89</v>
      </c>
      <c r="H151" s="321">
        <v>-298.33</v>
      </c>
      <c r="I151" s="321">
        <v>-486.87</v>
      </c>
      <c r="J151" s="321">
        <v>-279.86</v>
      </c>
      <c r="K151" s="321">
        <v>-406.58</v>
      </c>
      <c r="L151" s="321">
        <v>-273.45999999999998</v>
      </c>
      <c r="M151" s="321">
        <v>-220.43</v>
      </c>
      <c r="N151" s="321">
        <v>-341.84</v>
      </c>
      <c r="O151" s="321">
        <v>-4261.78</v>
      </c>
      <c r="Q151" s="328"/>
    </row>
    <row r="152" spans="1:17">
      <c r="A152" s="319" t="s">
        <v>449</v>
      </c>
      <c r="B152" s="310" t="s">
        <v>281</v>
      </c>
      <c r="C152" s="321">
        <v>0</v>
      </c>
      <c r="D152" s="321">
        <v>270.08</v>
      </c>
      <c r="E152" s="321">
        <v>0</v>
      </c>
      <c r="F152" s="321">
        <v>0</v>
      </c>
      <c r="G152" s="321">
        <v>0</v>
      </c>
      <c r="H152" s="321">
        <v>0</v>
      </c>
      <c r="I152" s="321">
        <v>0</v>
      </c>
      <c r="J152" s="321">
        <v>0</v>
      </c>
      <c r="K152" s="321">
        <v>0</v>
      </c>
      <c r="L152" s="321">
        <v>0</v>
      </c>
      <c r="M152" s="321">
        <v>0</v>
      </c>
      <c r="N152" s="321">
        <v>0</v>
      </c>
      <c r="O152" s="321">
        <v>270.08</v>
      </c>
      <c r="Q152" s="328"/>
    </row>
    <row r="153" spans="1:17">
      <c r="A153" s="319" t="s">
        <v>450</v>
      </c>
      <c r="B153" s="310" t="s">
        <v>282</v>
      </c>
      <c r="C153" s="321">
        <v>0</v>
      </c>
      <c r="D153" s="321">
        <v>0</v>
      </c>
      <c r="E153" s="321">
        <v>0</v>
      </c>
      <c r="F153" s="321">
        <v>274</v>
      </c>
      <c r="G153" s="321">
        <v>0</v>
      </c>
      <c r="H153" s="321">
        <v>0</v>
      </c>
      <c r="I153" s="321">
        <v>0</v>
      </c>
      <c r="J153" s="321">
        <v>0</v>
      </c>
      <c r="K153" s="321">
        <v>0</v>
      </c>
      <c r="L153" s="321">
        <v>0</v>
      </c>
      <c r="M153" s="321">
        <v>0</v>
      </c>
      <c r="N153" s="321">
        <v>0</v>
      </c>
      <c r="O153" s="321">
        <v>274</v>
      </c>
      <c r="Q153" s="328"/>
    </row>
    <row r="154" spans="1:17">
      <c r="A154" s="319" t="s">
        <v>451</v>
      </c>
      <c r="B154" s="310" t="s">
        <v>284</v>
      </c>
      <c r="C154" s="321">
        <v>0</v>
      </c>
      <c r="D154" s="321">
        <v>0</v>
      </c>
      <c r="E154" s="321">
        <v>1800</v>
      </c>
      <c r="F154" s="321">
        <v>0</v>
      </c>
      <c r="G154" s="321">
        <v>0</v>
      </c>
      <c r="H154" s="321">
        <v>0</v>
      </c>
      <c r="I154" s="321">
        <v>1800</v>
      </c>
      <c r="J154" s="321">
        <v>200</v>
      </c>
      <c r="K154" s="321">
        <v>0</v>
      </c>
      <c r="L154" s="321">
        <v>0</v>
      </c>
      <c r="M154" s="321">
        <v>0</v>
      </c>
      <c r="N154" s="321">
        <v>0</v>
      </c>
      <c r="O154" s="321">
        <v>3800</v>
      </c>
      <c r="Q154" s="328"/>
    </row>
    <row r="155" spans="1:17">
      <c r="A155" s="319" t="s">
        <v>452</v>
      </c>
      <c r="B155" s="310" t="s">
        <v>285</v>
      </c>
      <c r="C155" s="321">
        <v>6.7</v>
      </c>
      <c r="D155" s="321">
        <v>0</v>
      </c>
      <c r="E155" s="321">
        <v>0</v>
      </c>
      <c r="F155" s="321">
        <v>0</v>
      </c>
      <c r="G155" s="321">
        <v>0</v>
      </c>
      <c r="H155" s="321">
        <v>0</v>
      </c>
      <c r="I155" s="321">
        <v>117.98</v>
      </c>
      <c r="J155" s="321">
        <v>49.95</v>
      </c>
      <c r="K155" s="321">
        <v>35.200000000000003</v>
      </c>
      <c r="L155" s="321">
        <v>0</v>
      </c>
      <c r="M155" s="321">
        <v>0</v>
      </c>
      <c r="N155" s="321">
        <v>0</v>
      </c>
      <c r="O155" s="321">
        <v>209.83</v>
      </c>
      <c r="Q155" s="328"/>
    </row>
    <row r="156" spans="1:17">
      <c r="A156" s="319" t="s">
        <v>453</v>
      </c>
      <c r="B156" s="310" t="s">
        <v>286</v>
      </c>
      <c r="C156" s="321">
        <v>501.54</v>
      </c>
      <c r="D156" s="321">
        <v>508.33</v>
      </c>
      <c r="E156" s="321">
        <v>479.31</v>
      </c>
      <c r="F156" s="321">
        <v>408.87</v>
      </c>
      <c r="G156" s="321">
        <v>507.31</v>
      </c>
      <c r="H156" s="321">
        <v>450.96</v>
      </c>
      <c r="I156" s="321">
        <v>407.59</v>
      </c>
      <c r="J156" s="321">
        <v>432.6</v>
      </c>
      <c r="K156" s="321">
        <v>422.68</v>
      </c>
      <c r="L156" s="321">
        <v>510.77</v>
      </c>
      <c r="M156" s="321">
        <v>488.71</v>
      </c>
      <c r="N156" s="321">
        <v>430.04</v>
      </c>
      <c r="O156" s="321">
        <v>5548.71</v>
      </c>
      <c r="Q156" s="328"/>
    </row>
    <row r="157" spans="1:17">
      <c r="A157" s="319" t="s">
        <v>865</v>
      </c>
      <c r="B157" s="310" t="s">
        <v>866</v>
      </c>
      <c r="C157" s="321">
        <v>0</v>
      </c>
      <c r="D157" s="321">
        <v>0</v>
      </c>
      <c r="E157" s="321">
        <v>0</v>
      </c>
      <c r="F157" s="321">
        <v>0</v>
      </c>
      <c r="G157" s="321">
        <v>0</v>
      </c>
      <c r="H157" s="321">
        <v>0</v>
      </c>
      <c r="I157" s="321">
        <v>0</v>
      </c>
      <c r="J157" s="321">
        <v>0</v>
      </c>
      <c r="K157" s="321">
        <v>0</v>
      </c>
      <c r="L157" s="321">
        <v>0</v>
      </c>
      <c r="M157" s="321">
        <v>2058.9499999999998</v>
      </c>
      <c r="N157" s="321">
        <v>0</v>
      </c>
      <c r="O157" s="321">
        <v>2058.9499999999998</v>
      </c>
      <c r="Q157" s="328"/>
    </row>
    <row r="158" spans="1:17">
      <c r="A158" s="319" t="s">
        <v>454</v>
      </c>
      <c r="B158" s="310" t="s">
        <v>287</v>
      </c>
      <c r="C158" s="321">
        <v>0</v>
      </c>
      <c r="D158" s="321">
        <v>170.8</v>
      </c>
      <c r="E158" s="321">
        <v>0</v>
      </c>
      <c r="F158" s="321">
        <v>0</v>
      </c>
      <c r="G158" s="321">
        <v>0</v>
      </c>
      <c r="H158" s="321">
        <v>0</v>
      </c>
      <c r="I158" s="321">
        <v>0</v>
      </c>
      <c r="J158" s="321">
        <v>607.6</v>
      </c>
      <c r="K158" s="321">
        <v>193.2</v>
      </c>
      <c r="L158" s="321">
        <v>0</v>
      </c>
      <c r="M158" s="321">
        <v>207.71</v>
      </c>
      <c r="N158" s="321">
        <v>0</v>
      </c>
      <c r="O158" s="321">
        <v>1179.31</v>
      </c>
      <c r="Q158" s="328"/>
    </row>
    <row r="159" spans="1:17">
      <c r="A159" s="319" t="s">
        <v>455</v>
      </c>
      <c r="B159" s="310" t="s">
        <v>288</v>
      </c>
      <c r="C159" s="321">
        <v>73.7</v>
      </c>
      <c r="D159" s="321">
        <v>83.87</v>
      </c>
      <c r="E159" s="321">
        <v>0</v>
      </c>
      <c r="F159" s="321">
        <v>0</v>
      </c>
      <c r="G159" s="321">
        <v>0</v>
      </c>
      <c r="H159" s="321">
        <v>0</v>
      </c>
      <c r="I159" s="321">
        <v>0</v>
      </c>
      <c r="J159" s="321">
        <v>47.63</v>
      </c>
      <c r="K159" s="321">
        <v>69.8</v>
      </c>
      <c r="L159" s="321">
        <v>0</v>
      </c>
      <c r="M159" s="321">
        <v>751.91</v>
      </c>
      <c r="N159" s="321">
        <v>0</v>
      </c>
      <c r="O159" s="321">
        <v>1026.9100000000001</v>
      </c>
      <c r="Q159" s="328">
        <f>IFERROR(_xlfn.XLOOKUP($B159,coding!$A:$A,coding!$B:$B,""),"")</f>
        <v>0</v>
      </c>
    </row>
    <row r="160" spans="1:17">
      <c r="A160" s="319" t="s">
        <v>456</v>
      </c>
      <c r="B160" s="310" t="s">
        <v>289</v>
      </c>
      <c r="C160" s="321">
        <v>0</v>
      </c>
      <c r="D160" s="321">
        <v>500</v>
      </c>
      <c r="E160" s="321">
        <v>0</v>
      </c>
      <c r="F160" s="321">
        <v>0</v>
      </c>
      <c r="G160" s="321">
        <v>0</v>
      </c>
      <c r="H160" s="321">
        <v>0</v>
      </c>
      <c r="I160" s="321">
        <v>0</v>
      </c>
      <c r="J160" s="321">
        <v>0</v>
      </c>
      <c r="K160" s="321">
        <v>0</v>
      </c>
      <c r="L160" s="321">
        <v>0</v>
      </c>
      <c r="M160" s="321">
        <v>0</v>
      </c>
      <c r="N160" s="321">
        <v>0</v>
      </c>
      <c r="O160" s="321">
        <v>500</v>
      </c>
      <c r="Q160" s="328">
        <f>IFERROR(_xlfn.XLOOKUP($B160,coding!$A:$A,coding!$B:$B,""),"")</f>
        <v>0</v>
      </c>
    </row>
    <row r="161" spans="1:17">
      <c r="A161" s="319" t="s">
        <v>457</v>
      </c>
      <c r="B161" s="310" t="s">
        <v>290</v>
      </c>
      <c r="C161" s="321">
        <v>800</v>
      </c>
      <c r="D161" s="321">
        <v>11790</v>
      </c>
      <c r="E161" s="321">
        <v>0</v>
      </c>
      <c r="F161" s="321">
        <v>0</v>
      </c>
      <c r="G161" s="321">
        <v>0</v>
      </c>
      <c r="H161" s="321">
        <v>0</v>
      </c>
      <c r="I161" s="321">
        <v>0</v>
      </c>
      <c r="J161" s="321">
        <v>0</v>
      </c>
      <c r="K161" s="321">
        <v>0</v>
      </c>
      <c r="L161" s="321">
        <v>0</v>
      </c>
      <c r="M161" s="321">
        <v>0</v>
      </c>
      <c r="N161" s="321">
        <v>0</v>
      </c>
      <c r="O161" s="321">
        <v>12590</v>
      </c>
      <c r="Q161" s="328">
        <f>IFERROR(_xlfn.XLOOKUP($B161,coding!$A:$A,coding!$B:$B,""),"")</f>
        <v>0</v>
      </c>
    </row>
    <row r="162" spans="1:17">
      <c r="A162" s="319" t="s">
        <v>458</v>
      </c>
      <c r="B162" s="310" t="s">
        <v>291</v>
      </c>
      <c r="C162" s="322">
        <v>300</v>
      </c>
      <c r="D162" s="322">
        <v>0</v>
      </c>
      <c r="E162" s="322">
        <v>0</v>
      </c>
      <c r="F162" s="322">
        <v>0</v>
      </c>
      <c r="G162" s="322">
        <v>0</v>
      </c>
      <c r="H162" s="322">
        <v>0</v>
      </c>
      <c r="I162" s="322">
        <v>0</v>
      </c>
      <c r="J162" s="322">
        <v>0</v>
      </c>
      <c r="K162" s="322">
        <v>0</v>
      </c>
      <c r="L162" s="322">
        <v>0</v>
      </c>
      <c r="M162" s="322">
        <v>0</v>
      </c>
      <c r="N162" s="322">
        <v>600</v>
      </c>
      <c r="O162" s="322">
        <v>900</v>
      </c>
      <c r="Q162" s="328">
        <f>IFERROR(_xlfn.XLOOKUP($B162,coding!$A:$A,coding!$B:$B,""),"")</f>
        <v>0</v>
      </c>
    </row>
    <row r="163" spans="1:17">
      <c r="A163" s="319" t="s">
        <v>459</v>
      </c>
      <c r="B163" s="310" t="s">
        <v>292</v>
      </c>
      <c r="C163" s="323">
        <v>1347.82</v>
      </c>
      <c r="D163" s="323">
        <v>12972.84</v>
      </c>
      <c r="E163" s="323">
        <v>1837.59</v>
      </c>
      <c r="F163" s="323">
        <v>253.43</v>
      </c>
      <c r="G163" s="323">
        <v>108.42</v>
      </c>
      <c r="H163" s="323">
        <v>152.63</v>
      </c>
      <c r="I163" s="323">
        <v>1838.7</v>
      </c>
      <c r="J163" s="323">
        <v>1057.92</v>
      </c>
      <c r="K163" s="323">
        <v>314.3</v>
      </c>
      <c r="L163" s="323">
        <v>237.31</v>
      </c>
      <c r="M163" s="323">
        <v>3286.85</v>
      </c>
      <c r="N163" s="323">
        <v>688.2</v>
      </c>
      <c r="O163" s="323">
        <v>24096.01</v>
      </c>
      <c r="Q163" s="328">
        <f>IFERROR(_xlfn.XLOOKUP($B163,coding!$A:$A,coding!$B:$B,""),"")</f>
        <v>0</v>
      </c>
    </row>
    <row r="164" spans="1:17">
      <c r="A164" s="319" t="s">
        <v>460</v>
      </c>
      <c r="B164" s="310" t="s">
        <v>293</v>
      </c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Q164" s="328">
        <f>IFERROR(_xlfn.XLOOKUP($B164,coding!$A:$A,coding!$B:$B,""),"")</f>
        <v>0</v>
      </c>
    </row>
    <row r="165" spans="1:17">
      <c r="A165" s="319" t="s">
        <v>461</v>
      </c>
      <c r="B165" s="310" t="s">
        <v>294</v>
      </c>
      <c r="C165" s="321">
        <v>-52561.01</v>
      </c>
      <c r="D165" s="321">
        <v>-81625.31</v>
      </c>
      <c r="E165" s="321">
        <v>-99812.54</v>
      </c>
      <c r="F165" s="321">
        <v>-298735.24</v>
      </c>
      <c r="G165" s="321">
        <v>-14855.97</v>
      </c>
      <c r="H165" s="321">
        <v>-6893367.3700000001</v>
      </c>
      <c r="I165" s="321">
        <v>-195123.14</v>
      </c>
      <c r="J165" s="321">
        <v>-75743.360000000001</v>
      </c>
      <c r="K165" s="321">
        <v>4640990.42</v>
      </c>
      <c r="L165" s="321">
        <v>-38026.93</v>
      </c>
      <c r="M165" s="321">
        <v>-67703.820000000007</v>
      </c>
      <c r="N165" s="321">
        <v>-178112.63</v>
      </c>
      <c r="O165" s="321">
        <v>-3354676.9</v>
      </c>
      <c r="Q165" s="328">
        <f>IFERROR(_xlfn.XLOOKUP($B165,coding!$A:$A,coding!$B:$B,""),"")</f>
        <v>0</v>
      </c>
    </row>
    <row r="166" spans="1:17">
      <c r="A166" s="319" t="s">
        <v>462</v>
      </c>
      <c r="B166" s="310" t="s">
        <v>295</v>
      </c>
      <c r="C166" s="322">
        <v>-22539</v>
      </c>
      <c r="D166" s="322">
        <v>1966</v>
      </c>
      <c r="E166" s="322">
        <v>-32676</v>
      </c>
      <c r="F166" s="322">
        <v>-19352</v>
      </c>
      <c r="G166" s="322">
        <v>-37839</v>
      </c>
      <c r="H166" s="322">
        <v>-30987</v>
      </c>
      <c r="I166" s="322">
        <v>-25494</v>
      </c>
      <c r="J166" s="322">
        <v>-130</v>
      </c>
      <c r="K166" s="322">
        <v>1577.44</v>
      </c>
      <c r="L166" s="322">
        <v>-1317.15</v>
      </c>
      <c r="M166" s="322">
        <v>-614.5</v>
      </c>
      <c r="N166" s="322">
        <v>257.76</v>
      </c>
      <c r="O166" s="322">
        <v>-167147.45000000001</v>
      </c>
    </row>
    <row r="167" spans="1:17">
      <c r="A167" s="319" t="s">
        <v>463</v>
      </c>
      <c r="B167" s="310" t="s">
        <v>296</v>
      </c>
      <c r="C167" s="323">
        <v>-75100.009999999995</v>
      </c>
      <c r="D167" s="323">
        <v>-79659.31</v>
      </c>
      <c r="E167" s="323">
        <v>-132488.54</v>
      </c>
      <c r="F167" s="323">
        <v>-318087.24</v>
      </c>
      <c r="G167" s="323">
        <v>-52694.97</v>
      </c>
      <c r="H167" s="323">
        <v>-6924354.3700000001</v>
      </c>
      <c r="I167" s="323">
        <v>-220617.14</v>
      </c>
      <c r="J167" s="323">
        <v>-75873.36</v>
      </c>
      <c r="K167" s="323">
        <v>4642567.8600000003</v>
      </c>
      <c r="L167" s="323">
        <v>-39344.080000000002</v>
      </c>
      <c r="M167" s="323">
        <v>-68318.320000000007</v>
      </c>
      <c r="N167" s="323">
        <v>-177854.87</v>
      </c>
      <c r="O167" s="323">
        <v>-3521824.35</v>
      </c>
    </row>
    <row r="168" spans="1:17">
      <c r="A168" s="319" t="s">
        <v>464</v>
      </c>
      <c r="B168" s="310" t="s">
        <v>297</v>
      </c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</row>
    <row r="169" spans="1:17">
      <c r="A169" s="319" t="s">
        <v>465</v>
      </c>
      <c r="B169" s="310" t="s">
        <v>298</v>
      </c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</row>
    <row r="170" spans="1:17">
      <c r="A170" s="319" t="s">
        <v>466</v>
      </c>
      <c r="B170" s="310" t="s">
        <v>299</v>
      </c>
      <c r="C170" s="323">
        <v>-269253.21000000002</v>
      </c>
      <c r="D170" s="323">
        <v>-238342.22</v>
      </c>
      <c r="E170" s="323">
        <v>-446533.44</v>
      </c>
      <c r="F170" s="323">
        <v>-379268.93</v>
      </c>
      <c r="G170" s="323">
        <v>-281094.23</v>
      </c>
      <c r="H170" s="323">
        <v>-7105773.7400000002</v>
      </c>
      <c r="I170" s="323">
        <v>-2032252.65</v>
      </c>
      <c r="J170" s="323">
        <v>-122462.32</v>
      </c>
      <c r="K170" s="323">
        <v>4480341.26</v>
      </c>
      <c r="L170" s="323">
        <v>-180152.51</v>
      </c>
      <c r="M170" s="323">
        <v>-220211.3</v>
      </c>
      <c r="N170" s="323">
        <v>-275673.15000000002</v>
      </c>
      <c r="O170" s="323">
        <v>-7070676.4400000004</v>
      </c>
    </row>
  </sheetData>
  <mergeCells count="4">
    <mergeCell ref="A1:O1"/>
    <mergeCell ref="A2:O2"/>
    <mergeCell ref="A3:O3"/>
    <mergeCell ref="A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689F-BF9F-461A-B25E-EE68AB1944C7}">
  <sheetPr>
    <tabColor rgb="FFFF0000"/>
  </sheetPr>
  <dimension ref="A1:AC104"/>
  <sheetViews>
    <sheetView showGridLines="0" topLeftCell="A64" zoomScale="70" zoomScaleNormal="70" workbookViewId="0">
      <selection activeCell="A97" sqref="A97"/>
    </sheetView>
  </sheetViews>
  <sheetFormatPr defaultRowHeight="12.75"/>
  <cols>
    <col min="1" max="1" width="31.85546875" customWidth="1"/>
    <col min="2" max="2" width="11.85546875" customWidth="1"/>
    <col min="3" max="3" width="82" bestFit="1" customWidth="1"/>
    <col min="4" max="4" width="13" customWidth="1"/>
    <col min="6" max="6" width="11.42578125" customWidth="1"/>
    <col min="7" max="7" width="10" bestFit="1" customWidth="1"/>
    <col min="10" max="10" width="13.28515625" bestFit="1" customWidth="1"/>
    <col min="11" max="11" width="11" bestFit="1" customWidth="1"/>
    <col min="12" max="12" width="11.7109375" customWidth="1"/>
    <col min="16" max="16" width="10.85546875" customWidth="1"/>
    <col min="17" max="17" width="14" bestFit="1" customWidth="1"/>
    <col min="18" max="18" width="1" customWidth="1"/>
    <col min="19" max="19" width="10.85546875" customWidth="1"/>
    <col min="20" max="20" width="15.28515625" bestFit="1" customWidth="1"/>
    <col min="21" max="21" width="11.5703125" customWidth="1"/>
    <col min="22" max="22" width="14.85546875" customWidth="1"/>
    <col min="23" max="23" width="12.85546875" bestFit="1" customWidth="1"/>
    <col min="24" max="24" width="14.7109375" customWidth="1"/>
    <col min="25" max="25" width="15.85546875" customWidth="1"/>
    <col min="26" max="26" width="18.42578125" bestFit="1" customWidth="1"/>
    <col min="27" max="27" width="19.7109375" customWidth="1"/>
    <col min="29" max="29" width="15" style="391" customWidth="1"/>
  </cols>
  <sheetData>
    <row r="1" spans="1:29" ht="20.100000000000001" customHeight="1">
      <c r="A1" s="686" t="s">
        <v>467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307"/>
    </row>
    <row r="2" spans="1:29" ht="20.100000000000001" customHeight="1">
      <c r="A2" s="685" t="s">
        <v>944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308"/>
    </row>
    <row r="3" spans="1:29" ht="20.100000000000001" customHeight="1">
      <c r="A3" s="329" t="s">
        <v>468</v>
      </c>
      <c r="B3" s="329" t="s">
        <v>469</v>
      </c>
      <c r="C3" s="329" t="s">
        <v>470</v>
      </c>
      <c r="D3" s="329" t="s">
        <v>471</v>
      </c>
      <c r="E3" s="329" t="s">
        <v>472</v>
      </c>
      <c r="F3" s="329" t="s">
        <v>473</v>
      </c>
      <c r="G3" s="329" t="s">
        <v>474</v>
      </c>
      <c r="H3" s="329" t="s">
        <v>475</v>
      </c>
      <c r="I3" s="329" t="s">
        <v>476</v>
      </c>
      <c r="J3" s="329" t="s">
        <v>477</v>
      </c>
      <c r="K3" s="329" t="s">
        <v>477</v>
      </c>
      <c r="L3" s="329" t="s">
        <v>478</v>
      </c>
      <c r="M3" s="329" t="s">
        <v>478</v>
      </c>
      <c r="N3" s="329" t="s">
        <v>478</v>
      </c>
      <c r="O3" s="329" t="s">
        <v>478</v>
      </c>
      <c r="P3" s="329" t="s">
        <v>479</v>
      </c>
      <c r="Q3" s="329" t="s">
        <v>480</v>
      </c>
      <c r="R3" s="379"/>
      <c r="T3" s="359" t="s">
        <v>634</v>
      </c>
      <c r="U3" s="360" t="s">
        <v>635</v>
      </c>
      <c r="V3" s="360" t="s">
        <v>636</v>
      </c>
      <c r="W3" s="360" t="s">
        <v>637</v>
      </c>
      <c r="X3" s="360" t="s">
        <v>638</v>
      </c>
      <c r="Y3" s="360" t="s">
        <v>639</v>
      </c>
      <c r="Z3" s="360" t="s">
        <v>640</v>
      </c>
      <c r="AA3" s="360" t="s">
        <v>641</v>
      </c>
      <c r="AC3" s="360" t="s">
        <v>730</v>
      </c>
    </row>
    <row r="4" spans="1:29" ht="20.100000000000001" customHeight="1">
      <c r="A4" s="330"/>
      <c r="B4" s="330"/>
      <c r="C4" s="330"/>
      <c r="D4" s="330"/>
      <c r="E4" s="330"/>
      <c r="F4" s="330"/>
      <c r="G4" s="330"/>
      <c r="H4" s="330"/>
      <c r="I4" s="330" t="s">
        <v>481</v>
      </c>
      <c r="J4" s="330" t="s">
        <v>482</v>
      </c>
      <c r="K4" s="330" t="s">
        <v>483</v>
      </c>
      <c r="L4" s="330" t="s">
        <v>482</v>
      </c>
      <c r="M4" s="330" t="s">
        <v>483</v>
      </c>
      <c r="N4" s="330" t="s">
        <v>484</v>
      </c>
      <c r="O4" s="330" t="s">
        <v>485</v>
      </c>
      <c r="P4" s="330" t="s">
        <v>486</v>
      </c>
      <c r="Q4" s="330" t="s">
        <v>487</v>
      </c>
      <c r="R4" s="379"/>
      <c r="T4" s="363">
        <v>46112</v>
      </c>
      <c r="U4" s="360"/>
      <c r="V4" s="360"/>
      <c r="W4" s="360"/>
      <c r="X4" s="360"/>
      <c r="Y4" s="360"/>
      <c r="Z4" s="360"/>
      <c r="AA4" s="360"/>
      <c r="AC4" s="380">
        <v>46112</v>
      </c>
    </row>
    <row r="5" spans="1:29" ht="30.4" customHeight="1">
      <c r="A5" s="330" t="s">
        <v>488</v>
      </c>
      <c r="B5" s="330" t="s">
        <v>488</v>
      </c>
      <c r="C5" s="330" t="s">
        <v>488</v>
      </c>
      <c r="D5" s="330" t="s">
        <v>488</v>
      </c>
      <c r="E5" s="330" t="s">
        <v>488</v>
      </c>
      <c r="F5" s="330" t="s">
        <v>488</v>
      </c>
      <c r="G5" s="330" t="s">
        <v>488</v>
      </c>
      <c r="H5" s="330" t="s">
        <v>488</v>
      </c>
      <c r="I5" s="330" t="s">
        <v>488</v>
      </c>
      <c r="J5" s="330" t="s">
        <v>488</v>
      </c>
      <c r="K5" s="330" t="s">
        <v>488</v>
      </c>
      <c r="L5" s="330" t="s">
        <v>488</v>
      </c>
      <c r="M5" s="330" t="s">
        <v>488</v>
      </c>
      <c r="N5" s="330" t="s">
        <v>488</v>
      </c>
      <c r="O5" s="330" t="s">
        <v>488</v>
      </c>
      <c r="P5" s="330" t="s">
        <v>489</v>
      </c>
      <c r="Q5" s="330" t="s">
        <v>488</v>
      </c>
      <c r="R5" s="379"/>
      <c r="S5" s="421" t="s">
        <v>11</v>
      </c>
      <c r="T5" s="361"/>
      <c r="U5" s="362"/>
      <c r="V5" s="362"/>
      <c r="W5" s="362"/>
      <c r="X5" s="362"/>
      <c r="Y5" s="362"/>
      <c r="Z5" s="362"/>
      <c r="AA5" s="362"/>
      <c r="AC5" s="345" t="s">
        <v>732</v>
      </c>
    </row>
    <row r="6" spans="1:29" ht="15" customHeight="1">
      <c r="A6" s="331" t="s">
        <v>490</v>
      </c>
      <c r="B6" s="332" t="s">
        <v>491</v>
      </c>
      <c r="C6" s="331" t="s">
        <v>492</v>
      </c>
      <c r="D6" s="331" t="s">
        <v>493</v>
      </c>
      <c r="E6" s="333">
        <v>14750</v>
      </c>
      <c r="F6" s="334">
        <v>42594</v>
      </c>
      <c r="G6" s="334">
        <v>49887</v>
      </c>
      <c r="H6" s="335">
        <v>240</v>
      </c>
      <c r="I6" s="335">
        <v>9.67</v>
      </c>
      <c r="J6" s="646">
        <v>73012.5</v>
      </c>
      <c r="K6" s="333">
        <v>4.95</v>
      </c>
      <c r="L6" s="646">
        <v>876150</v>
      </c>
      <c r="M6" s="646">
        <v>59.4</v>
      </c>
      <c r="N6" s="333">
        <v>6.07</v>
      </c>
      <c r="O6" s="333">
        <v>0</v>
      </c>
      <c r="P6" s="333">
        <v>0</v>
      </c>
      <c r="Q6" s="333">
        <v>0</v>
      </c>
      <c r="R6" s="333"/>
      <c r="T6" s="364" t="b">
        <f>+IF(OR(C6="Vacant",G6=""),FALSE,IF($AC6="Yes",F6&lt;=($T$4+180),F6&lt;=($T$4+90)))</f>
        <v>1</v>
      </c>
      <c r="U6" s="365">
        <f>+IF(G6="",0,DATEDIF(F6,G6,"M")/12)</f>
        <v>19.916666666666668</v>
      </c>
      <c r="V6" s="647"/>
      <c r="W6" s="365">
        <f>+MAX(V6-U6,0)</f>
        <v>0</v>
      </c>
      <c r="X6" s="366">
        <f>12-W6</f>
        <v>12</v>
      </c>
      <c r="Y6" s="367">
        <f t="shared" ref="Y6:Y37" si="0">+(J6*X6+E6*O6)*T6</f>
        <v>876150</v>
      </c>
      <c r="Z6" s="367">
        <f t="shared" ref="Z6:Z37" si="1">(X6*N6*E6/12)*T6</f>
        <v>89532.5</v>
      </c>
      <c r="AA6" s="369">
        <f t="shared" ref="AA6:AA37" si="2">+T6*E6</f>
        <v>14750</v>
      </c>
      <c r="AC6" s="392" t="s">
        <v>731</v>
      </c>
    </row>
    <row r="7" spans="1:29" ht="15" customHeight="1">
      <c r="A7" s="331" t="s">
        <v>490</v>
      </c>
      <c r="B7" s="332" t="s">
        <v>494</v>
      </c>
      <c r="C7" s="331" t="s">
        <v>495</v>
      </c>
      <c r="D7" s="331" t="s">
        <v>493</v>
      </c>
      <c r="E7" s="333">
        <v>2548</v>
      </c>
      <c r="F7" s="334">
        <v>43678</v>
      </c>
      <c r="G7" s="334">
        <v>47330</v>
      </c>
      <c r="H7" s="335">
        <v>120</v>
      </c>
      <c r="I7" s="335">
        <v>6.67</v>
      </c>
      <c r="J7" s="333">
        <v>11873.68</v>
      </c>
      <c r="K7" s="333">
        <v>4.66</v>
      </c>
      <c r="L7" s="333">
        <v>142484.16</v>
      </c>
      <c r="M7" s="333">
        <v>55.92</v>
      </c>
      <c r="N7" s="333">
        <v>6.65</v>
      </c>
      <c r="O7" s="333">
        <v>0</v>
      </c>
      <c r="P7" s="333">
        <v>9200</v>
      </c>
      <c r="Q7" s="333">
        <v>0</v>
      </c>
      <c r="R7" s="333"/>
      <c r="T7" s="364" t="b">
        <f t="shared" ref="T7:T70" si="3">+IF(OR(C7="Vacant",G7=""),FALSE,IF($AC7="Yes",F7&lt;=($T$4+180),F7&lt;=($T$4+90)))</f>
        <v>1</v>
      </c>
      <c r="U7" s="365">
        <f>+IF(G7="",0,DATEDIF(F7,G7,"M")/12)</f>
        <v>9.9166666666666661</v>
      </c>
      <c r="V7" s="370"/>
      <c r="W7" s="365">
        <f t="shared" ref="W7:W70" si="4">+MAX(V7-U7,0)</f>
        <v>0</v>
      </c>
      <c r="X7" s="366">
        <f t="shared" ref="X7:X70" si="5">12-W7</f>
        <v>12</v>
      </c>
      <c r="Y7" s="367">
        <f t="shared" si="0"/>
        <v>142484.16</v>
      </c>
      <c r="Z7" s="367">
        <f t="shared" si="1"/>
        <v>16944.2</v>
      </c>
      <c r="AA7" s="369">
        <f t="shared" si="2"/>
        <v>2548</v>
      </c>
      <c r="AC7" s="393"/>
    </row>
    <row r="8" spans="1:29" ht="15" customHeight="1">
      <c r="A8" s="331" t="s">
        <v>490</v>
      </c>
      <c r="B8" s="332" t="s">
        <v>496</v>
      </c>
      <c r="C8" s="331" t="s">
        <v>497</v>
      </c>
      <c r="D8" s="331" t="s">
        <v>493</v>
      </c>
      <c r="E8" s="333">
        <v>1438</v>
      </c>
      <c r="F8" s="334">
        <v>45170</v>
      </c>
      <c r="G8" s="334">
        <v>47118</v>
      </c>
      <c r="H8" s="335">
        <v>64</v>
      </c>
      <c r="I8" s="335">
        <v>2.58</v>
      </c>
      <c r="J8" s="333">
        <v>6859.26</v>
      </c>
      <c r="K8" s="333">
        <v>4.7699999999999996</v>
      </c>
      <c r="L8" s="333">
        <v>82311.12</v>
      </c>
      <c r="M8" s="333">
        <v>57.24</v>
      </c>
      <c r="N8" s="333">
        <v>2.4700000000000002</v>
      </c>
      <c r="O8" s="333">
        <v>0</v>
      </c>
      <c r="P8" s="333">
        <v>4807.33</v>
      </c>
      <c r="Q8" s="333">
        <v>0</v>
      </c>
      <c r="R8" s="333"/>
      <c r="T8" s="364" t="b">
        <f t="shared" si="3"/>
        <v>1</v>
      </c>
      <c r="U8" s="365">
        <f t="shared" ref="U8:U71" si="6">+IF(G8="",0,DATEDIF(F8,G8,"M")/12)</f>
        <v>5.25</v>
      </c>
      <c r="V8" s="370"/>
      <c r="W8" s="365">
        <f t="shared" si="4"/>
        <v>0</v>
      </c>
      <c r="X8" s="366">
        <f t="shared" si="5"/>
        <v>12</v>
      </c>
      <c r="Y8" s="367">
        <f t="shared" si="0"/>
        <v>82311.12</v>
      </c>
      <c r="Z8" s="367">
        <f t="shared" si="1"/>
        <v>3551.86</v>
      </c>
      <c r="AA8" s="369">
        <f t="shared" si="2"/>
        <v>1438</v>
      </c>
      <c r="AC8" s="393"/>
    </row>
    <row r="9" spans="1:29" ht="15" customHeight="1">
      <c r="A9" s="331" t="s">
        <v>490</v>
      </c>
      <c r="B9" s="332" t="s">
        <v>498</v>
      </c>
      <c r="C9" s="331" t="s">
        <v>499</v>
      </c>
      <c r="D9" s="331" t="s">
        <v>493</v>
      </c>
      <c r="E9" s="333">
        <v>620</v>
      </c>
      <c r="F9" s="334">
        <v>44896</v>
      </c>
      <c r="G9" s="334">
        <v>46174</v>
      </c>
      <c r="H9" s="335"/>
      <c r="I9" s="335">
        <v>3.33</v>
      </c>
      <c r="J9" s="333">
        <v>2728</v>
      </c>
      <c r="K9" s="333">
        <v>4.4000000000000004</v>
      </c>
      <c r="L9" s="333">
        <v>32736</v>
      </c>
      <c r="M9" s="333">
        <v>52.8</v>
      </c>
      <c r="N9" s="333">
        <v>8.34</v>
      </c>
      <c r="O9" s="333">
        <v>0</v>
      </c>
      <c r="P9" s="333">
        <v>1652.52</v>
      </c>
      <c r="Q9" s="333">
        <v>0</v>
      </c>
      <c r="R9" s="333"/>
      <c r="T9" s="364" t="b">
        <f t="shared" si="3"/>
        <v>1</v>
      </c>
      <c r="U9" s="365">
        <f t="shared" si="6"/>
        <v>3.5</v>
      </c>
      <c r="V9" s="370"/>
      <c r="W9" s="365">
        <f t="shared" si="4"/>
        <v>0</v>
      </c>
      <c r="X9" s="366">
        <f t="shared" si="5"/>
        <v>12</v>
      </c>
      <c r="Y9" s="367">
        <f t="shared" si="0"/>
        <v>32736</v>
      </c>
      <c r="Z9" s="367">
        <f t="shared" si="1"/>
        <v>5170.8</v>
      </c>
      <c r="AA9" s="369">
        <f t="shared" si="2"/>
        <v>620</v>
      </c>
      <c r="AC9" s="393"/>
    </row>
    <row r="10" spans="1:29" ht="15" customHeight="1">
      <c r="A10" s="331" t="s">
        <v>490</v>
      </c>
      <c r="B10" s="332" t="s">
        <v>500</v>
      </c>
      <c r="C10" s="331" t="s">
        <v>945</v>
      </c>
      <c r="D10" s="331" t="s">
        <v>493</v>
      </c>
      <c r="E10" s="333">
        <v>1284</v>
      </c>
      <c r="F10" s="334">
        <v>44350</v>
      </c>
      <c r="G10" s="334">
        <v>48060</v>
      </c>
      <c r="H10" s="335">
        <v>122</v>
      </c>
      <c r="I10" s="335">
        <v>4.83</v>
      </c>
      <c r="J10" s="333">
        <v>5970.6</v>
      </c>
      <c r="K10" s="333">
        <v>4.6500000000000004</v>
      </c>
      <c r="L10" s="333">
        <v>71647.199999999997</v>
      </c>
      <c r="M10" s="333">
        <v>55.8</v>
      </c>
      <c r="N10" s="333">
        <v>6.34</v>
      </c>
      <c r="O10" s="333">
        <v>0</v>
      </c>
      <c r="P10" s="333">
        <v>14381.5</v>
      </c>
      <c r="Q10" s="333">
        <v>0</v>
      </c>
      <c r="R10" s="333"/>
      <c r="T10" s="364" t="b">
        <f t="shared" si="3"/>
        <v>1</v>
      </c>
      <c r="U10" s="365">
        <f t="shared" si="6"/>
        <v>10.083333333333334</v>
      </c>
      <c r="V10" s="370"/>
      <c r="W10" s="365">
        <f t="shared" si="4"/>
        <v>0</v>
      </c>
      <c r="X10" s="366">
        <f t="shared" si="5"/>
        <v>12</v>
      </c>
      <c r="Y10" s="367">
        <f t="shared" si="0"/>
        <v>71647.200000000012</v>
      </c>
      <c r="Z10" s="367">
        <f t="shared" si="1"/>
        <v>8140.56</v>
      </c>
      <c r="AA10" s="369">
        <f t="shared" si="2"/>
        <v>1284</v>
      </c>
      <c r="AC10" s="393"/>
    </row>
    <row r="11" spans="1:29" ht="15" customHeight="1">
      <c r="A11" s="331" t="s">
        <v>490</v>
      </c>
      <c r="B11" s="332" t="s">
        <v>501</v>
      </c>
      <c r="C11" s="331" t="s">
        <v>502</v>
      </c>
      <c r="D11" s="331" t="s">
        <v>493</v>
      </c>
      <c r="E11" s="333">
        <v>326</v>
      </c>
      <c r="F11" s="334">
        <v>44044</v>
      </c>
      <c r="G11" s="334">
        <v>47695</v>
      </c>
      <c r="H11" s="335">
        <v>120</v>
      </c>
      <c r="I11" s="335">
        <v>5.67</v>
      </c>
      <c r="J11" s="333">
        <v>1483.3</v>
      </c>
      <c r="K11" s="333">
        <v>4.55</v>
      </c>
      <c r="L11" s="333">
        <v>17799.599999999999</v>
      </c>
      <c r="M11" s="333">
        <v>54.6</v>
      </c>
      <c r="N11" s="333">
        <v>6.33</v>
      </c>
      <c r="O11" s="333">
        <v>0</v>
      </c>
      <c r="P11" s="333">
        <v>1499.6</v>
      </c>
      <c r="Q11" s="333">
        <v>0</v>
      </c>
      <c r="R11" s="333"/>
      <c r="T11" s="364" t="b">
        <f t="shared" si="3"/>
        <v>1</v>
      </c>
      <c r="U11" s="365">
        <f t="shared" si="6"/>
        <v>9.9166666666666661</v>
      </c>
      <c r="V11" s="370"/>
      <c r="W11" s="365">
        <f t="shared" si="4"/>
        <v>0</v>
      </c>
      <c r="X11" s="366">
        <f t="shared" si="5"/>
        <v>12</v>
      </c>
      <c r="Y11" s="367">
        <f t="shared" si="0"/>
        <v>17799.599999999999</v>
      </c>
      <c r="Z11" s="367">
        <f t="shared" si="1"/>
        <v>2063.5800000000004</v>
      </c>
      <c r="AA11" s="369">
        <f t="shared" si="2"/>
        <v>326</v>
      </c>
      <c r="AC11" s="393"/>
    </row>
    <row r="12" spans="1:29" ht="15" customHeight="1">
      <c r="A12" s="331" t="s">
        <v>490</v>
      </c>
      <c r="B12" s="332" t="s">
        <v>503</v>
      </c>
      <c r="C12" s="331" t="s">
        <v>504</v>
      </c>
      <c r="D12" s="331" t="s">
        <v>493</v>
      </c>
      <c r="E12" s="333">
        <v>309</v>
      </c>
      <c r="F12" s="334">
        <v>45498</v>
      </c>
      <c r="G12" s="334">
        <v>46599</v>
      </c>
      <c r="H12" s="335">
        <v>37</v>
      </c>
      <c r="I12" s="335">
        <v>1.75</v>
      </c>
      <c r="J12" s="333">
        <v>1384.32</v>
      </c>
      <c r="K12" s="333">
        <v>4.4800000000000004</v>
      </c>
      <c r="L12" s="333">
        <v>16611.84</v>
      </c>
      <c r="M12" s="333">
        <v>53.76</v>
      </c>
      <c r="N12" s="333">
        <v>2.0499999999999998</v>
      </c>
      <c r="O12" s="333">
        <v>0</v>
      </c>
      <c r="P12" s="333">
        <v>2848.98</v>
      </c>
      <c r="Q12" s="333">
        <v>0</v>
      </c>
      <c r="R12" s="333"/>
      <c r="T12" s="364" t="b">
        <f t="shared" si="3"/>
        <v>1</v>
      </c>
      <c r="U12" s="365">
        <f t="shared" si="6"/>
        <v>3</v>
      </c>
      <c r="V12" s="370"/>
      <c r="W12" s="365">
        <f t="shared" si="4"/>
        <v>0</v>
      </c>
      <c r="X12" s="366">
        <f t="shared" si="5"/>
        <v>12</v>
      </c>
      <c r="Y12" s="367">
        <f t="shared" si="0"/>
        <v>16611.84</v>
      </c>
      <c r="Z12" s="367">
        <f t="shared" si="1"/>
        <v>633.44999999999993</v>
      </c>
      <c r="AA12" s="369">
        <f t="shared" si="2"/>
        <v>309</v>
      </c>
      <c r="AC12" s="393"/>
    </row>
    <row r="13" spans="1:29" ht="15" customHeight="1">
      <c r="A13" s="331" t="s">
        <v>490</v>
      </c>
      <c r="B13" s="332" t="s">
        <v>505</v>
      </c>
      <c r="C13" s="331" t="s">
        <v>506</v>
      </c>
      <c r="D13" s="331" t="s">
        <v>493</v>
      </c>
      <c r="E13" s="333">
        <v>1846</v>
      </c>
      <c r="F13" s="334">
        <v>44986</v>
      </c>
      <c r="G13" s="334">
        <v>46904</v>
      </c>
      <c r="H13" s="335">
        <v>63</v>
      </c>
      <c r="I13" s="335">
        <v>3.08</v>
      </c>
      <c r="J13" s="333">
        <v>9008.48</v>
      </c>
      <c r="K13" s="333">
        <v>4.88</v>
      </c>
      <c r="L13" s="333">
        <v>108101.75999999999</v>
      </c>
      <c r="M13" s="333">
        <v>58.56</v>
      </c>
      <c r="N13" s="333">
        <v>2.3199999999999998</v>
      </c>
      <c r="O13" s="333">
        <v>0</v>
      </c>
      <c r="P13" s="333">
        <v>4190.45</v>
      </c>
      <c r="Q13" s="333">
        <v>0</v>
      </c>
      <c r="R13" s="333"/>
      <c r="T13" s="364" t="b">
        <f t="shared" si="3"/>
        <v>1</v>
      </c>
      <c r="U13" s="365">
        <f t="shared" si="6"/>
        <v>5.166666666666667</v>
      </c>
      <c r="V13" s="370"/>
      <c r="W13" s="365">
        <f t="shared" si="4"/>
        <v>0</v>
      </c>
      <c r="X13" s="366">
        <f t="shared" si="5"/>
        <v>12</v>
      </c>
      <c r="Y13" s="367">
        <f t="shared" si="0"/>
        <v>108101.75999999999</v>
      </c>
      <c r="Z13" s="367">
        <f t="shared" si="1"/>
        <v>4282.7199999999993</v>
      </c>
      <c r="AA13" s="369">
        <f t="shared" si="2"/>
        <v>1846</v>
      </c>
      <c r="AC13" s="393"/>
    </row>
    <row r="14" spans="1:29" ht="15" customHeight="1">
      <c r="A14" s="331" t="s">
        <v>490</v>
      </c>
      <c r="B14" s="332" t="s">
        <v>507</v>
      </c>
      <c r="C14" s="331" t="s">
        <v>508</v>
      </c>
      <c r="D14" s="331" t="s">
        <v>493</v>
      </c>
      <c r="E14" s="333">
        <v>1469</v>
      </c>
      <c r="F14" s="334">
        <v>44562</v>
      </c>
      <c r="G14" s="334">
        <v>46507</v>
      </c>
      <c r="H14" s="335">
        <v>64</v>
      </c>
      <c r="I14" s="335">
        <v>4.25</v>
      </c>
      <c r="J14" s="333">
        <v>6654.57</v>
      </c>
      <c r="K14" s="333">
        <v>4.53</v>
      </c>
      <c r="L14" s="333">
        <v>79854.84</v>
      </c>
      <c r="M14" s="333">
        <v>54.36</v>
      </c>
      <c r="N14" s="333">
        <v>3.25</v>
      </c>
      <c r="O14" s="333">
        <v>0</v>
      </c>
      <c r="P14" s="333">
        <v>0</v>
      </c>
      <c r="Q14" s="333">
        <v>0</v>
      </c>
      <c r="R14" s="333"/>
      <c r="T14" s="364" t="b">
        <f t="shared" si="3"/>
        <v>1</v>
      </c>
      <c r="U14" s="365">
        <f t="shared" si="6"/>
        <v>5.25</v>
      </c>
      <c r="V14" s="370"/>
      <c r="W14" s="365">
        <f t="shared" si="4"/>
        <v>0</v>
      </c>
      <c r="X14" s="366">
        <f t="shared" si="5"/>
        <v>12</v>
      </c>
      <c r="Y14" s="367">
        <f t="shared" si="0"/>
        <v>79854.84</v>
      </c>
      <c r="Z14" s="367">
        <f t="shared" si="1"/>
        <v>4774.25</v>
      </c>
      <c r="AA14" s="369">
        <f t="shared" si="2"/>
        <v>1469</v>
      </c>
      <c r="AC14" s="393"/>
    </row>
    <row r="15" spans="1:29" ht="15" customHeight="1">
      <c r="A15" s="331" t="s">
        <v>490</v>
      </c>
      <c r="B15" s="332" t="s">
        <v>509</v>
      </c>
      <c r="C15" s="331" t="s">
        <v>510</v>
      </c>
      <c r="D15" s="331" t="s">
        <v>493</v>
      </c>
      <c r="E15" s="333">
        <v>2354</v>
      </c>
      <c r="F15" s="334">
        <v>44953</v>
      </c>
      <c r="G15" s="334">
        <v>46934</v>
      </c>
      <c r="H15" s="335">
        <v>66</v>
      </c>
      <c r="I15" s="335">
        <v>3.25</v>
      </c>
      <c r="J15" s="333">
        <v>11534.6</v>
      </c>
      <c r="K15" s="333">
        <v>4.9000000000000004</v>
      </c>
      <c r="L15" s="333">
        <v>138415.20000000001</v>
      </c>
      <c r="M15" s="333">
        <v>58.8</v>
      </c>
      <c r="N15" s="333">
        <v>2.81</v>
      </c>
      <c r="O15" s="333">
        <v>0</v>
      </c>
      <c r="P15" s="333">
        <v>12553</v>
      </c>
      <c r="Q15" s="333">
        <v>0</v>
      </c>
      <c r="R15" s="333"/>
      <c r="T15" s="364" t="b">
        <f t="shared" si="3"/>
        <v>1</v>
      </c>
      <c r="U15" s="365">
        <f t="shared" si="6"/>
        <v>5.416666666666667</v>
      </c>
      <c r="V15" s="370"/>
      <c r="W15" s="365">
        <f t="shared" si="4"/>
        <v>0</v>
      </c>
      <c r="X15" s="366">
        <f t="shared" si="5"/>
        <v>12</v>
      </c>
      <c r="Y15" s="367">
        <f t="shared" si="0"/>
        <v>138415.20000000001</v>
      </c>
      <c r="Z15" s="367">
        <f t="shared" si="1"/>
        <v>6614.7399999999989</v>
      </c>
      <c r="AA15" s="369">
        <f t="shared" si="2"/>
        <v>2354</v>
      </c>
      <c r="AC15" s="393"/>
    </row>
    <row r="16" spans="1:29" ht="15" customHeight="1">
      <c r="A16" s="331" t="s">
        <v>490</v>
      </c>
      <c r="B16" s="332" t="s">
        <v>511</v>
      </c>
      <c r="C16" s="331" t="s">
        <v>512</v>
      </c>
      <c r="D16" s="331" t="s">
        <v>493</v>
      </c>
      <c r="E16" s="333">
        <v>1665</v>
      </c>
      <c r="F16" s="334">
        <v>43770</v>
      </c>
      <c r="G16" s="334">
        <v>47542</v>
      </c>
      <c r="H16" s="335">
        <v>124</v>
      </c>
      <c r="I16" s="335">
        <v>6.42</v>
      </c>
      <c r="J16" s="333">
        <v>7958.7</v>
      </c>
      <c r="K16" s="333">
        <v>4.78</v>
      </c>
      <c r="L16" s="333">
        <v>95504.4</v>
      </c>
      <c r="M16" s="333">
        <v>57.36</v>
      </c>
      <c r="N16" s="333">
        <v>4.2300000000000004</v>
      </c>
      <c r="O16" s="333">
        <v>0</v>
      </c>
      <c r="P16" s="333">
        <v>6000</v>
      </c>
      <c r="Q16" s="333">
        <v>0</v>
      </c>
      <c r="R16" s="333"/>
      <c r="T16" s="364" t="b">
        <f t="shared" si="3"/>
        <v>1</v>
      </c>
      <c r="U16" s="365">
        <f t="shared" si="6"/>
        <v>10.25</v>
      </c>
      <c r="V16" s="370"/>
      <c r="W16" s="365">
        <f t="shared" si="4"/>
        <v>0</v>
      </c>
      <c r="X16" s="366">
        <f t="shared" si="5"/>
        <v>12</v>
      </c>
      <c r="Y16" s="367">
        <f t="shared" si="0"/>
        <v>95504.4</v>
      </c>
      <c r="Z16" s="367">
        <f t="shared" si="1"/>
        <v>7042.9500000000007</v>
      </c>
      <c r="AA16" s="369">
        <f t="shared" si="2"/>
        <v>1665</v>
      </c>
      <c r="AC16" s="393"/>
    </row>
    <row r="17" spans="1:29" ht="15" customHeight="1">
      <c r="A17" s="331" t="s">
        <v>490</v>
      </c>
      <c r="B17" s="332" t="s">
        <v>513</v>
      </c>
      <c r="C17" s="331" t="s">
        <v>514</v>
      </c>
      <c r="D17" s="331" t="s">
        <v>493</v>
      </c>
      <c r="E17" s="333">
        <v>907</v>
      </c>
      <c r="F17" s="334">
        <v>44531</v>
      </c>
      <c r="G17" s="334">
        <v>46478</v>
      </c>
      <c r="H17" s="335">
        <v>64</v>
      </c>
      <c r="I17" s="335">
        <v>4.33</v>
      </c>
      <c r="J17" s="333">
        <v>4181.2700000000004</v>
      </c>
      <c r="K17" s="333">
        <v>4.6100000000000003</v>
      </c>
      <c r="L17" s="333">
        <v>50175.24</v>
      </c>
      <c r="M17" s="333">
        <v>55.32</v>
      </c>
      <c r="N17" s="333">
        <v>3.21</v>
      </c>
      <c r="O17" s="333">
        <v>0</v>
      </c>
      <c r="P17" s="333">
        <v>3700</v>
      </c>
      <c r="Q17" s="333">
        <v>0</v>
      </c>
      <c r="R17" s="333"/>
      <c r="T17" s="364" t="b">
        <f t="shared" si="3"/>
        <v>1</v>
      </c>
      <c r="U17" s="365">
        <f t="shared" si="6"/>
        <v>5.333333333333333</v>
      </c>
      <c r="V17" s="370"/>
      <c r="W17" s="365">
        <f t="shared" si="4"/>
        <v>0</v>
      </c>
      <c r="X17" s="366">
        <f t="shared" si="5"/>
        <v>12</v>
      </c>
      <c r="Y17" s="367">
        <f t="shared" si="0"/>
        <v>50175.240000000005</v>
      </c>
      <c r="Z17" s="367">
        <f t="shared" si="1"/>
        <v>2911.47</v>
      </c>
      <c r="AA17" s="369">
        <f t="shared" si="2"/>
        <v>907</v>
      </c>
      <c r="AC17" s="393"/>
    </row>
    <row r="18" spans="1:29" ht="15" customHeight="1">
      <c r="A18" s="331" t="s">
        <v>490</v>
      </c>
      <c r="B18" s="332" t="s">
        <v>515</v>
      </c>
      <c r="C18" s="331" t="s">
        <v>516</v>
      </c>
      <c r="D18" s="331" t="s">
        <v>493</v>
      </c>
      <c r="E18" s="333">
        <v>1422</v>
      </c>
      <c r="F18" s="334">
        <v>45778</v>
      </c>
      <c r="G18" s="334">
        <v>46904</v>
      </c>
      <c r="H18" s="335">
        <v>37</v>
      </c>
      <c r="I18" s="335">
        <v>0.92</v>
      </c>
      <c r="J18" s="333">
        <v>6256.8</v>
      </c>
      <c r="K18" s="333">
        <v>4.4000000000000004</v>
      </c>
      <c r="L18" s="333">
        <v>75081.600000000006</v>
      </c>
      <c r="M18" s="333">
        <v>52.8</v>
      </c>
      <c r="N18" s="333">
        <v>1.91</v>
      </c>
      <c r="O18" s="333">
        <v>0</v>
      </c>
      <c r="P18" s="333">
        <v>6839.82</v>
      </c>
      <c r="Q18" s="333">
        <v>0</v>
      </c>
      <c r="R18" s="333"/>
      <c r="T18" s="364" t="b">
        <f t="shared" si="3"/>
        <v>1</v>
      </c>
      <c r="U18" s="365">
        <f t="shared" si="6"/>
        <v>3</v>
      </c>
      <c r="V18" s="370"/>
      <c r="W18" s="365">
        <f t="shared" si="4"/>
        <v>0</v>
      </c>
      <c r="X18" s="366">
        <f t="shared" si="5"/>
        <v>12</v>
      </c>
      <c r="Y18" s="367">
        <f t="shared" si="0"/>
        <v>75081.600000000006</v>
      </c>
      <c r="Z18" s="367">
        <f t="shared" si="1"/>
        <v>2716.02</v>
      </c>
      <c r="AA18" s="369">
        <f t="shared" si="2"/>
        <v>1422</v>
      </c>
      <c r="AC18" s="393"/>
    </row>
    <row r="19" spans="1:29" ht="15" customHeight="1">
      <c r="A19" s="331" t="s">
        <v>490</v>
      </c>
      <c r="B19" s="332" t="s">
        <v>517</v>
      </c>
      <c r="C19" s="331" t="s">
        <v>518</v>
      </c>
      <c r="D19" s="331" t="s">
        <v>493</v>
      </c>
      <c r="E19" s="333">
        <v>905</v>
      </c>
      <c r="F19" s="334">
        <v>44501</v>
      </c>
      <c r="G19" s="334">
        <v>46387</v>
      </c>
      <c r="H19" s="335">
        <v>62</v>
      </c>
      <c r="I19" s="335">
        <v>4.42</v>
      </c>
      <c r="J19" s="333">
        <v>4126.8</v>
      </c>
      <c r="K19" s="333">
        <v>4.5599999999999996</v>
      </c>
      <c r="L19" s="333">
        <v>49521.599999999999</v>
      </c>
      <c r="M19" s="333">
        <v>54.72</v>
      </c>
      <c r="N19" s="333">
        <v>6.34</v>
      </c>
      <c r="O19" s="333">
        <v>0</v>
      </c>
      <c r="P19" s="333">
        <v>4253.5</v>
      </c>
      <c r="Q19" s="333">
        <v>0</v>
      </c>
      <c r="R19" s="333"/>
      <c r="T19" s="364" t="b">
        <f t="shared" si="3"/>
        <v>1</v>
      </c>
      <c r="U19" s="365">
        <f t="shared" si="6"/>
        <v>5.083333333333333</v>
      </c>
      <c r="V19" s="370"/>
      <c r="W19" s="365">
        <f t="shared" si="4"/>
        <v>0</v>
      </c>
      <c r="X19" s="366">
        <f t="shared" si="5"/>
        <v>12</v>
      </c>
      <c r="Y19" s="367">
        <f t="shared" si="0"/>
        <v>49521.600000000006</v>
      </c>
      <c r="Z19" s="367">
        <f t="shared" si="1"/>
        <v>5737.7</v>
      </c>
      <c r="AA19" s="369">
        <f t="shared" si="2"/>
        <v>905</v>
      </c>
      <c r="AC19" s="393"/>
    </row>
    <row r="20" spans="1:29" ht="15" customHeight="1">
      <c r="A20" s="331" t="s">
        <v>490</v>
      </c>
      <c r="B20" s="332" t="s">
        <v>519</v>
      </c>
      <c r="C20" s="331" t="s">
        <v>520</v>
      </c>
      <c r="D20" s="331" t="s">
        <v>493</v>
      </c>
      <c r="E20" s="333">
        <v>1386</v>
      </c>
      <c r="F20" s="334">
        <v>43558</v>
      </c>
      <c r="G20" s="334">
        <v>47573</v>
      </c>
      <c r="H20" s="335">
        <v>132</v>
      </c>
      <c r="I20" s="335">
        <v>7</v>
      </c>
      <c r="J20" s="333">
        <v>6278.58</v>
      </c>
      <c r="K20" s="333">
        <v>4.53</v>
      </c>
      <c r="L20" s="333">
        <v>75342.960000000006</v>
      </c>
      <c r="M20" s="333">
        <v>54.36</v>
      </c>
      <c r="N20" s="333">
        <v>4.42</v>
      </c>
      <c r="O20" s="333">
        <v>0</v>
      </c>
      <c r="P20" s="333">
        <v>6347.88</v>
      </c>
      <c r="Q20" s="333">
        <v>0</v>
      </c>
      <c r="R20" s="333"/>
      <c r="T20" s="364" t="b">
        <f t="shared" si="3"/>
        <v>1</v>
      </c>
      <c r="U20" s="365">
        <f t="shared" si="6"/>
        <v>10.916666666666666</v>
      </c>
      <c r="V20" s="370"/>
      <c r="W20" s="365">
        <f t="shared" si="4"/>
        <v>0</v>
      </c>
      <c r="X20" s="366">
        <f t="shared" si="5"/>
        <v>12</v>
      </c>
      <c r="Y20" s="367">
        <f t="shared" si="0"/>
        <v>75342.959999999992</v>
      </c>
      <c r="Z20" s="367">
        <f t="shared" si="1"/>
        <v>6126.12</v>
      </c>
      <c r="AA20" s="369">
        <f t="shared" si="2"/>
        <v>1386</v>
      </c>
      <c r="AC20" s="393"/>
    </row>
    <row r="21" spans="1:29" ht="15" customHeight="1">
      <c r="A21" s="331" t="s">
        <v>490</v>
      </c>
      <c r="B21" s="332" t="s">
        <v>521</v>
      </c>
      <c r="C21" s="331" t="s">
        <v>522</v>
      </c>
      <c r="D21" s="331" t="s">
        <v>493</v>
      </c>
      <c r="E21" s="333">
        <v>1325</v>
      </c>
      <c r="F21" s="334">
        <v>43678</v>
      </c>
      <c r="G21" s="334">
        <v>47330</v>
      </c>
      <c r="H21" s="335">
        <v>120</v>
      </c>
      <c r="I21" s="335">
        <v>6.67</v>
      </c>
      <c r="J21" s="333">
        <v>6015.5</v>
      </c>
      <c r="K21" s="333">
        <v>4.54</v>
      </c>
      <c r="L21" s="333">
        <v>72186</v>
      </c>
      <c r="M21" s="333">
        <v>54.48</v>
      </c>
      <c r="N21" s="333">
        <v>6.23</v>
      </c>
      <c r="O21" s="333">
        <v>0</v>
      </c>
      <c r="P21" s="333">
        <v>6572</v>
      </c>
      <c r="Q21" s="333">
        <v>0</v>
      </c>
      <c r="R21" s="333"/>
      <c r="T21" s="364" t="b">
        <f t="shared" si="3"/>
        <v>1</v>
      </c>
      <c r="U21" s="365">
        <f t="shared" si="6"/>
        <v>9.9166666666666661</v>
      </c>
      <c r="V21" s="370"/>
      <c r="W21" s="365">
        <f t="shared" si="4"/>
        <v>0</v>
      </c>
      <c r="X21" s="366">
        <f t="shared" si="5"/>
        <v>12</v>
      </c>
      <c r="Y21" s="367">
        <f t="shared" si="0"/>
        <v>72186</v>
      </c>
      <c r="Z21" s="367">
        <f t="shared" si="1"/>
        <v>8254.75</v>
      </c>
      <c r="AA21" s="369">
        <f t="shared" si="2"/>
        <v>1325</v>
      </c>
      <c r="AC21" s="393"/>
    </row>
    <row r="22" spans="1:29" ht="15" customHeight="1">
      <c r="A22" s="331" t="s">
        <v>490</v>
      </c>
      <c r="B22" s="332" t="s">
        <v>523</v>
      </c>
      <c r="C22" s="331" t="s">
        <v>524</v>
      </c>
      <c r="D22" s="331" t="s">
        <v>493</v>
      </c>
      <c r="E22" s="333">
        <v>1434</v>
      </c>
      <c r="F22" s="334">
        <v>44515</v>
      </c>
      <c r="G22" s="332"/>
      <c r="H22" s="332"/>
      <c r="I22" s="335">
        <v>4.42</v>
      </c>
      <c r="J22" s="333">
        <v>0</v>
      </c>
      <c r="K22" s="333">
        <v>0</v>
      </c>
      <c r="L22" s="333">
        <v>0</v>
      </c>
      <c r="M22" s="333">
        <v>0</v>
      </c>
      <c r="N22" s="333">
        <v>0</v>
      </c>
      <c r="O22" s="333">
        <v>0</v>
      </c>
      <c r="P22" s="333">
        <v>0</v>
      </c>
      <c r="Q22" s="333">
        <v>0</v>
      </c>
      <c r="R22" s="333"/>
      <c r="T22" s="364" t="b">
        <f t="shared" si="3"/>
        <v>0</v>
      </c>
      <c r="U22" s="365">
        <f t="shared" si="6"/>
        <v>0</v>
      </c>
      <c r="V22" s="370"/>
      <c r="W22" s="365">
        <f t="shared" si="4"/>
        <v>0</v>
      </c>
      <c r="X22" s="366">
        <f t="shared" si="5"/>
        <v>12</v>
      </c>
      <c r="Y22" s="367">
        <f t="shared" si="0"/>
        <v>0</v>
      </c>
      <c r="Z22" s="367">
        <f t="shared" si="1"/>
        <v>0</v>
      </c>
      <c r="AA22" s="369">
        <f t="shared" si="2"/>
        <v>0</v>
      </c>
      <c r="AC22" s="393"/>
    </row>
    <row r="23" spans="1:29" ht="15" customHeight="1">
      <c r="A23" s="331" t="s">
        <v>490</v>
      </c>
      <c r="B23" s="332" t="s">
        <v>525</v>
      </c>
      <c r="C23" s="331" t="s">
        <v>526</v>
      </c>
      <c r="D23" s="331" t="s">
        <v>493</v>
      </c>
      <c r="E23" s="333">
        <v>870</v>
      </c>
      <c r="F23" s="334">
        <v>45784</v>
      </c>
      <c r="G23" s="334">
        <v>49552</v>
      </c>
      <c r="H23" s="335">
        <v>124</v>
      </c>
      <c r="I23" s="335">
        <v>0.92</v>
      </c>
      <c r="J23" s="333">
        <v>3697.5</v>
      </c>
      <c r="K23" s="333">
        <v>4.25</v>
      </c>
      <c r="L23" s="333">
        <v>44370</v>
      </c>
      <c r="M23" s="333">
        <v>51</v>
      </c>
      <c r="N23" s="333">
        <v>0</v>
      </c>
      <c r="O23" s="333">
        <v>0</v>
      </c>
      <c r="P23" s="333">
        <v>10440</v>
      </c>
      <c r="Q23" s="333">
        <v>0</v>
      </c>
      <c r="R23" s="333"/>
      <c r="T23" s="364" t="b">
        <f t="shared" si="3"/>
        <v>1</v>
      </c>
      <c r="U23" s="365">
        <f t="shared" si="6"/>
        <v>10.25</v>
      </c>
      <c r="V23" s="370"/>
      <c r="W23" s="365">
        <f t="shared" si="4"/>
        <v>0</v>
      </c>
      <c r="X23" s="366">
        <f t="shared" si="5"/>
        <v>12</v>
      </c>
      <c r="Y23" s="367">
        <f t="shared" si="0"/>
        <v>44370</v>
      </c>
      <c r="Z23" s="367">
        <f t="shared" si="1"/>
        <v>0</v>
      </c>
      <c r="AA23" s="369">
        <f t="shared" si="2"/>
        <v>870</v>
      </c>
      <c r="AC23" s="393"/>
    </row>
    <row r="24" spans="1:29" ht="15" customHeight="1">
      <c r="A24" s="331" t="s">
        <v>490</v>
      </c>
      <c r="B24" s="332" t="s">
        <v>527</v>
      </c>
      <c r="C24" s="331" t="s">
        <v>528</v>
      </c>
      <c r="D24" s="331" t="s">
        <v>493</v>
      </c>
      <c r="E24" s="333">
        <v>2271</v>
      </c>
      <c r="F24" s="334">
        <v>45924</v>
      </c>
      <c r="G24" s="334">
        <v>51409</v>
      </c>
      <c r="H24" s="335">
        <v>181</v>
      </c>
      <c r="I24" s="335">
        <v>0.57999999999999996</v>
      </c>
      <c r="J24" s="372">
        <v>9651.75</v>
      </c>
      <c r="K24" s="371">
        <v>4.25</v>
      </c>
      <c r="L24" s="372">
        <v>115821</v>
      </c>
      <c r="M24" s="372">
        <v>51</v>
      </c>
      <c r="N24" s="650">
        <v>2.13</v>
      </c>
      <c r="O24" s="650">
        <v>0</v>
      </c>
      <c r="P24" s="650">
        <v>14602.53</v>
      </c>
      <c r="Q24" s="333">
        <v>0</v>
      </c>
      <c r="R24" s="333"/>
      <c r="T24" s="364" t="b">
        <f t="shared" si="3"/>
        <v>1</v>
      </c>
      <c r="U24" s="365">
        <f t="shared" si="6"/>
        <v>15</v>
      </c>
      <c r="V24" s="373">
        <v>6</v>
      </c>
      <c r="W24" s="365">
        <f t="shared" si="4"/>
        <v>0</v>
      </c>
      <c r="X24" s="366">
        <f t="shared" si="5"/>
        <v>12</v>
      </c>
      <c r="Y24" s="367">
        <f t="shared" si="0"/>
        <v>115821</v>
      </c>
      <c r="Z24" s="367">
        <f t="shared" si="1"/>
        <v>4837.2299999999996</v>
      </c>
      <c r="AA24" s="369">
        <f t="shared" si="2"/>
        <v>2271</v>
      </c>
      <c r="AC24" s="393"/>
    </row>
    <row r="25" spans="1:29" ht="15" customHeight="1">
      <c r="A25" s="331" t="s">
        <v>490</v>
      </c>
      <c r="B25" s="332" t="s">
        <v>529</v>
      </c>
      <c r="C25" s="331" t="s">
        <v>530</v>
      </c>
      <c r="D25" s="331" t="s">
        <v>493</v>
      </c>
      <c r="E25" s="333">
        <v>1271</v>
      </c>
      <c r="F25" s="334">
        <v>44958</v>
      </c>
      <c r="G25" s="334">
        <v>47238</v>
      </c>
      <c r="H25" s="335">
        <v>75</v>
      </c>
      <c r="I25" s="335">
        <v>3.17</v>
      </c>
      <c r="J25" s="333">
        <v>6011.83</v>
      </c>
      <c r="K25" s="333">
        <v>4.7300000000000004</v>
      </c>
      <c r="L25" s="333">
        <v>72141.960000000006</v>
      </c>
      <c r="M25" s="333">
        <v>56.76</v>
      </c>
      <c r="N25" s="333">
        <v>6.24</v>
      </c>
      <c r="O25" s="333">
        <v>0</v>
      </c>
      <c r="P25" s="333">
        <v>6609.2</v>
      </c>
      <c r="Q25" s="333">
        <v>0</v>
      </c>
      <c r="R25" s="333"/>
      <c r="T25" s="364" t="b">
        <f t="shared" si="3"/>
        <v>1</v>
      </c>
      <c r="U25" s="365">
        <f t="shared" si="6"/>
        <v>6.166666666666667</v>
      </c>
      <c r="V25" s="370"/>
      <c r="W25" s="365">
        <f t="shared" si="4"/>
        <v>0</v>
      </c>
      <c r="X25" s="366">
        <f t="shared" si="5"/>
        <v>12</v>
      </c>
      <c r="Y25" s="367">
        <f t="shared" si="0"/>
        <v>72141.959999999992</v>
      </c>
      <c r="Z25" s="367">
        <f t="shared" si="1"/>
        <v>7931.04</v>
      </c>
      <c r="AA25" s="369">
        <f t="shared" si="2"/>
        <v>1271</v>
      </c>
      <c r="AC25" s="393"/>
    </row>
    <row r="26" spans="1:29" ht="15" customHeight="1">
      <c r="A26" s="331" t="s">
        <v>490</v>
      </c>
      <c r="B26" s="332" t="s">
        <v>531</v>
      </c>
      <c r="C26" s="331" t="s">
        <v>946</v>
      </c>
      <c r="D26" s="331" t="s">
        <v>493</v>
      </c>
      <c r="E26" s="333">
        <v>1027</v>
      </c>
      <c r="F26" s="334">
        <v>43617</v>
      </c>
      <c r="G26" s="334">
        <v>47330</v>
      </c>
      <c r="H26" s="335">
        <v>122</v>
      </c>
      <c r="I26" s="335">
        <v>6.83</v>
      </c>
      <c r="J26" s="333">
        <v>4765.28</v>
      </c>
      <c r="K26" s="333">
        <v>4.6399999999999997</v>
      </c>
      <c r="L26" s="333">
        <v>57183.360000000001</v>
      </c>
      <c r="M26" s="333">
        <v>55.68</v>
      </c>
      <c r="N26" s="333">
        <v>2.0699999999999998</v>
      </c>
      <c r="O26" s="333">
        <v>0</v>
      </c>
      <c r="P26" s="333">
        <v>3385</v>
      </c>
      <c r="Q26" s="333">
        <v>0</v>
      </c>
      <c r="R26" s="333"/>
      <c r="T26" s="364" t="b">
        <f t="shared" si="3"/>
        <v>1</v>
      </c>
      <c r="U26" s="365">
        <f t="shared" si="6"/>
        <v>10.083333333333334</v>
      </c>
      <c r="V26" s="370"/>
      <c r="W26" s="365">
        <f t="shared" si="4"/>
        <v>0</v>
      </c>
      <c r="X26" s="366">
        <f t="shared" si="5"/>
        <v>12</v>
      </c>
      <c r="Y26" s="367">
        <f t="shared" si="0"/>
        <v>57183.360000000001</v>
      </c>
      <c r="Z26" s="367">
        <f t="shared" si="1"/>
        <v>2125.89</v>
      </c>
      <c r="AA26" s="369">
        <f t="shared" si="2"/>
        <v>1027</v>
      </c>
      <c r="AC26" s="393"/>
    </row>
    <row r="27" spans="1:29" ht="15" customHeight="1">
      <c r="A27" s="331" t="s">
        <v>490</v>
      </c>
      <c r="B27" s="332" t="s">
        <v>616</v>
      </c>
      <c r="C27" s="331" t="s">
        <v>947</v>
      </c>
      <c r="D27" s="331" t="s">
        <v>493</v>
      </c>
      <c r="E27" s="333">
        <v>1282</v>
      </c>
      <c r="F27" s="334">
        <v>46054</v>
      </c>
      <c r="G27" s="334">
        <v>47968</v>
      </c>
      <c r="H27" s="335">
        <v>63</v>
      </c>
      <c r="I27" s="335">
        <v>0.17</v>
      </c>
      <c r="J27" s="372">
        <f>K27*E27</f>
        <v>5769</v>
      </c>
      <c r="K27" s="371">
        <v>4.5</v>
      </c>
      <c r="L27" s="372">
        <f>+J27*12</f>
        <v>69228</v>
      </c>
      <c r="M27" s="372">
        <f>+K27*12</f>
        <v>54</v>
      </c>
      <c r="N27" s="371">
        <v>0</v>
      </c>
      <c r="O27" s="650">
        <v>0</v>
      </c>
      <c r="P27" s="650">
        <v>0</v>
      </c>
      <c r="Q27" s="333">
        <v>0</v>
      </c>
      <c r="R27" s="333"/>
      <c r="T27" s="364" t="b">
        <f t="shared" si="3"/>
        <v>1</v>
      </c>
      <c r="U27" s="365">
        <f t="shared" si="6"/>
        <v>5.166666666666667</v>
      </c>
      <c r="V27" s="373">
        <v>11</v>
      </c>
      <c r="W27" s="365">
        <f t="shared" si="4"/>
        <v>5.833333333333333</v>
      </c>
      <c r="X27" s="366">
        <f t="shared" si="5"/>
        <v>6.166666666666667</v>
      </c>
      <c r="Y27" s="367">
        <f t="shared" si="0"/>
        <v>35575.5</v>
      </c>
      <c r="Z27" s="367">
        <f t="shared" si="1"/>
        <v>0</v>
      </c>
      <c r="AA27" s="369">
        <f t="shared" si="2"/>
        <v>1282</v>
      </c>
      <c r="AC27" s="393"/>
    </row>
    <row r="28" spans="1:29" ht="15" customHeight="1">
      <c r="A28" s="331" t="s">
        <v>490</v>
      </c>
      <c r="B28" s="332" t="s">
        <v>532</v>
      </c>
      <c r="C28" s="331" t="s">
        <v>533</v>
      </c>
      <c r="D28" s="331" t="s">
        <v>493</v>
      </c>
      <c r="E28" s="333">
        <v>2530</v>
      </c>
      <c r="F28" s="334">
        <v>43739</v>
      </c>
      <c r="G28" s="334">
        <v>48273</v>
      </c>
      <c r="H28" s="335">
        <v>149</v>
      </c>
      <c r="I28" s="335">
        <v>6.5</v>
      </c>
      <c r="J28" s="333">
        <v>11207.9</v>
      </c>
      <c r="K28" s="333">
        <v>4.43</v>
      </c>
      <c r="L28" s="333">
        <v>134494.79999999999</v>
      </c>
      <c r="M28" s="333">
        <v>53.16</v>
      </c>
      <c r="N28" s="333">
        <v>0.78</v>
      </c>
      <c r="O28" s="333">
        <v>0</v>
      </c>
      <c r="P28" s="333">
        <v>14081.28</v>
      </c>
      <c r="Q28" s="333">
        <v>0</v>
      </c>
      <c r="R28" s="333"/>
      <c r="T28" s="364" t="b">
        <f t="shared" si="3"/>
        <v>1</v>
      </c>
      <c r="U28" s="365">
        <f t="shared" si="6"/>
        <v>12.333333333333334</v>
      </c>
      <c r="V28" s="370"/>
      <c r="W28" s="365">
        <f t="shared" si="4"/>
        <v>0</v>
      </c>
      <c r="X28" s="366">
        <f t="shared" si="5"/>
        <v>12</v>
      </c>
      <c r="Y28" s="367">
        <f t="shared" si="0"/>
        <v>134494.79999999999</v>
      </c>
      <c r="Z28" s="367">
        <f t="shared" si="1"/>
        <v>1973.3999999999999</v>
      </c>
      <c r="AA28" s="369">
        <f t="shared" si="2"/>
        <v>2530</v>
      </c>
      <c r="AC28" s="393"/>
    </row>
    <row r="29" spans="1:29" ht="15" customHeight="1">
      <c r="A29" s="331" t="s">
        <v>490</v>
      </c>
      <c r="B29" s="332" t="s">
        <v>534</v>
      </c>
      <c r="C29" s="331" t="s">
        <v>535</v>
      </c>
      <c r="D29" s="331" t="s">
        <v>536</v>
      </c>
      <c r="E29" s="333">
        <v>1320</v>
      </c>
      <c r="F29" s="334">
        <v>44545</v>
      </c>
      <c r="G29" s="334">
        <v>46356</v>
      </c>
      <c r="H29" s="335">
        <v>60</v>
      </c>
      <c r="I29" s="335">
        <v>4.33</v>
      </c>
      <c r="J29" s="333">
        <v>0</v>
      </c>
      <c r="K29" s="333">
        <v>0</v>
      </c>
      <c r="L29" s="333">
        <v>0</v>
      </c>
      <c r="M29" s="333">
        <v>0</v>
      </c>
      <c r="N29" s="333">
        <v>0</v>
      </c>
      <c r="O29" s="333">
        <v>3.09</v>
      </c>
      <c r="P29" s="333">
        <v>1000</v>
      </c>
      <c r="Q29" s="333">
        <v>0</v>
      </c>
      <c r="R29" s="333"/>
      <c r="T29" s="364" t="b">
        <f t="shared" si="3"/>
        <v>1</v>
      </c>
      <c r="U29" s="365">
        <f t="shared" si="6"/>
        <v>4.916666666666667</v>
      </c>
      <c r="V29" s="370"/>
      <c r="W29" s="365">
        <f t="shared" si="4"/>
        <v>0</v>
      </c>
      <c r="X29" s="366">
        <f t="shared" si="5"/>
        <v>12</v>
      </c>
      <c r="Y29" s="367">
        <f t="shared" si="0"/>
        <v>4078.7999999999997</v>
      </c>
      <c r="Z29" s="367">
        <f t="shared" si="1"/>
        <v>0</v>
      </c>
      <c r="AA29" s="369">
        <f t="shared" si="2"/>
        <v>1320</v>
      </c>
      <c r="AC29" s="393"/>
    </row>
    <row r="30" spans="1:29" ht="15" customHeight="1">
      <c r="A30" s="331" t="s">
        <v>490</v>
      </c>
      <c r="B30" s="332" t="s">
        <v>537</v>
      </c>
      <c r="C30" s="331" t="s">
        <v>538</v>
      </c>
      <c r="D30" s="331" t="s">
        <v>493</v>
      </c>
      <c r="E30" s="333">
        <v>2234</v>
      </c>
      <c r="F30" s="334">
        <v>43252</v>
      </c>
      <c r="G30" s="334">
        <v>46904</v>
      </c>
      <c r="H30" s="335">
        <v>120</v>
      </c>
      <c r="I30" s="335">
        <v>7.83</v>
      </c>
      <c r="J30" s="333">
        <v>10432.780000000001</v>
      </c>
      <c r="K30" s="333">
        <v>4.67</v>
      </c>
      <c r="L30" s="333">
        <v>125193.36</v>
      </c>
      <c r="M30" s="333">
        <v>56.04</v>
      </c>
      <c r="N30" s="333">
        <v>6.09</v>
      </c>
      <c r="O30" s="333">
        <v>0</v>
      </c>
      <c r="P30" s="333">
        <v>11080.64</v>
      </c>
      <c r="Q30" s="333">
        <v>0</v>
      </c>
      <c r="R30" s="333"/>
      <c r="T30" s="364" t="b">
        <f t="shared" si="3"/>
        <v>1</v>
      </c>
      <c r="U30" s="365">
        <f t="shared" si="6"/>
        <v>9.9166666666666661</v>
      </c>
      <c r="V30" s="370"/>
      <c r="W30" s="365">
        <f t="shared" si="4"/>
        <v>0</v>
      </c>
      <c r="X30" s="366">
        <f t="shared" si="5"/>
        <v>12</v>
      </c>
      <c r="Y30" s="367">
        <f t="shared" si="0"/>
        <v>125193.36000000002</v>
      </c>
      <c r="Z30" s="367">
        <f t="shared" si="1"/>
        <v>13605.06</v>
      </c>
      <c r="AA30" s="369">
        <f t="shared" si="2"/>
        <v>2234</v>
      </c>
      <c r="AC30" s="393"/>
    </row>
    <row r="31" spans="1:29" ht="15" customHeight="1">
      <c r="A31" s="331" t="s">
        <v>490</v>
      </c>
      <c r="B31" s="332" t="s">
        <v>539</v>
      </c>
      <c r="C31" s="331" t="s">
        <v>540</v>
      </c>
      <c r="D31" s="331" t="s">
        <v>493</v>
      </c>
      <c r="E31" s="333">
        <v>3691</v>
      </c>
      <c r="F31" s="334">
        <v>44197</v>
      </c>
      <c r="G31" s="334">
        <v>46203</v>
      </c>
      <c r="H31" s="335">
        <v>66</v>
      </c>
      <c r="I31" s="335">
        <v>5.25</v>
      </c>
      <c r="J31" s="333">
        <v>16055.85</v>
      </c>
      <c r="K31" s="333">
        <v>4.3499999999999996</v>
      </c>
      <c r="L31" s="333">
        <v>192670.2</v>
      </c>
      <c r="M31" s="333">
        <v>52.2</v>
      </c>
      <c r="N31" s="333">
        <v>5.58</v>
      </c>
      <c r="O31" s="333">
        <v>0</v>
      </c>
      <c r="P31" s="333">
        <v>10807.72</v>
      </c>
      <c r="Q31" s="333">
        <v>0</v>
      </c>
      <c r="R31" s="333"/>
      <c r="S31" s="183"/>
      <c r="T31" s="364" t="b">
        <f t="shared" si="3"/>
        <v>1</v>
      </c>
      <c r="U31" s="365">
        <f t="shared" si="6"/>
        <v>5.416666666666667</v>
      </c>
      <c r="V31" s="370"/>
      <c r="W31" s="365">
        <f t="shared" si="4"/>
        <v>0</v>
      </c>
      <c r="X31" s="366">
        <f t="shared" si="5"/>
        <v>12</v>
      </c>
      <c r="Y31" s="367">
        <f t="shared" si="0"/>
        <v>192670.2</v>
      </c>
      <c r="Z31" s="367">
        <f t="shared" si="1"/>
        <v>20595.780000000002</v>
      </c>
      <c r="AA31" s="369">
        <f t="shared" si="2"/>
        <v>3691</v>
      </c>
      <c r="AC31" s="393"/>
    </row>
    <row r="32" spans="1:29" ht="15" customHeight="1">
      <c r="A32" s="331" t="s">
        <v>490</v>
      </c>
      <c r="B32" s="332" t="s">
        <v>541</v>
      </c>
      <c r="C32" s="331" t="s">
        <v>542</v>
      </c>
      <c r="D32" s="331" t="s">
        <v>493</v>
      </c>
      <c r="E32" s="333">
        <v>1281</v>
      </c>
      <c r="F32" s="334">
        <v>44896</v>
      </c>
      <c r="G32" s="334">
        <v>46843</v>
      </c>
      <c r="H32" s="335">
        <v>64</v>
      </c>
      <c r="I32" s="335">
        <v>3.33</v>
      </c>
      <c r="J32" s="333">
        <v>4355.3999999999996</v>
      </c>
      <c r="K32" s="333">
        <v>3.4</v>
      </c>
      <c r="L32" s="333">
        <v>52264.800000000003</v>
      </c>
      <c r="M32" s="333">
        <v>40.799999999999997</v>
      </c>
      <c r="N32" s="333">
        <v>0</v>
      </c>
      <c r="O32" s="333">
        <v>0</v>
      </c>
      <c r="P32" s="333">
        <v>5879.79</v>
      </c>
      <c r="Q32" s="333">
        <v>0</v>
      </c>
      <c r="R32" s="333"/>
      <c r="T32" s="364" t="b">
        <f t="shared" si="3"/>
        <v>1</v>
      </c>
      <c r="U32" s="365">
        <f t="shared" si="6"/>
        <v>5.25</v>
      </c>
      <c r="V32" s="370"/>
      <c r="W32" s="365">
        <f t="shared" si="4"/>
        <v>0</v>
      </c>
      <c r="X32" s="366">
        <f t="shared" si="5"/>
        <v>12</v>
      </c>
      <c r="Y32" s="367">
        <f t="shared" si="0"/>
        <v>52264.799999999996</v>
      </c>
      <c r="Z32" s="367">
        <f t="shared" si="1"/>
        <v>0</v>
      </c>
      <c r="AA32" s="369">
        <f t="shared" si="2"/>
        <v>1281</v>
      </c>
      <c r="AC32" s="393"/>
    </row>
    <row r="33" spans="1:29" ht="15" customHeight="1">
      <c r="A33" s="331" t="s">
        <v>490</v>
      </c>
      <c r="B33" s="332" t="s">
        <v>543</v>
      </c>
      <c r="C33" s="331" t="s">
        <v>544</v>
      </c>
      <c r="D33" s="331" t="s">
        <v>493</v>
      </c>
      <c r="E33" s="333">
        <v>1292</v>
      </c>
      <c r="F33" s="334">
        <v>44348</v>
      </c>
      <c r="G33" s="334">
        <v>47452</v>
      </c>
      <c r="H33" s="335">
        <v>102</v>
      </c>
      <c r="I33" s="335">
        <v>4.83</v>
      </c>
      <c r="J33" s="333">
        <v>5852.76</v>
      </c>
      <c r="K33" s="333">
        <v>4.53</v>
      </c>
      <c r="L33" s="333">
        <v>70233.119999999995</v>
      </c>
      <c r="M33" s="333">
        <v>54.36</v>
      </c>
      <c r="N33" s="333">
        <v>0.97</v>
      </c>
      <c r="O33" s="333">
        <v>0</v>
      </c>
      <c r="P33" s="333">
        <v>4588.33</v>
      </c>
      <c r="Q33" s="333">
        <v>0</v>
      </c>
      <c r="R33" s="333"/>
      <c r="T33" s="364" t="b">
        <f t="shared" si="3"/>
        <v>1</v>
      </c>
      <c r="U33" s="365">
        <f t="shared" si="6"/>
        <v>8.4166666666666661</v>
      </c>
      <c r="V33" s="370"/>
      <c r="W33" s="365">
        <f t="shared" si="4"/>
        <v>0</v>
      </c>
      <c r="X33" s="366">
        <f t="shared" si="5"/>
        <v>12</v>
      </c>
      <c r="Y33" s="367">
        <f t="shared" si="0"/>
        <v>70233.119999999995</v>
      </c>
      <c r="Z33" s="367">
        <f t="shared" si="1"/>
        <v>1253.24</v>
      </c>
      <c r="AA33" s="369">
        <f t="shared" si="2"/>
        <v>1292</v>
      </c>
      <c r="AC33" s="393"/>
    </row>
    <row r="34" spans="1:29" ht="15" customHeight="1">
      <c r="A34" s="331" t="s">
        <v>490</v>
      </c>
      <c r="B34" s="332" t="s">
        <v>545</v>
      </c>
      <c r="C34" s="331" t="s">
        <v>948</v>
      </c>
      <c r="D34" s="331" t="s">
        <v>493</v>
      </c>
      <c r="E34" s="333">
        <v>1310</v>
      </c>
      <c r="F34" s="334">
        <v>44788</v>
      </c>
      <c r="G34" s="334">
        <v>46752</v>
      </c>
      <c r="H34" s="335">
        <v>65</v>
      </c>
      <c r="I34" s="335">
        <v>3.67</v>
      </c>
      <c r="J34" s="333">
        <v>5868.8</v>
      </c>
      <c r="K34" s="333">
        <v>4.4800000000000004</v>
      </c>
      <c r="L34" s="333">
        <v>70425.600000000006</v>
      </c>
      <c r="M34" s="333">
        <v>53.76</v>
      </c>
      <c r="N34" s="333">
        <v>3.24</v>
      </c>
      <c r="O34" s="333">
        <v>0</v>
      </c>
      <c r="P34" s="333">
        <v>6576.2</v>
      </c>
      <c r="Q34" s="333">
        <v>0</v>
      </c>
      <c r="R34" s="333"/>
      <c r="T34" s="364" t="b">
        <f t="shared" si="3"/>
        <v>1</v>
      </c>
      <c r="U34" s="365">
        <f t="shared" si="6"/>
        <v>5.333333333333333</v>
      </c>
      <c r="V34" s="370"/>
      <c r="W34" s="365">
        <f t="shared" si="4"/>
        <v>0</v>
      </c>
      <c r="X34" s="366">
        <f t="shared" si="5"/>
        <v>12</v>
      </c>
      <c r="Y34" s="367">
        <f t="shared" si="0"/>
        <v>70425.600000000006</v>
      </c>
      <c r="Z34" s="367">
        <f t="shared" si="1"/>
        <v>4244.4000000000005</v>
      </c>
      <c r="AA34" s="369">
        <f t="shared" si="2"/>
        <v>1310</v>
      </c>
      <c r="AC34" s="393"/>
    </row>
    <row r="35" spans="1:29" ht="15" customHeight="1">
      <c r="A35" s="331" t="s">
        <v>490</v>
      </c>
      <c r="B35" s="332" t="s">
        <v>546</v>
      </c>
      <c r="C35" s="331" t="s">
        <v>949</v>
      </c>
      <c r="D35" s="331" t="s">
        <v>493</v>
      </c>
      <c r="E35" s="333">
        <v>770</v>
      </c>
      <c r="F35" s="334">
        <v>43892</v>
      </c>
      <c r="G35" s="334">
        <v>48029</v>
      </c>
      <c r="H35" s="335">
        <v>136</v>
      </c>
      <c r="I35" s="335">
        <v>6.08</v>
      </c>
      <c r="J35" s="333">
        <v>3526.6</v>
      </c>
      <c r="K35" s="333">
        <v>4.58</v>
      </c>
      <c r="L35" s="333">
        <v>42319.199999999997</v>
      </c>
      <c r="M35" s="333">
        <v>54.96</v>
      </c>
      <c r="N35" s="333">
        <v>5.97</v>
      </c>
      <c r="O35" s="333">
        <v>0</v>
      </c>
      <c r="P35" s="333">
        <v>3642.1</v>
      </c>
      <c r="Q35" s="333">
        <v>0</v>
      </c>
      <c r="R35" s="333"/>
      <c r="T35" s="364" t="b">
        <f t="shared" si="3"/>
        <v>1</v>
      </c>
      <c r="U35" s="365">
        <f t="shared" si="6"/>
        <v>11.25</v>
      </c>
      <c r="V35" s="370"/>
      <c r="W35" s="365">
        <f t="shared" si="4"/>
        <v>0</v>
      </c>
      <c r="X35" s="366">
        <f t="shared" si="5"/>
        <v>12</v>
      </c>
      <c r="Y35" s="367">
        <f t="shared" si="0"/>
        <v>42319.199999999997</v>
      </c>
      <c r="Z35" s="367">
        <f t="shared" si="1"/>
        <v>4596.9000000000005</v>
      </c>
      <c r="AA35" s="369">
        <f t="shared" si="2"/>
        <v>770</v>
      </c>
      <c r="AC35" s="393"/>
    </row>
    <row r="36" spans="1:29" ht="15" customHeight="1">
      <c r="A36" s="331" t="s">
        <v>490</v>
      </c>
      <c r="B36" s="332" t="s">
        <v>547</v>
      </c>
      <c r="C36" s="331" t="s">
        <v>548</v>
      </c>
      <c r="D36" s="331" t="s">
        <v>493</v>
      </c>
      <c r="E36" s="333">
        <v>690</v>
      </c>
      <c r="F36" s="334">
        <v>45017</v>
      </c>
      <c r="G36" s="334">
        <v>47999</v>
      </c>
      <c r="H36" s="335">
        <v>98</v>
      </c>
      <c r="I36" s="335">
        <v>3</v>
      </c>
      <c r="J36" s="333">
        <v>3513.1</v>
      </c>
      <c r="K36" s="333">
        <v>5.09</v>
      </c>
      <c r="L36" s="333">
        <v>42157.2</v>
      </c>
      <c r="M36" s="333">
        <v>61.1</v>
      </c>
      <c r="N36" s="333">
        <v>2.29</v>
      </c>
      <c r="O36" s="333">
        <v>0</v>
      </c>
      <c r="P36" s="333">
        <v>2507.81</v>
      </c>
      <c r="Q36" s="333">
        <v>0</v>
      </c>
      <c r="R36" s="333"/>
      <c r="T36" s="364" t="b">
        <f t="shared" si="3"/>
        <v>1</v>
      </c>
      <c r="U36" s="365">
        <f t="shared" si="6"/>
        <v>8.0833333333333339</v>
      </c>
      <c r="V36" s="370"/>
      <c r="W36" s="365">
        <f t="shared" si="4"/>
        <v>0</v>
      </c>
      <c r="X36" s="366">
        <f t="shared" si="5"/>
        <v>12</v>
      </c>
      <c r="Y36" s="367">
        <f t="shared" si="0"/>
        <v>42157.2</v>
      </c>
      <c r="Z36" s="367">
        <f t="shared" si="1"/>
        <v>1580.1000000000001</v>
      </c>
      <c r="AA36" s="369">
        <f t="shared" si="2"/>
        <v>690</v>
      </c>
      <c r="AC36" s="393"/>
    </row>
    <row r="37" spans="1:29" ht="15" customHeight="1">
      <c r="A37" s="331" t="s">
        <v>490</v>
      </c>
      <c r="B37" s="332" t="s">
        <v>549</v>
      </c>
      <c r="C37" s="331" t="s">
        <v>550</v>
      </c>
      <c r="D37" s="331" t="s">
        <v>493</v>
      </c>
      <c r="E37" s="333">
        <v>1797</v>
      </c>
      <c r="F37" s="334">
        <v>43191</v>
      </c>
      <c r="G37" s="334">
        <v>46112</v>
      </c>
      <c r="H37" s="335">
        <v>96</v>
      </c>
      <c r="I37" s="335">
        <v>8</v>
      </c>
      <c r="J37" s="333">
        <v>8398.31</v>
      </c>
      <c r="K37" s="333">
        <v>4.67</v>
      </c>
      <c r="L37" s="333">
        <v>100779.72</v>
      </c>
      <c r="M37" s="333">
        <v>56.08</v>
      </c>
      <c r="N37" s="333">
        <v>5.78</v>
      </c>
      <c r="O37" s="333">
        <v>0</v>
      </c>
      <c r="P37" s="333">
        <v>0</v>
      </c>
      <c r="Q37" s="333">
        <v>0</v>
      </c>
      <c r="R37" s="333"/>
      <c r="T37" s="681" t="b">
        <v>0</v>
      </c>
      <c r="U37" s="365">
        <f t="shared" si="6"/>
        <v>7.916666666666667</v>
      </c>
      <c r="V37" s="370"/>
      <c r="W37" s="365">
        <f t="shared" si="4"/>
        <v>0</v>
      </c>
      <c r="X37" s="366">
        <f t="shared" si="5"/>
        <v>12</v>
      </c>
      <c r="Y37" s="367">
        <f t="shared" si="0"/>
        <v>0</v>
      </c>
      <c r="Z37" s="367">
        <f t="shared" si="1"/>
        <v>0</v>
      </c>
      <c r="AA37" s="369">
        <f t="shared" si="2"/>
        <v>0</v>
      </c>
      <c r="AC37" s="393"/>
    </row>
    <row r="38" spans="1:29" ht="15" customHeight="1">
      <c r="A38" s="331" t="s">
        <v>490</v>
      </c>
      <c r="B38" s="332" t="s">
        <v>551</v>
      </c>
      <c r="C38" s="331" t="s">
        <v>552</v>
      </c>
      <c r="D38" s="331" t="s">
        <v>493</v>
      </c>
      <c r="E38" s="333">
        <v>2553</v>
      </c>
      <c r="F38" s="334">
        <v>43619</v>
      </c>
      <c r="G38" s="334">
        <v>47269</v>
      </c>
      <c r="H38" s="335">
        <v>120</v>
      </c>
      <c r="I38" s="335">
        <v>6.83</v>
      </c>
      <c r="J38" s="333">
        <v>12075.69</v>
      </c>
      <c r="K38" s="333">
        <v>4.7300000000000004</v>
      </c>
      <c r="L38" s="333">
        <v>144908.28</v>
      </c>
      <c r="M38" s="333">
        <v>56.76</v>
      </c>
      <c r="N38" s="333">
        <v>6.33</v>
      </c>
      <c r="O38" s="333">
        <v>0</v>
      </c>
      <c r="P38" s="333">
        <v>12075.69</v>
      </c>
      <c r="Q38" s="333">
        <v>0</v>
      </c>
      <c r="R38" s="333"/>
      <c r="T38" s="364" t="b">
        <f t="shared" si="3"/>
        <v>1</v>
      </c>
      <c r="U38" s="365">
        <f t="shared" si="6"/>
        <v>9.9166666666666661</v>
      </c>
      <c r="V38" s="370"/>
      <c r="W38" s="365">
        <f t="shared" si="4"/>
        <v>0</v>
      </c>
      <c r="X38" s="366">
        <f t="shared" si="5"/>
        <v>12</v>
      </c>
      <c r="Y38" s="367">
        <f t="shared" ref="Y38:Y69" si="7">+(J38*X38+E38*O38)*T38</f>
        <v>144908.28</v>
      </c>
      <c r="Z38" s="367">
        <f t="shared" ref="Z38:Z69" si="8">(X38*N38*E38/12)*T38</f>
        <v>16160.490000000003</v>
      </c>
      <c r="AA38" s="369">
        <f t="shared" ref="AA38:AA69" si="9">+T38*E38</f>
        <v>2553</v>
      </c>
      <c r="AC38" s="393"/>
    </row>
    <row r="39" spans="1:29" ht="15" customHeight="1">
      <c r="A39" s="331" t="s">
        <v>490</v>
      </c>
      <c r="B39" s="332" t="s">
        <v>553</v>
      </c>
      <c r="C39" s="331" t="s">
        <v>554</v>
      </c>
      <c r="D39" s="331" t="s">
        <v>493</v>
      </c>
      <c r="E39" s="333">
        <v>2058</v>
      </c>
      <c r="F39" s="334">
        <v>45170</v>
      </c>
      <c r="G39" s="334">
        <v>47149</v>
      </c>
      <c r="H39" s="335">
        <v>65</v>
      </c>
      <c r="I39" s="335">
        <v>2.58</v>
      </c>
      <c r="J39" s="333">
        <v>9816.66</v>
      </c>
      <c r="K39" s="333">
        <v>4.7699999999999996</v>
      </c>
      <c r="L39" s="333">
        <v>117799.92</v>
      </c>
      <c r="M39" s="333">
        <v>57.24</v>
      </c>
      <c r="N39" s="333">
        <v>2.79</v>
      </c>
      <c r="O39" s="333">
        <v>0</v>
      </c>
      <c r="P39" s="333">
        <v>20826.96</v>
      </c>
      <c r="Q39" s="333">
        <v>0</v>
      </c>
      <c r="R39" s="333"/>
      <c r="T39" s="364" t="b">
        <f t="shared" si="3"/>
        <v>1</v>
      </c>
      <c r="U39" s="365">
        <f t="shared" si="6"/>
        <v>5.333333333333333</v>
      </c>
      <c r="V39" s="370"/>
      <c r="W39" s="365">
        <f t="shared" si="4"/>
        <v>0</v>
      </c>
      <c r="X39" s="366">
        <f t="shared" si="5"/>
        <v>12</v>
      </c>
      <c r="Y39" s="367">
        <f t="shared" si="7"/>
        <v>117799.92</v>
      </c>
      <c r="Z39" s="367">
        <f t="shared" si="8"/>
        <v>5741.8200000000006</v>
      </c>
      <c r="AA39" s="369">
        <f t="shared" si="9"/>
        <v>2058</v>
      </c>
      <c r="AC39" s="393"/>
    </row>
    <row r="40" spans="1:29" ht="15" customHeight="1">
      <c r="A40" s="331" t="s">
        <v>490</v>
      </c>
      <c r="B40" s="332" t="s">
        <v>555</v>
      </c>
      <c r="C40" s="331" t="s">
        <v>556</v>
      </c>
      <c r="D40" s="331" t="s">
        <v>493</v>
      </c>
      <c r="E40" s="333">
        <v>1397</v>
      </c>
      <c r="F40" s="334">
        <v>43358</v>
      </c>
      <c r="G40" s="334">
        <v>47026</v>
      </c>
      <c r="H40" s="335">
        <v>121</v>
      </c>
      <c r="I40" s="335">
        <v>7.58</v>
      </c>
      <c r="J40" s="333">
        <v>6817.36</v>
      </c>
      <c r="K40" s="333">
        <v>4.88</v>
      </c>
      <c r="L40" s="333">
        <v>81808.320000000007</v>
      </c>
      <c r="M40" s="333">
        <v>58.56</v>
      </c>
      <c r="N40" s="333">
        <v>8.19</v>
      </c>
      <c r="O40" s="333">
        <v>0</v>
      </c>
      <c r="P40" s="333">
        <v>7264.4</v>
      </c>
      <c r="Q40" s="333">
        <v>0</v>
      </c>
      <c r="R40" s="333"/>
      <c r="T40" s="364" t="b">
        <f t="shared" si="3"/>
        <v>1</v>
      </c>
      <c r="U40" s="365">
        <f t="shared" si="6"/>
        <v>10</v>
      </c>
      <c r="V40" s="370"/>
      <c r="W40" s="365">
        <f t="shared" si="4"/>
        <v>0</v>
      </c>
      <c r="X40" s="366">
        <f t="shared" si="5"/>
        <v>12</v>
      </c>
      <c r="Y40" s="367">
        <f t="shared" si="7"/>
        <v>81808.319999999992</v>
      </c>
      <c r="Z40" s="367">
        <f t="shared" si="8"/>
        <v>11441.43</v>
      </c>
      <c r="AA40" s="369">
        <f t="shared" si="9"/>
        <v>1397</v>
      </c>
      <c r="AC40" s="393"/>
    </row>
    <row r="41" spans="1:29" ht="15" customHeight="1">
      <c r="A41" s="331" t="s">
        <v>490</v>
      </c>
      <c r="B41" s="332" t="s">
        <v>557</v>
      </c>
      <c r="C41" s="331" t="s">
        <v>558</v>
      </c>
      <c r="D41" s="331" t="s">
        <v>493</v>
      </c>
      <c r="E41" s="333">
        <v>2532</v>
      </c>
      <c r="F41" s="334">
        <v>45733</v>
      </c>
      <c r="G41" s="334">
        <v>49582</v>
      </c>
      <c r="H41" s="335">
        <v>127</v>
      </c>
      <c r="I41" s="335">
        <v>1.08</v>
      </c>
      <c r="J41" s="333">
        <v>11031.6</v>
      </c>
      <c r="K41" s="333">
        <v>4.3600000000000003</v>
      </c>
      <c r="L41" s="333">
        <v>132379.20000000001</v>
      </c>
      <c r="M41" s="333">
        <v>52.28</v>
      </c>
      <c r="N41" s="333">
        <v>2.0699999999999998</v>
      </c>
      <c r="O41" s="333">
        <v>0</v>
      </c>
      <c r="P41" s="333">
        <v>0</v>
      </c>
      <c r="Q41" s="333">
        <v>0</v>
      </c>
      <c r="R41" s="333"/>
      <c r="T41" s="364" t="b">
        <f t="shared" si="3"/>
        <v>1</v>
      </c>
      <c r="U41" s="365">
        <f t="shared" si="6"/>
        <v>10.5</v>
      </c>
      <c r="V41" s="370"/>
      <c r="W41" s="365">
        <f t="shared" si="4"/>
        <v>0</v>
      </c>
      <c r="X41" s="366">
        <f t="shared" si="5"/>
        <v>12</v>
      </c>
      <c r="Y41" s="367">
        <f t="shared" si="7"/>
        <v>132379.20000000001</v>
      </c>
      <c r="Z41" s="367">
        <f t="shared" si="8"/>
        <v>5241.2399999999989</v>
      </c>
      <c r="AA41" s="369">
        <f t="shared" si="9"/>
        <v>2532</v>
      </c>
      <c r="AC41" s="393"/>
    </row>
    <row r="42" spans="1:29" ht="15" customHeight="1">
      <c r="A42" s="331" t="s">
        <v>490</v>
      </c>
      <c r="B42" s="332" t="s">
        <v>559</v>
      </c>
      <c r="C42" s="331" t="s">
        <v>560</v>
      </c>
      <c r="D42" s="331" t="s">
        <v>493</v>
      </c>
      <c r="E42" s="333">
        <v>2466</v>
      </c>
      <c r="F42" s="334">
        <v>42887</v>
      </c>
      <c r="G42" s="334">
        <v>47483</v>
      </c>
      <c r="H42" s="335">
        <v>151</v>
      </c>
      <c r="I42" s="335">
        <v>8.83</v>
      </c>
      <c r="J42" s="333">
        <v>10924.38</v>
      </c>
      <c r="K42" s="333">
        <v>4.43</v>
      </c>
      <c r="L42" s="333">
        <v>131092.56</v>
      </c>
      <c r="M42" s="333">
        <v>53.16</v>
      </c>
      <c r="N42" s="333">
        <v>0</v>
      </c>
      <c r="O42" s="333">
        <v>0</v>
      </c>
      <c r="P42" s="333">
        <v>0</v>
      </c>
      <c r="Q42" s="333">
        <v>0</v>
      </c>
      <c r="R42" s="333"/>
      <c r="T42" s="364" t="b">
        <f t="shared" si="3"/>
        <v>1</v>
      </c>
      <c r="U42" s="365">
        <f t="shared" si="6"/>
        <v>12.5</v>
      </c>
      <c r="V42" s="370"/>
      <c r="W42" s="365">
        <f t="shared" si="4"/>
        <v>0</v>
      </c>
      <c r="X42" s="366">
        <f t="shared" si="5"/>
        <v>12</v>
      </c>
      <c r="Y42" s="367">
        <f t="shared" si="7"/>
        <v>131092.56</v>
      </c>
      <c r="Z42" s="367">
        <f t="shared" si="8"/>
        <v>0</v>
      </c>
      <c r="AA42" s="369">
        <f t="shared" si="9"/>
        <v>2466</v>
      </c>
      <c r="AC42" s="393" t="s">
        <v>731</v>
      </c>
    </row>
    <row r="43" spans="1:29" ht="15" customHeight="1">
      <c r="A43" s="331" t="s">
        <v>490</v>
      </c>
      <c r="B43" s="332" t="s">
        <v>561</v>
      </c>
      <c r="C43" s="331" t="s">
        <v>562</v>
      </c>
      <c r="D43" s="331" t="s">
        <v>493</v>
      </c>
      <c r="E43" s="333">
        <v>7541</v>
      </c>
      <c r="F43" s="334">
        <v>43132</v>
      </c>
      <c r="G43" s="334">
        <v>46783</v>
      </c>
      <c r="H43" s="335">
        <v>120</v>
      </c>
      <c r="I43" s="335">
        <v>8.17</v>
      </c>
      <c r="J43" s="333">
        <v>33912.129999999997</v>
      </c>
      <c r="K43" s="333">
        <v>4.5</v>
      </c>
      <c r="L43" s="333">
        <v>406945.56</v>
      </c>
      <c r="M43" s="333">
        <v>53.96</v>
      </c>
      <c r="N43" s="333">
        <v>0</v>
      </c>
      <c r="O43" s="333">
        <v>0</v>
      </c>
      <c r="P43" s="333">
        <v>0</v>
      </c>
      <c r="Q43" s="333">
        <v>0</v>
      </c>
      <c r="R43" s="333"/>
      <c r="T43" s="364" t="b">
        <f t="shared" si="3"/>
        <v>1</v>
      </c>
      <c r="U43" s="365">
        <f t="shared" si="6"/>
        <v>9.9166666666666661</v>
      </c>
      <c r="V43" s="370"/>
      <c r="W43" s="365">
        <f t="shared" si="4"/>
        <v>0</v>
      </c>
      <c r="X43" s="366">
        <f t="shared" si="5"/>
        <v>12</v>
      </c>
      <c r="Y43" s="367">
        <f t="shared" si="7"/>
        <v>406945.55999999994</v>
      </c>
      <c r="Z43" s="367">
        <f t="shared" si="8"/>
        <v>0</v>
      </c>
      <c r="AA43" s="369">
        <f t="shared" si="9"/>
        <v>7541</v>
      </c>
      <c r="AC43" s="393" t="s">
        <v>731</v>
      </c>
    </row>
    <row r="44" spans="1:29" ht="15" customHeight="1">
      <c r="A44" s="331" t="s">
        <v>490</v>
      </c>
      <c r="B44" s="332" t="s">
        <v>563</v>
      </c>
      <c r="C44" s="331" t="s">
        <v>564</v>
      </c>
      <c r="D44" s="331" t="s">
        <v>493</v>
      </c>
      <c r="E44" s="333">
        <v>2717</v>
      </c>
      <c r="F44" s="334">
        <v>43770</v>
      </c>
      <c r="G44" s="334">
        <v>46783</v>
      </c>
      <c r="H44" s="335">
        <v>99</v>
      </c>
      <c r="I44" s="335">
        <v>6.42</v>
      </c>
      <c r="J44" s="333">
        <v>11683.1</v>
      </c>
      <c r="K44" s="333">
        <v>4.3</v>
      </c>
      <c r="L44" s="333">
        <v>140197.20000000001</v>
      </c>
      <c r="M44" s="333">
        <v>51.6</v>
      </c>
      <c r="N44" s="333">
        <v>0</v>
      </c>
      <c r="O44" s="333">
        <v>0</v>
      </c>
      <c r="P44" s="333">
        <v>0</v>
      </c>
      <c r="Q44" s="333">
        <v>0</v>
      </c>
      <c r="R44" s="333"/>
      <c r="T44" s="364" t="b">
        <f t="shared" si="3"/>
        <v>1</v>
      </c>
      <c r="U44" s="365">
        <f t="shared" si="6"/>
        <v>8.1666666666666661</v>
      </c>
      <c r="V44" s="370"/>
      <c r="W44" s="365">
        <f t="shared" si="4"/>
        <v>0</v>
      </c>
      <c r="X44" s="366">
        <f t="shared" si="5"/>
        <v>12</v>
      </c>
      <c r="Y44" s="367">
        <f t="shared" si="7"/>
        <v>140197.20000000001</v>
      </c>
      <c r="Z44" s="367">
        <f t="shared" si="8"/>
        <v>0</v>
      </c>
      <c r="AA44" s="369">
        <f t="shared" si="9"/>
        <v>2717</v>
      </c>
      <c r="AC44" s="393"/>
    </row>
    <row r="45" spans="1:29" ht="15" customHeight="1">
      <c r="A45" s="331" t="s">
        <v>490</v>
      </c>
      <c r="B45" s="332" t="s">
        <v>565</v>
      </c>
      <c r="C45" s="331" t="s">
        <v>566</v>
      </c>
      <c r="D45" s="331" t="s">
        <v>493</v>
      </c>
      <c r="E45" s="333">
        <v>1002</v>
      </c>
      <c r="F45" s="334">
        <v>44228</v>
      </c>
      <c r="G45" s="332">
        <v>47879</v>
      </c>
      <c r="H45" s="332">
        <v>120</v>
      </c>
      <c r="I45" s="335">
        <v>5.17</v>
      </c>
      <c r="J45" s="333">
        <v>4529.04</v>
      </c>
      <c r="K45" s="333">
        <v>4.5199999999999996</v>
      </c>
      <c r="L45" s="333">
        <v>54348.480000000003</v>
      </c>
      <c r="M45" s="333">
        <v>54.24</v>
      </c>
      <c r="N45" s="333">
        <v>5.24</v>
      </c>
      <c r="O45" s="333">
        <v>0</v>
      </c>
      <c r="P45" s="333">
        <v>5100.18</v>
      </c>
      <c r="Q45" s="333">
        <v>0</v>
      </c>
      <c r="R45" s="333"/>
      <c r="T45" s="364" t="b">
        <f t="shared" si="3"/>
        <v>1</v>
      </c>
      <c r="U45" s="365">
        <f t="shared" si="6"/>
        <v>9.9166666666666661</v>
      </c>
      <c r="V45" s="370"/>
      <c r="W45" s="365">
        <f t="shared" si="4"/>
        <v>0</v>
      </c>
      <c r="X45" s="366">
        <f t="shared" si="5"/>
        <v>12</v>
      </c>
      <c r="Y45" s="367">
        <f t="shared" si="7"/>
        <v>54348.479999999996</v>
      </c>
      <c r="Z45" s="367">
        <f t="shared" si="8"/>
        <v>5250.4800000000005</v>
      </c>
      <c r="AA45" s="369">
        <f t="shared" si="9"/>
        <v>1002</v>
      </c>
      <c r="AC45" s="393"/>
    </row>
    <row r="46" spans="1:29" ht="15" customHeight="1">
      <c r="A46" s="331" t="s">
        <v>490</v>
      </c>
      <c r="B46" s="332" t="s">
        <v>567</v>
      </c>
      <c r="C46" s="331" t="s">
        <v>568</v>
      </c>
      <c r="D46" s="331" t="s">
        <v>493</v>
      </c>
      <c r="E46" s="333">
        <v>1388</v>
      </c>
      <c r="F46" s="334">
        <v>44201</v>
      </c>
      <c r="G46" s="334"/>
      <c r="H46" s="335"/>
      <c r="I46" s="335">
        <v>5.25</v>
      </c>
      <c r="J46" s="333">
        <v>0</v>
      </c>
      <c r="K46" s="333">
        <v>0</v>
      </c>
      <c r="L46" s="333">
        <v>0</v>
      </c>
      <c r="M46" s="333">
        <v>0</v>
      </c>
      <c r="N46" s="333">
        <v>0</v>
      </c>
      <c r="O46" s="333">
        <v>0</v>
      </c>
      <c r="P46" s="333">
        <v>0</v>
      </c>
      <c r="Q46" s="333">
        <v>0</v>
      </c>
      <c r="R46" s="333"/>
      <c r="T46" s="364" t="b">
        <f t="shared" si="3"/>
        <v>0</v>
      </c>
      <c r="U46" s="365">
        <f t="shared" si="6"/>
        <v>0</v>
      </c>
      <c r="V46" s="370"/>
      <c r="W46" s="365">
        <f t="shared" si="4"/>
        <v>0</v>
      </c>
      <c r="X46" s="366">
        <f t="shared" si="5"/>
        <v>12</v>
      </c>
      <c r="Y46" s="367">
        <f t="shared" si="7"/>
        <v>0</v>
      </c>
      <c r="Z46" s="367">
        <f t="shared" si="8"/>
        <v>0</v>
      </c>
      <c r="AA46" s="369">
        <f t="shared" si="9"/>
        <v>0</v>
      </c>
      <c r="AC46" s="393"/>
    </row>
    <row r="47" spans="1:29" ht="15" customHeight="1">
      <c r="A47" s="331" t="s">
        <v>490</v>
      </c>
      <c r="B47" s="332" t="s">
        <v>569</v>
      </c>
      <c r="C47" s="331" t="s">
        <v>570</v>
      </c>
      <c r="D47" s="331" t="s">
        <v>493</v>
      </c>
      <c r="E47" s="333">
        <v>922</v>
      </c>
      <c r="F47" s="334">
        <v>45383</v>
      </c>
      <c r="G47" s="334">
        <v>46934</v>
      </c>
      <c r="H47" s="335">
        <v>51</v>
      </c>
      <c r="I47" s="335">
        <v>2</v>
      </c>
      <c r="J47" s="646">
        <v>4084.46</v>
      </c>
      <c r="K47" s="646">
        <v>4.43</v>
      </c>
      <c r="L47" s="646">
        <v>49013.52</v>
      </c>
      <c r="M47" s="333">
        <v>53.16</v>
      </c>
      <c r="N47" s="333">
        <v>2.06</v>
      </c>
      <c r="O47" s="333">
        <v>0</v>
      </c>
      <c r="P47" s="333">
        <v>4462.4799999999996</v>
      </c>
      <c r="Q47" s="333">
        <v>0</v>
      </c>
      <c r="R47" s="333"/>
      <c r="T47" s="364" t="b">
        <f t="shared" si="3"/>
        <v>1</v>
      </c>
      <c r="U47" s="365">
        <f t="shared" si="6"/>
        <v>4.166666666666667</v>
      </c>
      <c r="V47" s="648"/>
      <c r="W47" s="365">
        <f t="shared" si="4"/>
        <v>0</v>
      </c>
      <c r="X47" s="366">
        <f t="shared" si="5"/>
        <v>12</v>
      </c>
      <c r="Y47" s="367">
        <f t="shared" si="7"/>
        <v>49013.520000000004</v>
      </c>
      <c r="Z47" s="367">
        <f t="shared" si="8"/>
        <v>1899.32</v>
      </c>
      <c r="AA47" s="369">
        <f t="shared" si="9"/>
        <v>922</v>
      </c>
      <c r="AC47" s="393"/>
    </row>
    <row r="48" spans="1:29" ht="15" customHeight="1">
      <c r="A48" s="331" t="s">
        <v>490</v>
      </c>
      <c r="B48" s="332" t="s">
        <v>571</v>
      </c>
      <c r="C48" s="331" t="s">
        <v>572</v>
      </c>
      <c r="D48" s="331" t="s">
        <v>493</v>
      </c>
      <c r="E48" s="333">
        <v>1259</v>
      </c>
      <c r="F48" s="334">
        <v>45836</v>
      </c>
      <c r="G48" s="334">
        <v>49674</v>
      </c>
      <c r="H48" s="335">
        <v>127</v>
      </c>
      <c r="I48" s="335">
        <v>0.83</v>
      </c>
      <c r="J48" s="333">
        <v>5539.6</v>
      </c>
      <c r="K48" s="333">
        <v>4.4000000000000004</v>
      </c>
      <c r="L48" s="333">
        <v>66475.199999999997</v>
      </c>
      <c r="M48" s="333">
        <v>52.8</v>
      </c>
      <c r="N48" s="333">
        <v>0</v>
      </c>
      <c r="O48" s="333">
        <v>0</v>
      </c>
      <c r="P48" s="333">
        <v>14881.38</v>
      </c>
      <c r="Q48" s="333">
        <v>0</v>
      </c>
      <c r="R48" s="333"/>
      <c r="T48" s="364" t="b">
        <f t="shared" si="3"/>
        <v>1</v>
      </c>
      <c r="U48" s="365">
        <f t="shared" si="6"/>
        <v>10.5</v>
      </c>
      <c r="V48" s="370"/>
      <c r="W48" s="365">
        <f t="shared" si="4"/>
        <v>0</v>
      </c>
      <c r="X48" s="366">
        <f t="shared" si="5"/>
        <v>12</v>
      </c>
      <c r="Y48" s="367">
        <f t="shared" si="7"/>
        <v>66475.200000000012</v>
      </c>
      <c r="Z48" s="367">
        <f t="shared" si="8"/>
        <v>0</v>
      </c>
      <c r="AA48" s="369">
        <f t="shared" si="9"/>
        <v>1259</v>
      </c>
      <c r="AC48" s="393"/>
    </row>
    <row r="49" spans="1:29" ht="15" customHeight="1">
      <c r="A49" s="331" t="s">
        <v>490</v>
      </c>
      <c r="B49" s="332" t="s">
        <v>950</v>
      </c>
      <c r="C49" s="331" t="s">
        <v>573</v>
      </c>
      <c r="D49" s="331" t="s">
        <v>493</v>
      </c>
      <c r="E49" s="650">
        <v>2321</v>
      </c>
      <c r="F49" s="334">
        <v>45722</v>
      </c>
      <c r="G49" s="334">
        <v>48029</v>
      </c>
      <c r="H49" s="335">
        <v>76</v>
      </c>
      <c r="I49" s="335">
        <v>1.08</v>
      </c>
      <c r="J49" s="333">
        <v>10264.5</v>
      </c>
      <c r="K49" s="333">
        <v>4.42</v>
      </c>
      <c r="L49" s="333">
        <v>123174</v>
      </c>
      <c r="M49" s="333">
        <v>53.07</v>
      </c>
      <c r="N49" s="333">
        <v>0.93</v>
      </c>
      <c r="O49" s="333">
        <v>0</v>
      </c>
      <c r="P49" s="333">
        <v>0</v>
      </c>
      <c r="Q49" s="333">
        <v>0</v>
      </c>
      <c r="R49" s="333"/>
      <c r="T49" s="364" t="b">
        <f t="shared" si="3"/>
        <v>1</v>
      </c>
      <c r="U49" s="365">
        <f t="shared" si="6"/>
        <v>6.25</v>
      </c>
      <c r="V49" s="370"/>
      <c r="W49" s="365">
        <f t="shared" si="4"/>
        <v>0</v>
      </c>
      <c r="X49" s="366">
        <f t="shared" si="5"/>
        <v>12</v>
      </c>
      <c r="Y49" s="367">
        <f t="shared" si="7"/>
        <v>123174</v>
      </c>
      <c r="Z49" s="367">
        <f t="shared" si="8"/>
        <v>2158.5300000000002</v>
      </c>
      <c r="AA49" s="369">
        <f t="shared" si="9"/>
        <v>2321</v>
      </c>
      <c r="AC49" s="393"/>
    </row>
    <row r="50" spans="1:29" ht="15" customHeight="1">
      <c r="A50" s="331" t="s">
        <v>490</v>
      </c>
      <c r="B50" s="332" t="s">
        <v>574</v>
      </c>
      <c r="C50" s="331" t="s">
        <v>575</v>
      </c>
      <c r="D50" s="331" t="s">
        <v>493</v>
      </c>
      <c r="E50" s="333">
        <v>994</v>
      </c>
      <c r="F50" s="334">
        <v>45139</v>
      </c>
      <c r="G50" s="334">
        <v>46265</v>
      </c>
      <c r="H50" s="335">
        <v>37</v>
      </c>
      <c r="I50" s="335">
        <v>2.67</v>
      </c>
      <c r="J50" s="333">
        <v>5009.76</v>
      </c>
      <c r="K50" s="333">
        <v>5.04</v>
      </c>
      <c r="L50" s="333">
        <v>60117.120000000003</v>
      </c>
      <c r="M50" s="333">
        <v>60.48</v>
      </c>
      <c r="N50" s="333">
        <v>9.24</v>
      </c>
      <c r="O50" s="333">
        <v>0</v>
      </c>
      <c r="P50" s="333">
        <v>2748.34</v>
      </c>
      <c r="Q50" s="333">
        <v>0</v>
      </c>
      <c r="R50" s="333"/>
      <c r="T50" s="364" t="b">
        <f t="shared" si="3"/>
        <v>1</v>
      </c>
      <c r="U50" s="365">
        <f t="shared" si="6"/>
        <v>3</v>
      </c>
      <c r="V50" s="370"/>
      <c r="W50" s="365">
        <f t="shared" si="4"/>
        <v>0</v>
      </c>
      <c r="X50" s="366">
        <f t="shared" si="5"/>
        <v>12</v>
      </c>
      <c r="Y50" s="367">
        <f t="shared" si="7"/>
        <v>60117.120000000003</v>
      </c>
      <c r="Z50" s="367">
        <f t="shared" si="8"/>
        <v>9184.56</v>
      </c>
      <c r="AA50" s="369">
        <f t="shared" si="9"/>
        <v>994</v>
      </c>
      <c r="AC50" s="393"/>
    </row>
    <row r="51" spans="1:29" ht="15" customHeight="1">
      <c r="A51" s="331" t="s">
        <v>490</v>
      </c>
      <c r="B51" s="332" t="s">
        <v>576</v>
      </c>
      <c r="C51" s="331" t="s">
        <v>577</v>
      </c>
      <c r="D51" s="331" t="s">
        <v>493</v>
      </c>
      <c r="E51" s="333">
        <v>1426</v>
      </c>
      <c r="F51" s="334">
        <v>44562</v>
      </c>
      <c r="G51" s="334">
        <v>46112</v>
      </c>
      <c r="H51" s="335">
        <v>51</v>
      </c>
      <c r="I51" s="335">
        <v>4.25</v>
      </c>
      <c r="J51" s="333">
        <v>6630.9</v>
      </c>
      <c r="K51" s="333">
        <v>4.6500000000000004</v>
      </c>
      <c r="L51" s="333">
        <v>79570.8</v>
      </c>
      <c r="M51" s="333">
        <v>55.8</v>
      </c>
      <c r="N51" s="333">
        <v>3.23</v>
      </c>
      <c r="O51" s="333">
        <v>0</v>
      </c>
      <c r="P51" s="333">
        <v>0</v>
      </c>
      <c r="Q51" s="333">
        <v>0</v>
      </c>
      <c r="R51" s="333"/>
      <c r="S51" s="183" t="s">
        <v>735</v>
      </c>
      <c r="T51" s="420" t="b">
        <v>0</v>
      </c>
      <c r="U51" s="365">
        <f t="shared" si="6"/>
        <v>4.166666666666667</v>
      </c>
      <c r="V51" s="370"/>
      <c r="W51" s="365">
        <f t="shared" si="4"/>
        <v>0</v>
      </c>
      <c r="X51" s="366">
        <f t="shared" si="5"/>
        <v>12</v>
      </c>
      <c r="Y51" s="367">
        <f t="shared" si="7"/>
        <v>0</v>
      </c>
      <c r="Z51" s="367">
        <f t="shared" si="8"/>
        <v>0</v>
      </c>
      <c r="AA51" s="369">
        <f t="shared" si="9"/>
        <v>0</v>
      </c>
      <c r="AC51" s="393"/>
    </row>
    <row r="52" spans="1:29" ht="15" customHeight="1">
      <c r="A52" s="331" t="s">
        <v>490</v>
      </c>
      <c r="B52" s="332" t="s">
        <v>578</v>
      </c>
      <c r="C52" s="331" t="s">
        <v>579</v>
      </c>
      <c r="D52" s="331" t="s">
        <v>493</v>
      </c>
      <c r="E52" s="333">
        <v>3489</v>
      </c>
      <c r="F52" s="334">
        <v>43466</v>
      </c>
      <c r="G52" s="334">
        <v>47269</v>
      </c>
      <c r="H52" s="335">
        <v>125</v>
      </c>
      <c r="I52" s="335">
        <v>7.25</v>
      </c>
      <c r="J52" s="333">
        <v>16747.2</v>
      </c>
      <c r="K52" s="333">
        <v>4.8</v>
      </c>
      <c r="L52" s="333">
        <v>200966.39999999999</v>
      </c>
      <c r="M52" s="333">
        <v>57.6</v>
      </c>
      <c r="N52" s="333">
        <v>6.65</v>
      </c>
      <c r="O52" s="333">
        <v>0</v>
      </c>
      <c r="P52" s="333">
        <v>18282.36</v>
      </c>
      <c r="Q52" s="333">
        <v>0</v>
      </c>
      <c r="R52" s="333"/>
      <c r="T52" s="364" t="b">
        <f t="shared" si="3"/>
        <v>1</v>
      </c>
      <c r="U52" s="365">
        <f t="shared" si="6"/>
        <v>10.333333333333334</v>
      </c>
      <c r="V52" s="370"/>
      <c r="W52" s="365">
        <f t="shared" si="4"/>
        <v>0</v>
      </c>
      <c r="X52" s="366">
        <f t="shared" si="5"/>
        <v>12</v>
      </c>
      <c r="Y52" s="367">
        <f t="shared" si="7"/>
        <v>200966.40000000002</v>
      </c>
      <c r="Z52" s="367">
        <f t="shared" si="8"/>
        <v>23201.850000000002</v>
      </c>
      <c r="AA52" s="369">
        <f t="shared" si="9"/>
        <v>3489</v>
      </c>
      <c r="AC52" s="393"/>
    </row>
    <row r="53" spans="1:29" ht="15" customHeight="1">
      <c r="A53" s="331" t="s">
        <v>490</v>
      </c>
      <c r="B53" s="332" t="s">
        <v>580</v>
      </c>
      <c r="C53" s="331" t="s">
        <v>581</v>
      </c>
      <c r="D53" s="331" t="s">
        <v>493</v>
      </c>
      <c r="E53" s="333">
        <v>3227</v>
      </c>
      <c r="F53" s="334">
        <v>44333</v>
      </c>
      <c r="G53" s="334">
        <v>48395</v>
      </c>
      <c r="H53" s="335">
        <v>134</v>
      </c>
      <c r="I53" s="335">
        <v>4.92</v>
      </c>
      <c r="J53" s="333">
        <v>13972.91</v>
      </c>
      <c r="K53" s="333">
        <v>4.33</v>
      </c>
      <c r="L53" s="333">
        <v>167674.92000000001</v>
      </c>
      <c r="M53" s="333">
        <v>51.96</v>
      </c>
      <c r="N53" s="333">
        <v>6.36</v>
      </c>
      <c r="O53" s="333">
        <v>0</v>
      </c>
      <c r="P53" s="333">
        <v>17199.91</v>
      </c>
      <c r="Q53" s="333">
        <v>0</v>
      </c>
      <c r="R53" s="333"/>
      <c r="T53" s="364" t="b">
        <f t="shared" si="3"/>
        <v>1</v>
      </c>
      <c r="U53" s="365">
        <f t="shared" si="6"/>
        <v>11.083333333333334</v>
      </c>
      <c r="V53" s="370"/>
      <c r="W53" s="365">
        <f t="shared" si="4"/>
        <v>0</v>
      </c>
      <c r="X53" s="366">
        <f t="shared" si="5"/>
        <v>12</v>
      </c>
      <c r="Y53" s="367">
        <f t="shared" si="7"/>
        <v>167674.91999999998</v>
      </c>
      <c r="Z53" s="367">
        <f t="shared" si="8"/>
        <v>20523.72</v>
      </c>
      <c r="AA53" s="369">
        <f t="shared" si="9"/>
        <v>3227</v>
      </c>
      <c r="AC53" s="393"/>
    </row>
    <row r="54" spans="1:29" ht="15" customHeight="1">
      <c r="A54" s="331" t="s">
        <v>490</v>
      </c>
      <c r="B54" s="332" t="s">
        <v>582</v>
      </c>
      <c r="C54" s="331" t="s">
        <v>583</v>
      </c>
      <c r="D54" s="331" t="s">
        <v>493</v>
      </c>
      <c r="E54" s="333">
        <v>2038</v>
      </c>
      <c r="F54" s="334">
        <v>44628</v>
      </c>
      <c r="G54" s="334">
        <v>47573</v>
      </c>
      <c r="H54" s="335">
        <v>97</v>
      </c>
      <c r="I54" s="335">
        <v>4.08</v>
      </c>
      <c r="J54" s="333">
        <v>8804.16</v>
      </c>
      <c r="K54" s="333">
        <v>4.32</v>
      </c>
      <c r="L54" s="333">
        <v>105649.92</v>
      </c>
      <c r="M54" s="333">
        <v>51.84</v>
      </c>
      <c r="N54" s="333">
        <v>6.36</v>
      </c>
      <c r="O54" s="333">
        <v>0</v>
      </c>
      <c r="P54" s="333">
        <v>9904.68</v>
      </c>
      <c r="Q54" s="333">
        <v>0</v>
      </c>
      <c r="R54" s="333"/>
      <c r="T54" s="364" t="b">
        <f t="shared" si="3"/>
        <v>1</v>
      </c>
      <c r="U54" s="365">
        <f t="shared" si="6"/>
        <v>8</v>
      </c>
      <c r="V54" s="370"/>
      <c r="W54" s="365">
        <f t="shared" si="4"/>
        <v>0</v>
      </c>
      <c r="X54" s="366">
        <f t="shared" si="5"/>
        <v>12</v>
      </c>
      <c r="Y54" s="367">
        <f t="shared" si="7"/>
        <v>105649.92</v>
      </c>
      <c r="Z54" s="367">
        <f t="shared" si="8"/>
        <v>12961.68</v>
      </c>
      <c r="AA54" s="369">
        <f t="shared" si="9"/>
        <v>2038</v>
      </c>
      <c r="AC54" s="393"/>
    </row>
    <row r="55" spans="1:29" ht="15" customHeight="1">
      <c r="A55" s="331" t="s">
        <v>490</v>
      </c>
      <c r="B55" s="332" t="s">
        <v>584</v>
      </c>
      <c r="C55" s="331" t="s">
        <v>585</v>
      </c>
      <c r="D55" s="331" t="s">
        <v>493</v>
      </c>
      <c r="E55" s="333">
        <v>3162</v>
      </c>
      <c r="F55" s="334">
        <v>45105</v>
      </c>
      <c r="G55" s="334">
        <v>47817</v>
      </c>
      <c r="H55" s="335">
        <v>90</v>
      </c>
      <c r="I55" s="335">
        <v>2.83</v>
      </c>
      <c r="J55" s="333">
        <v>14978.64</v>
      </c>
      <c r="K55" s="333">
        <v>4.74</v>
      </c>
      <c r="L55" s="333">
        <v>179743.68</v>
      </c>
      <c r="M55" s="333">
        <v>56.84</v>
      </c>
      <c r="N55" s="333">
        <v>3.24</v>
      </c>
      <c r="O55" s="333">
        <v>0</v>
      </c>
      <c r="P55" s="333">
        <v>15746.76</v>
      </c>
      <c r="Q55" s="333">
        <v>0</v>
      </c>
      <c r="R55" s="333"/>
      <c r="T55" s="364" t="b">
        <f t="shared" si="3"/>
        <v>1</v>
      </c>
      <c r="U55" s="365">
        <f t="shared" si="6"/>
        <v>7.416666666666667</v>
      </c>
      <c r="V55" s="370"/>
      <c r="W55" s="365">
        <f t="shared" si="4"/>
        <v>0</v>
      </c>
      <c r="X55" s="366">
        <f t="shared" si="5"/>
        <v>12</v>
      </c>
      <c r="Y55" s="367">
        <f t="shared" si="7"/>
        <v>179743.68</v>
      </c>
      <c r="Z55" s="367">
        <f t="shared" si="8"/>
        <v>10244.880000000001</v>
      </c>
      <c r="AA55" s="369">
        <f t="shared" si="9"/>
        <v>3162</v>
      </c>
      <c r="AC55" s="393"/>
    </row>
    <row r="56" spans="1:29" ht="15" customHeight="1">
      <c r="A56" s="331" t="s">
        <v>490</v>
      </c>
      <c r="B56" s="332" t="s">
        <v>586</v>
      </c>
      <c r="C56" s="331" t="s">
        <v>587</v>
      </c>
      <c r="D56" s="331" t="s">
        <v>493</v>
      </c>
      <c r="E56" s="333">
        <v>1026</v>
      </c>
      <c r="F56" s="334">
        <v>45383</v>
      </c>
      <c r="G56" s="334">
        <v>49613</v>
      </c>
      <c r="H56" s="335">
        <v>139</v>
      </c>
      <c r="I56" s="335">
        <v>2</v>
      </c>
      <c r="J56" s="333">
        <v>4760.6400000000003</v>
      </c>
      <c r="K56" s="333">
        <v>4.6399999999999997</v>
      </c>
      <c r="L56" s="333">
        <v>57127.68</v>
      </c>
      <c r="M56" s="333">
        <v>55.68</v>
      </c>
      <c r="N56" s="333">
        <v>1.58</v>
      </c>
      <c r="O56" s="333">
        <v>0</v>
      </c>
      <c r="P56" s="333">
        <v>6391.98</v>
      </c>
      <c r="Q56" s="333">
        <v>0</v>
      </c>
      <c r="R56" s="333"/>
      <c r="T56" s="364" t="b">
        <f>+IF(OR(C56="Vacant",G56=""),FALSE,IF($AC56="Yes",F56&lt;=($T$4+180),F56&lt;=($T$4+90)))</f>
        <v>1</v>
      </c>
      <c r="U56" s="365">
        <f t="shared" si="6"/>
        <v>11.5</v>
      </c>
      <c r="V56" s="370"/>
      <c r="W56" s="365">
        <f t="shared" si="4"/>
        <v>0</v>
      </c>
      <c r="X56" s="366">
        <f t="shared" si="5"/>
        <v>12</v>
      </c>
      <c r="Y56" s="367">
        <f t="shared" si="7"/>
        <v>57127.680000000008</v>
      </c>
      <c r="Z56" s="367">
        <f t="shared" si="8"/>
        <v>1621.08</v>
      </c>
      <c r="AA56" s="369">
        <f t="shared" si="9"/>
        <v>1026</v>
      </c>
      <c r="AC56" s="393"/>
    </row>
    <row r="57" spans="1:29" ht="15" customHeight="1">
      <c r="A57" s="331" t="s">
        <v>490</v>
      </c>
      <c r="B57" s="332" t="s">
        <v>588</v>
      </c>
      <c r="C57" s="331" t="s">
        <v>589</v>
      </c>
      <c r="D57" s="331" t="s">
        <v>493</v>
      </c>
      <c r="E57" s="333">
        <v>6031</v>
      </c>
      <c r="F57" s="334">
        <v>43313</v>
      </c>
      <c r="G57" s="334">
        <v>46783</v>
      </c>
      <c r="H57" s="335">
        <v>114</v>
      </c>
      <c r="I57" s="335">
        <v>7.67</v>
      </c>
      <c r="J57" s="333">
        <v>25933.3</v>
      </c>
      <c r="K57" s="333">
        <v>4.3</v>
      </c>
      <c r="L57" s="333">
        <v>311199.59999999998</v>
      </c>
      <c r="M57" s="333">
        <v>51.6</v>
      </c>
      <c r="N57" s="333">
        <v>0</v>
      </c>
      <c r="O57" s="333">
        <v>0</v>
      </c>
      <c r="P57" s="333">
        <v>0</v>
      </c>
      <c r="Q57" s="333">
        <v>0</v>
      </c>
      <c r="R57" s="333"/>
      <c r="T57" s="364" t="b">
        <f>+IF(OR(C57="Vacant",G57=""),FALSE,IF($AC57="Yes",F57&lt;=($T$4+180),F57&lt;=($T$4+90)))</f>
        <v>1</v>
      </c>
      <c r="U57" s="365">
        <f t="shared" si="6"/>
        <v>9.4166666666666661</v>
      </c>
      <c r="V57" s="370"/>
      <c r="W57" s="365">
        <f t="shared" si="4"/>
        <v>0</v>
      </c>
      <c r="X57" s="366">
        <f t="shared" si="5"/>
        <v>12</v>
      </c>
      <c r="Y57" s="367">
        <f t="shared" si="7"/>
        <v>311199.59999999998</v>
      </c>
      <c r="Z57" s="367">
        <f t="shared" si="8"/>
        <v>0</v>
      </c>
      <c r="AA57" s="369">
        <f t="shared" si="9"/>
        <v>6031</v>
      </c>
      <c r="AC57" s="393" t="s">
        <v>731</v>
      </c>
    </row>
    <row r="58" spans="1:29" ht="15" customHeight="1">
      <c r="A58" s="331" t="s">
        <v>490</v>
      </c>
      <c r="B58" s="332" t="s">
        <v>590</v>
      </c>
      <c r="C58" s="331" t="s">
        <v>591</v>
      </c>
      <c r="D58" s="331" t="s">
        <v>493</v>
      </c>
      <c r="E58" s="333">
        <v>1064</v>
      </c>
      <c r="F58" s="334">
        <v>45231</v>
      </c>
      <c r="G58" s="334">
        <v>47057</v>
      </c>
      <c r="H58" s="335">
        <v>60</v>
      </c>
      <c r="I58" s="335">
        <v>2.42</v>
      </c>
      <c r="J58" s="333">
        <v>5149.76</v>
      </c>
      <c r="K58" s="333">
        <v>4.84</v>
      </c>
      <c r="L58" s="333">
        <v>61797.120000000003</v>
      </c>
      <c r="M58" s="333">
        <v>58.08</v>
      </c>
      <c r="N58" s="333">
        <v>8.6300000000000008</v>
      </c>
      <c r="O58" s="333">
        <v>0</v>
      </c>
      <c r="P58" s="333">
        <v>3047.36</v>
      </c>
      <c r="Q58" s="333">
        <v>0</v>
      </c>
      <c r="R58" s="333"/>
      <c r="T58" s="364" t="b">
        <f t="shared" si="3"/>
        <v>1</v>
      </c>
      <c r="U58" s="365">
        <f t="shared" si="6"/>
        <v>4.916666666666667</v>
      </c>
      <c r="V58" s="370"/>
      <c r="W58" s="365">
        <f t="shared" si="4"/>
        <v>0</v>
      </c>
      <c r="X58" s="366">
        <f t="shared" si="5"/>
        <v>12</v>
      </c>
      <c r="Y58" s="367">
        <f t="shared" si="7"/>
        <v>61797.120000000003</v>
      </c>
      <c r="Z58" s="367">
        <f t="shared" si="8"/>
        <v>9182.32</v>
      </c>
      <c r="AA58" s="369">
        <f t="shared" si="9"/>
        <v>1064</v>
      </c>
      <c r="AC58" s="393"/>
    </row>
    <row r="59" spans="1:29" ht="15" customHeight="1">
      <c r="A59" s="331" t="s">
        <v>490</v>
      </c>
      <c r="B59" s="332" t="s">
        <v>592</v>
      </c>
      <c r="C59" s="331" t="s">
        <v>951</v>
      </c>
      <c r="D59" s="331" t="s">
        <v>593</v>
      </c>
      <c r="E59" s="333">
        <v>2323</v>
      </c>
      <c r="F59" s="334">
        <v>46023</v>
      </c>
      <c r="G59" s="334">
        <v>47938</v>
      </c>
      <c r="H59" s="335">
        <v>63</v>
      </c>
      <c r="I59" s="335">
        <v>0.25</v>
      </c>
      <c r="J59" s="674">
        <v>10453.5</v>
      </c>
      <c r="K59" s="371">
        <v>4.5</v>
      </c>
      <c r="L59" s="372">
        <f>+J59*12</f>
        <v>125442</v>
      </c>
      <c r="M59" s="372">
        <f>+K59*12</f>
        <v>54</v>
      </c>
      <c r="N59" s="371">
        <v>0</v>
      </c>
      <c r="O59" s="333">
        <v>0</v>
      </c>
      <c r="P59" s="333">
        <v>12706.81</v>
      </c>
      <c r="Q59" s="333">
        <v>0</v>
      </c>
      <c r="R59" s="333"/>
      <c r="T59" s="364" t="b">
        <f t="shared" si="3"/>
        <v>1</v>
      </c>
      <c r="U59" s="365">
        <f t="shared" si="6"/>
        <v>5.166666666666667</v>
      </c>
      <c r="V59" s="373">
        <v>5</v>
      </c>
      <c r="W59" s="365">
        <f t="shared" si="4"/>
        <v>0</v>
      </c>
      <c r="X59" s="366">
        <f t="shared" si="5"/>
        <v>12</v>
      </c>
      <c r="Y59" s="367">
        <f t="shared" si="7"/>
        <v>125442</v>
      </c>
      <c r="Z59" s="367">
        <f t="shared" si="8"/>
        <v>0</v>
      </c>
      <c r="AA59" s="369">
        <f t="shared" si="9"/>
        <v>2323</v>
      </c>
      <c r="AC59" s="393"/>
    </row>
    <row r="60" spans="1:29" ht="15" customHeight="1">
      <c r="A60" s="331" t="s">
        <v>490</v>
      </c>
      <c r="B60" s="332" t="s">
        <v>594</v>
      </c>
      <c r="C60" s="331" t="s">
        <v>595</v>
      </c>
      <c r="D60" s="331" t="s">
        <v>493</v>
      </c>
      <c r="E60" s="333">
        <v>2831</v>
      </c>
      <c r="F60" s="334">
        <v>43313</v>
      </c>
      <c r="G60" s="334">
        <v>46783</v>
      </c>
      <c r="H60" s="335">
        <v>114</v>
      </c>
      <c r="I60" s="335">
        <v>7.67</v>
      </c>
      <c r="J60" s="333">
        <v>12173.3</v>
      </c>
      <c r="K60" s="333">
        <v>4.3</v>
      </c>
      <c r="L60" s="333">
        <v>146079.6</v>
      </c>
      <c r="M60" s="333">
        <v>51.6</v>
      </c>
      <c r="N60" s="333">
        <v>0</v>
      </c>
      <c r="O60" s="333">
        <v>0</v>
      </c>
      <c r="P60" s="333">
        <v>0</v>
      </c>
      <c r="Q60" s="333">
        <v>0</v>
      </c>
      <c r="R60" s="333"/>
      <c r="T60" s="364" t="b">
        <f t="shared" si="3"/>
        <v>1</v>
      </c>
      <c r="U60" s="365">
        <f t="shared" si="6"/>
        <v>9.4166666666666661</v>
      </c>
      <c r="V60" s="370"/>
      <c r="W60" s="365">
        <f t="shared" si="4"/>
        <v>0</v>
      </c>
      <c r="X60" s="366">
        <f t="shared" si="5"/>
        <v>12</v>
      </c>
      <c r="Y60" s="367">
        <f t="shared" si="7"/>
        <v>146079.59999999998</v>
      </c>
      <c r="Z60" s="367">
        <f t="shared" si="8"/>
        <v>0</v>
      </c>
      <c r="AA60" s="369">
        <f t="shared" si="9"/>
        <v>2831</v>
      </c>
      <c r="AC60" s="393" t="s">
        <v>731</v>
      </c>
    </row>
    <row r="61" spans="1:29" ht="15" customHeight="1">
      <c r="A61" s="331" t="s">
        <v>490</v>
      </c>
      <c r="B61" s="332" t="s">
        <v>596</v>
      </c>
      <c r="C61" s="331" t="s">
        <v>597</v>
      </c>
      <c r="D61" s="331" t="s">
        <v>493</v>
      </c>
      <c r="E61" s="333">
        <v>3288</v>
      </c>
      <c r="F61" s="334">
        <v>43800</v>
      </c>
      <c r="G61" s="334">
        <v>46371</v>
      </c>
      <c r="H61" s="335">
        <v>84</v>
      </c>
      <c r="I61" s="335">
        <v>6.33</v>
      </c>
      <c r="J61" s="333">
        <v>16407.12</v>
      </c>
      <c r="K61" s="333">
        <v>4.99</v>
      </c>
      <c r="L61" s="333">
        <v>196885.44</v>
      </c>
      <c r="M61" s="333">
        <v>59.88</v>
      </c>
      <c r="N61" s="333">
        <v>5.95</v>
      </c>
      <c r="O61" s="333">
        <v>0</v>
      </c>
      <c r="P61" s="333">
        <v>16407.12</v>
      </c>
      <c r="Q61" s="333">
        <v>0</v>
      </c>
      <c r="R61" s="333"/>
      <c r="T61" s="364" t="b">
        <f t="shared" si="3"/>
        <v>1</v>
      </c>
      <c r="U61" s="365">
        <f t="shared" si="6"/>
        <v>7</v>
      </c>
      <c r="V61" s="370"/>
      <c r="W61" s="365">
        <f t="shared" si="4"/>
        <v>0</v>
      </c>
      <c r="X61" s="366">
        <f t="shared" si="5"/>
        <v>12</v>
      </c>
      <c r="Y61" s="367">
        <f t="shared" si="7"/>
        <v>196885.44</v>
      </c>
      <c r="Z61" s="367">
        <f t="shared" si="8"/>
        <v>19563.600000000002</v>
      </c>
      <c r="AA61" s="369">
        <f t="shared" si="9"/>
        <v>3288</v>
      </c>
    </row>
    <row r="62" spans="1:29" ht="15" customHeight="1">
      <c r="A62" s="331" t="s">
        <v>490</v>
      </c>
      <c r="B62" s="332" t="s">
        <v>598</v>
      </c>
      <c r="C62" s="331" t="s">
        <v>599</v>
      </c>
      <c r="D62" s="331" t="s">
        <v>493</v>
      </c>
      <c r="E62" s="333">
        <v>2558</v>
      </c>
      <c r="F62" s="334">
        <v>44287</v>
      </c>
      <c r="G62" s="334">
        <v>47087</v>
      </c>
      <c r="H62" s="335">
        <v>92</v>
      </c>
      <c r="I62" s="335">
        <v>5</v>
      </c>
      <c r="J62" s="333">
        <v>11485.42</v>
      </c>
      <c r="K62" s="333">
        <v>4.49</v>
      </c>
      <c r="L62" s="333">
        <v>137825.04</v>
      </c>
      <c r="M62" s="333">
        <v>53.88</v>
      </c>
      <c r="N62" s="333">
        <v>6.37</v>
      </c>
      <c r="O62" s="333">
        <v>0</v>
      </c>
      <c r="P62" s="333">
        <v>12636.52</v>
      </c>
      <c r="Q62" s="333">
        <v>0</v>
      </c>
      <c r="R62" s="333"/>
      <c r="T62" s="364" t="b">
        <f t="shared" si="3"/>
        <v>1</v>
      </c>
      <c r="U62" s="365">
        <f t="shared" si="6"/>
        <v>7.583333333333333</v>
      </c>
      <c r="V62" s="370"/>
      <c r="W62" s="365">
        <f t="shared" si="4"/>
        <v>0</v>
      </c>
      <c r="X62" s="366">
        <f t="shared" si="5"/>
        <v>12</v>
      </c>
      <c r="Y62" s="367">
        <f t="shared" si="7"/>
        <v>137825.04</v>
      </c>
      <c r="Z62" s="367">
        <f t="shared" si="8"/>
        <v>16294.46</v>
      </c>
      <c r="AA62" s="369">
        <f t="shared" si="9"/>
        <v>2558</v>
      </c>
    </row>
    <row r="63" spans="1:29" ht="15" customHeight="1">
      <c r="A63" s="331" t="s">
        <v>490</v>
      </c>
      <c r="B63" s="332" t="s">
        <v>600</v>
      </c>
      <c r="C63" s="331" t="s">
        <v>952</v>
      </c>
      <c r="D63" s="331" t="s">
        <v>593</v>
      </c>
      <c r="E63" s="333">
        <v>1263</v>
      </c>
      <c r="F63" s="334">
        <v>46023</v>
      </c>
      <c r="G63" s="334">
        <v>47634</v>
      </c>
      <c r="H63" s="335">
        <v>53</v>
      </c>
      <c r="I63" s="335">
        <v>0.25</v>
      </c>
      <c r="J63" s="333">
        <v>0</v>
      </c>
      <c r="K63" s="333">
        <v>0</v>
      </c>
      <c r="L63" s="333">
        <v>0</v>
      </c>
      <c r="M63" s="333">
        <v>0</v>
      </c>
      <c r="N63" s="333">
        <v>0</v>
      </c>
      <c r="O63" s="333">
        <v>0</v>
      </c>
      <c r="P63" s="333">
        <v>0</v>
      </c>
      <c r="Q63" s="333">
        <v>0</v>
      </c>
      <c r="R63" s="333"/>
      <c r="S63" s="183" t="s">
        <v>735</v>
      </c>
      <c r="T63" s="420" t="b">
        <v>0</v>
      </c>
      <c r="U63" s="365">
        <f t="shared" si="6"/>
        <v>4.333333333333333</v>
      </c>
      <c r="V63" s="370"/>
      <c r="W63" s="365">
        <f t="shared" si="4"/>
        <v>0</v>
      </c>
      <c r="X63" s="366">
        <f t="shared" si="5"/>
        <v>12</v>
      </c>
      <c r="Y63" s="367">
        <f t="shared" si="7"/>
        <v>0</v>
      </c>
      <c r="Z63" s="367">
        <f t="shared" si="8"/>
        <v>0</v>
      </c>
      <c r="AA63" s="369">
        <f t="shared" si="9"/>
        <v>0</v>
      </c>
    </row>
    <row r="64" spans="1:29" ht="15" customHeight="1">
      <c r="A64" s="331" t="s">
        <v>490</v>
      </c>
      <c r="B64" s="332" t="s">
        <v>601</v>
      </c>
      <c r="C64" s="331" t="s">
        <v>602</v>
      </c>
      <c r="D64" s="331" t="s">
        <v>493</v>
      </c>
      <c r="E64" s="333">
        <v>3868</v>
      </c>
      <c r="F64" s="334">
        <v>45984</v>
      </c>
      <c r="G64" s="334">
        <v>49887</v>
      </c>
      <c r="H64" s="335">
        <v>129</v>
      </c>
      <c r="I64" s="335">
        <v>0.42</v>
      </c>
      <c r="J64" s="372">
        <f>+K64*E64</f>
        <v>16245.6</v>
      </c>
      <c r="K64" s="371">
        <v>4.2</v>
      </c>
      <c r="L64" s="372">
        <f>+J64*12</f>
        <v>194947.20000000001</v>
      </c>
      <c r="M64" s="372">
        <f>+L64/E64</f>
        <v>50.400000000000006</v>
      </c>
      <c r="N64" s="650">
        <v>0</v>
      </c>
      <c r="O64" s="333">
        <v>0</v>
      </c>
      <c r="P64" s="333">
        <v>21815.52</v>
      </c>
      <c r="Q64" s="333">
        <v>0</v>
      </c>
      <c r="R64" s="333"/>
      <c r="T64" s="364" t="b">
        <f t="shared" si="3"/>
        <v>1</v>
      </c>
      <c r="U64" s="365">
        <f t="shared" si="6"/>
        <v>10.666666666666666</v>
      </c>
      <c r="V64" s="373">
        <v>9</v>
      </c>
      <c r="W64" s="365">
        <f t="shared" si="4"/>
        <v>0</v>
      </c>
      <c r="X64" s="366">
        <f t="shared" si="5"/>
        <v>12</v>
      </c>
      <c r="Y64" s="367">
        <f t="shared" si="7"/>
        <v>194947.20000000001</v>
      </c>
      <c r="Z64" s="367">
        <f t="shared" si="8"/>
        <v>0</v>
      </c>
      <c r="AA64" s="369">
        <f t="shared" si="9"/>
        <v>3868</v>
      </c>
    </row>
    <row r="65" spans="1:27" ht="15" customHeight="1">
      <c r="A65" s="331" t="s">
        <v>490</v>
      </c>
      <c r="B65" s="332" t="s">
        <v>603</v>
      </c>
      <c r="C65" s="331" t="s">
        <v>604</v>
      </c>
      <c r="D65" s="331" t="s">
        <v>493</v>
      </c>
      <c r="E65" s="333">
        <v>4627</v>
      </c>
      <c r="F65" s="334">
        <v>43901</v>
      </c>
      <c r="G65" s="334">
        <v>46660</v>
      </c>
      <c r="H65" s="335">
        <v>91</v>
      </c>
      <c r="I65" s="335">
        <v>6.08</v>
      </c>
      <c r="J65" s="333">
        <v>21191.66</v>
      </c>
      <c r="K65" s="333">
        <v>4.58</v>
      </c>
      <c r="L65" s="333">
        <v>254299.92</v>
      </c>
      <c r="M65" s="333">
        <v>54.96</v>
      </c>
      <c r="N65" s="333">
        <v>6.03</v>
      </c>
      <c r="O65" s="333">
        <v>0</v>
      </c>
      <c r="P65" s="333">
        <v>22579.759999999998</v>
      </c>
      <c r="Q65" s="333">
        <v>0</v>
      </c>
      <c r="R65" s="333"/>
      <c r="T65" s="364" t="b">
        <f t="shared" si="3"/>
        <v>1</v>
      </c>
      <c r="U65" s="365">
        <f t="shared" si="6"/>
        <v>7.5</v>
      </c>
      <c r="V65" s="370"/>
      <c r="W65" s="365">
        <f t="shared" si="4"/>
        <v>0</v>
      </c>
      <c r="X65" s="366">
        <f t="shared" si="5"/>
        <v>12</v>
      </c>
      <c r="Y65" s="367">
        <f t="shared" si="7"/>
        <v>254299.91999999998</v>
      </c>
      <c r="Z65" s="367">
        <f t="shared" si="8"/>
        <v>27900.809999999998</v>
      </c>
      <c r="AA65" s="369">
        <f t="shared" si="9"/>
        <v>4627</v>
      </c>
    </row>
    <row r="66" spans="1:27" ht="15" customHeight="1">
      <c r="A66" s="331" t="s">
        <v>490</v>
      </c>
      <c r="B66" s="332" t="s">
        <v>605</v>
      </c>
      <c r="C66" s="331" t="s">
        <v>606</v>
      </c>
      <c r="D66" s="331" t="s">
        <v>493</v>
      </c>
      <c r="E66" s="333">
        <v>90</v>
      </c>
      <c r="F66" s="334">
        <v>44927</v>
      </c>
      <c r="G66" s="334">
        <v>46783</v>
      </c>
      <c r="H66" s="335">
        <v>61</v>
      </c>
      <c r="I66" s="335">
        <v>3.25</v>
      </c>
      <c r="J66" s="333">
        <v>354.34</v>
      </c>
      <c r="K66" s="333">
        <v>3.94</v>
      </c>
      <c r="L66" s="333">
        <v>4252.08</v>
      </c>
      <c r="M66" s="333">
        <v>47.25</v>
      </c>
      <c r="N66" s="333">
        <v>0</v>
      </c>
      <c r="O66" s="333">
        <v>0</v>
      </c>
      <c r="P66" s="333">
        <v>0</v>
      </c>
      <c r="Q66" s="333"/>
      <c r="R66" s="338"/>
      <c r="T66" s="364" t="b">
        <f t="shared" si="3"/>
        <v>1</v>
      </c>
      <c r="U66" s="365">
        <f t="shared" si="6"/>
        <v>5</v>
      </c>
      <c r="V66" s="370"/>
      <c r="W66" s="365">
        <f t="shared" si="4"/>
        <v>0</v>
      </c>
      <c r="X66" s="366">
        <f t="shared" si="5"/>
        <v>12</v>
      </c>
      <c r="Y66" s="367">
        <f t="shared" si="7"/>
        <v>4252.08</v>
      </c>
      <c r="Z66" s="367">
        <f t="shared" si="8"/>
        <v>0</v>
      </c>
      <c r="AA66" s="369">
        <f t="shared" si="9"/>
        <v>90</v>
      </c>
    </row>
    <row r="67" spans="1:27" ht="15" customHeight="1">
      <c r="A67" s="331" t="s">
        <v>490</v>
      </c>
      <c r="B67" s="332" t="s">
        <v>607</v>
      </c>
      <c r="C67" s="336" t="s">
        <v>608</v>
      </c>
      <c r="D67" s="336"/>
      <c r="E67" s="337">
        <v>11249</v>
      </c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  <c r="Q67" s="338"/>
      <c r="R67" s="338"/>
      <c r="T67" s="364" t="b">
        <f t="shared" si="3"/>
        <v>0</v>
      </c>
      <c r="U67" s="365">
        <f t="shared" si="6"/>
        <v>0</v>
      </c>
      <c r="V67" s="370"/>
      <c r="W67" s="365">
        <f t="shared" si="4"/>
        <v>0</v>
      </c>
      <c r="X67" s="366">
        <f t="shared" si="5"/>
        <v>12</v>
      </c>
      <c r="Y67" s="367">
        <f t="shared" si="7"/>
        <v>0</v>
      </c>
      <c r="Z67" s="367">
        <f t="shared" si="8"/>
        <v>0</v>
      </c>
      <c r="AA67" s="369">
        <f t="shared" si="9"/>
        <v>0</v>
      </c>
    </row>
    <row r="68" spans="1:27" ht="15" customHeight="1">
      <c r="A68" s="331" t="s">
        <v>490</v>
      </c>
      <c r="B68" s="332" t="s">
        <v>609</v>
      </c>
      <c r="C68" s="336" t="s">
        <v>608</v>
      </c>
      <c r="D68" s="336"/>
      <c r="E68" s="337">
        <v>2280</v>
      </c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T68" s="364" t="b">
        <f t="shared" si="3"/>
        <v>0</v>
      </c>
      <c r="U68" s="365">
        <f t="shared" si="6"/>
        <v>0</v>
      </c>
      <c r="V68" s="370"/>
      <c r="W68" s="365">
        <f t="shared" si="4"/>
        <v>0</v>
      </c>
      <c r="X68" s="366">
        <f t="shared" si="5"/>
        <v>12</v>
      </c>
      <c r="Y68" s="367">
        <f t="shared" si="7"/>
        <v>0</v>
      </c>
      <c r="Z68" s="367">
        <f t="shared" si="8"/>
        <v>0</v>
      </c>
      <c r="AA68" s="369">
        <f t="shared" si="9"/>
        <v>0</v>
      </c>
    </row>
    <row r="69" spans="1:27" ht="15" customHeight="1">
      <c r="A69" s="331" t="s">
        <v>490</v>
      </c>
      <c r="B69" s="332" t="s">
        <v>610</v>
      </c>
      <c r="C69" s="336" t="s">
        <v>608</v>
      </c>
      <c r="D69" s="336"/>
      <c r="E69" s="337">
        <v>5176</v>
      </c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T69" s="364" t="b">
        <f t="shared" si="3"/>
        <v>0</v>
      </c>
      <c r="U69" s="365">
        <f t="shared" si="6"/>
        <v>0</v>
      </c>
      <c r="V69" s="370"/>
      <c r="W69" s="365">
        <f t="shared" si="4"/>
        <v>0</v>
      </c>
      <c r="X69" s="366">
        <f t="shared" si="5"/>
        <v>12</v>
      </c>
      <c r="Y69" s="367">
        <f t="shared" si="7"/>
        <v>0</v>
      </c>
      <c r="Z69" s="367">
        <f t="shared" si="8"/>
        <v>0</v>
      </c>
      <c r="AA69" s="369">
        <f t="shared" si="9"/>
        <v>0</v>
      </c>
    </row>
    <row r="70" spans="1:27" ht="15" customHeight="1">
      <c r="A70" s="331" t="s">
        <v>490</v>
      </c>
      <c r="B70" s="332" t="s">
        <v>611</v>
      </c>
      <c r="C70" s="336" t="s">
        <v>608</v>
      </c>
      <c r="D70" s="336"/>
      <c r="E70" s="337">
        <v>2537</v>
      </c>
      <c r="F70" s="67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T70" s="364" t="b">
        <f t="shared" si="3"/>
        <v>0</v>
      </c>
      <c r="U70" s="365">
        <f t="shared" si="6"/>
        <v>0</v>
      </c>
      <c r="V70" s="370"/>
      <c r="W70" s="365">
        <f t="shared" si="4"/>
        <v>0</v>
      </c>
      <c r="X70" s="366">
        <f t="shared" si="5"/>
        <v>12</v>
      </c>
      <c r="Y70" s="367">
        <f t="shared" ref="Y70:Y85" si="10">+(J70*X70+E70*O70)*T70</f>
        <v>0</v>
      </c>
      <c r="Z70" s="367">
        <f t="shared" ref="Z70:Z85" si="11">(X70*N70*E70/12)*T70</f>
        <v>0</v>
      </c>
      <c r="AA70" s="369">
        <f t="shared" ref="AA70:AA85" si="12">+T70*E70</f>
        <v>0</v>
      </c>
    </row>
    <row r="71" spans="1:27" ht="15" customHeight="1">
      <c r="A71" s="331" t="s">
        <v>490</v>
      </c>
      <c r="B71" s="332" t="s">
        <v>612</v>
      </c>
      <c r="C71" s="336" t="s">
        <v>608</v>
      </c>
      <c r="D71" s="336"/>
      <c r="E71" s="337">
        <v>3631</v>
      </c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T71" s="364" t="b">
        <f t="shared" ref="T71:T85" si="13">+IF(OR(C71="Vacant",G71=""),FALSE,IF($AC71="Yes",F71&lt;=($T$4+180),F71&lt;=($T$4+90)))</f>
        <v>0</v>
      </c>
      <c r="U71" s="365">
        <f t="shared" si="6"/>
        <v>0</v>
      </c>
      <c r="V71" s="370"/>
      <c r="W71" s="365">
        <f t="shared" ref="W71:W85" si="14">+MAX(V71-U71,0)</f>
        <v>0</v>
      </c>
      <c r="X71" s="366">
        <f t="shared" ref="X71:X85" si="15">12-W71</f>
        <v>12</v>
      </c>
      <c r="Y71" s="367">
        <f t="shared" si="10"/>
        <v>0</v>
      </c>
      <c r="Z71" s="367">
        <f t="shared" si="11"/>
        <v>0</v>
      </c>
      <c r="AA71" s="369">
        <f t="shared" si="12"/>
        <v>0</v>
      </c>
    </row>
    <row r="72" spans="1:27" ht="15" customHeight="1">
      <c r="A72" s="331" t="s">
        <v>490</v>
      </c>
      <c r="B72" s="332" t="s">
        <v>613</v>
      </c>
      <c r="C72" s="336" t="s">
        <v>608</v>
      </c>
      <c r="D72" s="336"/>
      <c r="E72" s="337">
        <v>3122</v>
      </c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T72" s="364" t="b">
        <f t="shared" si="13"/>
        <v>0</v>
      </c>
      <c r="U72" s="365">
        <f t="shared" ref="U72:U85" si="16">+IF(G72="",0,DATEDIF(F72,G72,"M")/12)</f>
        <v>0</v>
      </c>
      <c r="V72" s="370"/>
      <c r="W72" s="365">
        <f t="shared" si="14"/>
        <v>0</v>
      </c>
      <c r="X72" s="366">
        <f t="shared" si="15"/>
        <v>12</v>
      </c>
      <c r="Y72" s="367">
        <f t="shared" si="10"/>
        <v>0</v>
      </c>
      <c r="Z72" s="367">
        <f t="shared" si="11"/>
        <v>0</v>
      </c>
      <c r="AA72" s="369">
        <f t="shared" si="12"/>
        <v>0</v>
      </c>
    </row>
    <row r="73" spans="1:27" ht="15" customHeight="1">
      <c r="A73" s="331" t="s">
        <v>490</v>
      </c>
      <c r="B73" s="332" t="s">
        <v>614</v>
      </c>
      <c r="C73" s="336" t="s">
        <v>608</v>
      </c>
      <c r="D73" s="336"/>
      <c r="E73" s="337">
        <v>4953</v>
      </c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T73" s="364" t="b">
        <f t="shared" si="13"/>
        <v>0</v>
      </c>
      <c r="U73" s="365">
        <f t="shared" si="16"/>
        <v>0</v>
      </c>
      <c r="V73" s="370"/>
      <c r="W73" s="365">
        <f t="shared" si="14"/>
        <v>0</v>
      </c>
      <c r="X73" s="366">
        <f t="shared" si="15"/>
        <v>12</v>
      </c>
      <c r="Y73" s="367">
        <f t="shared" si="10"/>
        <v>0</v>
      </c>
      <c r="Z73" s="367">
        <f t="shared" si="11"/>
        <v>0</v>
      </c>
      <c r="AA73" s="369">
        <f t="shared" si="12"/>
        <v>0</v>
      </c>
    </row>
    <row r="74" spans="1:27" ht="15" customHeight="1">
      <c r="A74" s="331" t="s">
        <v>490</v>
      </c>
      <c r="B74" s="332" t="s">
        <v>615</v>
      </c>
      <c r="C74" s="336" t="s">
        <v>608</v>
      </c>
      <c r="D74" s="336"/>
      <c r="E74" s="337">
        <v>2509</v>
      </c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  <c r="Q74" s="338"/>
      <c r="R74" s="338"/>
      <c r="T74" s="364" t="b">
        <f t="shared" si="13"/>
        <v>0</v>
      </c>
      <c r="U74" s="365">
        <f t="shared" si="16"/>
        <v>0</v>
      </c>
      <c r="V74" s="370"/>
      <c r="W74" s="365">
        <f t="shared" si="14"/>
        <v>0</v>
      </c>
      <c r="X74" s="366">
        <f t="shared" si="15"/>
        <v>12</v>
      </c>
      <c r="Y74" s="367">
        <f t="shared" si="10"/>
        <v>0</v>
      </c>
      <c r="Z74" s="367">
        <f t="shared" si="11"/>
        <v>0</v>
      </c>
      <c r="AA74" s="369">
        <f t="shared" si="12"/>
        <v>0</v>
      </c>
    </row>
    <row r="75" spans="1:27" ht="15" customHeight="1">
      <c r="A75" s="331" t="s">
        <v>490</v>
      </c>
      <c r="B75" s="332" t="s">
        <v>617</v>
      </c>
      <c r="C75" s="336" t="s">
        <v>608</v>
      </c>
      <c r="D75" s="336"/>
      <c r="E75" s="337">
        <v>6415</v>
      </c>
      <c r="F75" s="338"/>
      <c r="G75" s="338"/>
      <c r="H75" s="338"/>
      <c r="I75" s="338"/>
      <c r="J75" s="338"/>
      <c r="K75" s="338"/>
      <c r="L75" s="338"/>
      <c r="M75" s="338"/>
      <c r="N75" s="338"/>
      <c r="O75" s="338"/>
      <c r="P75" s="338"/>
      <c r="Q75" s="338"/>
      <c r="R75" s="338"/>
      <c r="T75" s="364" t="b">
        <f t="shared" si="13"/>
        <v>0</v>
      </c>
      <c r="U75" s="365">
        <f t="shared" si="16"/>
        <v>0</v>
      </c>
      <c r="V75" s="370"/>
      <c r="W75" s="365">
        <f t="shared" si="14"/>
        <v>0</v>
      </c>
      <c r="X75" s="366">
        <f t="shared" si="15"/>
        <v>12</v>
      </c>
      <c r="Y75" s="367">
        <f t="shared" si="10"/>
        <v>0</v>
      </c>
      <c r="Z75" s="367">
        <f t="shared" si="11"/>
        <v>0</v>
      </c>
      <c r="AA75" s="369">
        <f t="shared" si="12"/>
        <v>0</v>
      </c>
    </row>
    <row r="76" spans="1:27" ht="15" customHeight="1">
      <c r="A76" s="331" t="s">
        <v>490</v>
      </c>
      <c r="B76" s="332" t="s">
        <v>618</v>
      </c>
      <c r="C76" s="336" t="s">
        <v>608</v>
      </c>
      <c r="D76" s="336"/>
      <c r="E76" s="337">
        <v>823</v>
      </c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  <c r="Q76" s="338"/>
      <c r="R76" s="338"/>
      <c r="T76" s="364" t="b">
        <f t="shared" si="13"/>
        <v>0</v>
      </c>
      <c r="U76" s="365">
        <f t="shared" si="16"/>
        <v>0</v>
      </c>
      <c r="V76" s="370"/>
      <c r="W76" s="365">
        <f t="shared" si="14"/>
        <v>0</v>
      </c>
      <c r="X76" s="366">
        <f t="shared" si="15"/>
        <v>12</v>
      </c>
      <c r="Y76" s="367">
        <f t="shared" si="10"/>
        <v>0</v>
      </c>
      <c r="Z76" s="367">
        <f t="shared" si="11"/>
        <v>0</v>
      </c>
      <c r="AA76" s="369">
        <f t="shared" si="12"/>
        <v>0</v>
      </c>
    </row>
    <row r="77" spans="1:27" ht="15" customHeight="1">
      <c r="A77" s="331" t="s">
        <v>490</v>
      </c>
      <c r="B77" s="332" t="s">
        <v>619</v>
      </c>
      <c r="C77" s="336" t="s">
        <v>608</v>
      </c>
      <c r="D77" s="336"/>
      <c r="E77" s="337">
        <v>2268</v>
      </c>
      <c r="F77" s="338"/>
      <c r="G77" s="338"/>
      <c r="H77" s="338"/>
      <c r="I77" s="338"/>
      <c r="J77" s="338"/>
      <c r="K77" s="338"/>
      <c r="L77" s="338"/>
      <c r="M77" s="338"/>
      <c r="N77" s="338"/>
      <c r="O77" s="338"/>
      <c r="P77" s="338"/>
      <c r="Q77" s="338"/>
      <c r="R77" s="338"/>
      <c r="T77" s="364" t="b">
        <f t="shared" si="13"/>
        <v>0</v>
      </c>
      <c r="U77" s="365">
        <f t="shared" si="16"/>
        <v>0</v>
      </c>
      <c r="V77" s="370"/>
      <c r="W77" s="365">
        <f t="shared" si="14"/>
        <v>0</v>
      </c>
      <c r="X77" s="366">
        <f t="shared" si="15"/>
        <v>12</v>
      </c>
      <c r="Y77" s="367">
        <f t="shared" si="10"/>
        <v>0</v>
      </c>
      <c r="Z77" s="367">
        <f t="shared" si="11"/>
        <v>0</v>
      </c>
      <c r="AA77" s="369">
        <f t="shared" si="12"/>
        <v>0</v>
      </c>
    </row>
    <row r="78" spans="1:27" ht="15" customHeight="1">
      <c r="A78" s="331" t="s">
        <v>490</v>
      </c>
      <c r="B78" s="332" t="s">
        <v>620</v>
      </c>
      <c r="C78" s="336" t="s">
        <v>608</v>
      </c>
      <c r="D78" s="336"/>
      <c r="E78" s="337">
        <v>2057</v>
      </c>
      <c r="F78" s="338"/>
      <c r="G78" s="338"/>
      <c r="H78" s="338"/>
      <c r="I78" s="338"/>
      <c r="J78" s="338"/>
      <c r="K78" s="338"/>
      <c r="L78" s="338"/>
      <c r="M78" s="338"/>
      <c r="N78" s="338"/>
      <c r="O78" s="338"/>
      <c r="P78" s="338"/>
      <c r="Q78" s="338"/>
      <c r="R78" s="338"/>
      <c r="T78" s="364" t="b">
        <f t="shared" si="13"/>
        <v>0</v>
      </c>
      <c r="U78" s="365">
        <f t="shared" si="16"/>
        <v>0</v>
      </c>
      <c r="V78" s="370"/>
      <c r="W78" s="365">
        <f t="shared" si="14"/>
        <v>0</v>
      </c>
      <c r="X78" s="366">
        <f t="shared" si="15"/>
        <v>12</v>
      </c>
      <c r="Y78" s="367">
        <f t="shared" si="10"/>
        <v>0</v>
      </c>
      <c r="Z78" s="367">
        <f t="shared" si="11"/>
        <v>0</v>
      </c>
      <c r="AA78" s="369">
        <f t="shared" si="12"/>
        <v>0</v>
      </c>
    </row>
    <row r="79" spans="1:27" ht="15" customHeight="1">
      <c r="A79" s="331" t="s">
        <v>490</v>
      </c>
      <c r="B79" s="332" t="s">
        <v>621</v>
      </c>
      <c r="C79" s="336" t="s">
        <v>608</v>
      </c>
      <c r="D79" s="336"/>
      <c r="E79" s="337">
        <v>3201</v>
      </c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T79" s="364" t="b">
        <f t="shared" si="13"/>
        <v>0</v>
      </c>
      <c r="U79" s="365">
        <f t="shared" si="16"/>
        <v>0</v>
      </c>
      <c r="V79" s="370"/>
      <c r="W79" s="365">
        <f t="shared" si="14"/>
        <v>0</v>
      </c>
      <c r="X79" s="366">
        <f t="shared" si="15"/>
        <v>12</v>
      </c>
      <c r="Y79" s="367">
        <f t="shared" si="10"/>
        <v>0</v>
      </c>
      <c r="Z79" s="367">
        <f t="shared" si="11"/>
        <v>0</v>
      </c>
      <c r="AA79" s="369">
        <f t="shared" si="12"/>
        <v>0</v>
      </c>
    </row>
    <row r="80" spans="1:27" ht="15" customHeight="1">
      <c r="A80" s="331" t="s">
        <v>490</v>
      </c>
      <c r="B80" s="332" t="s">
        <v>622</v>
      </c>
      <c r="C80" s="336" t="s">
        <v>608</v>
      </c>
      <c r="D80" s="336"/>
      <c r="E80" s="337">
        <v>7760</v>
      </c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  <c r="Q80" s="338"/>
      <c r="R80" s="338"/>
      <c r="T80" s="364" t="b">
        <f t="shared" si="13"/>
        <v>0</v>
      </c>
      <c r="U80" s="365">
        <f t="shared" si="16"/>
        <v>0</v>
      </c>
      <c r="V80" s="370"/>
      <c r="W80" s="365">
        <f t="shared" si="14"/>
        <v>0</v>
      </c>
      <c r="X80" s="366">
        <f t="shared" si="15"/>
        <v>12</v>
      </c>
      <c r="Y80" s="367">
        <f t="shared" si="10"/>
        <v>0</v>
      </c>
      <c r="Z80" s="367">
        <f t="shared" si="11"/>
        <v>0</v>
      </c>
      <c r="AA80" s="369">
        <f t="shared" si="12"/>
        <v>0</v>
      </c>
    </row>
    <row r="81" spans="1:27" ht="15" customHeight="1">
      <c r="A81" s="331" t="s">
        <v>490</v>
      </c>
      <c r="B81" s="332" t="s">
        <v>623</v>
      </c>
      <c r="C81" s="336" t="s">
        <v>608</v>
      </c>
      <c r="D81" s="336"/>
      <c r="E81" s="337">
        <v>1465</v>
      </c>
      <c r="F81" s="338"/>
      <c r="G81" s="338"/>
      <c r="H81" s="338"/>
      <c r="I81" s="338"/>
      <c r="J81" s="338"/>
      <c r="K81" s="338"/>
      <c r="L81" s="338"/>
      <c r="M81" s="338"/>
      <c r="N81" s="338"/>
      <c r="O81" s="338"/>
      <c r="P81" s="338"/>
      <c r="Q81" s="338"/>
      <c r="R81" s="338"/>
      <c r="T81" s="364" t="b">
        <f t="shared" si="13"/>
        <v>0</v>
      </c>
      <c r="U81" s="365">
        <f t="shared" si="16"/>
        <v>0</v>
      </c>
      <c r="V81" s="370"/>
      <c r="W81" s="365">
        <f t="shared" si="14"/>
        <v>0</v>
      </c>
      <c r="X81" s="366">
        <f t="shared" si="15"/>
        <v>12</v>
      </c>
      <c r="Y81" s="367">
        <f t="shared" si="10"/>
        <v>0</v>
      </c>
      <c r="Z81" s="367">
        <f t="shared" si="11"/>
        <v>0</v>
      </c>
      <c r="AA81" s="369">
        <f t="shared" si="12"/>
        <v>0</v>
      </c>
    </row>
    <row r="82" spans="1:27" ht="15" customHeight="1">
      <c r="A82" s="331" t="s">
        <v>490</v>
      </c>
      <c r="B82" s="332" t="s">
        <v>624</v>
      </c>
      <c r="C82" s="336" t="s">
        <v>608</v>
      </c>
      <c r="D82" s="336"/>
      <c r="E82" s="337">
        <v>1013</v>
      </c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T82" s="364" t="b">
        <f t="shared" si="13"/>
        <v>0</v>
      </c>
      <c r="U82" s="365">
        <f t="shared" si="16"/>
        <v>0</v>
      </c>
      <c r="V82" s="370"/>
      <c r="W82" s="365">
        <f t="shared" si="14"/>
        <v>0</v>
      </c>
      <c r="X82" s="366">
        <f t="shared" si="15"/>
        <v>12</v>
      </c>
      <c r="Y82" s="367">
        <f t="shared" si="10"/>
        <v>0</v>
      </c>
      <c r="Z82" s="367">
        <f t="shared" si="11"/>
        <v>0</v>
      </c>
      <c r="AA82" s="369">
        <f t="shared" si="12"/>
        <v>0</v>
      </c>
    </row>
    <row r="83" spans="1:27" ht="15" customHeight="1">
      <c r="A83" s="331" t="s">
        <v>490</v>
      </c>
      <c r="B83" s="332" t="s">
        <v>625</v>
      </c>
      <c r="C83" s="336" t="s">
        <v>608</v>
      </c>
      <c r="D83" s="336"/>
      <c r="E83" s="337">
        <v>0</v>
      </c>
      <c r="F83" s="338"/>
      <c r="G83" s="338"/>
      <c r="H83" s="338"/>
      <c r="I83" s="338"/>
      <c r="J83" s="338"/>
      <c r="K83" s="338"/>
      <c r="L83" s="338"/>
      <c r="M83" s="338"/>
      <c r="N83" s="338"/>
      <c r="O83" s="338"/>
      <c r="P83" s="338"/>
      <c r="Q83" s="338"/>
      <c r="R83" s="338"/>
      <c r="T83" s="364" t="b">
        <f t="shared" si="13"/>
        <v>0</v>
      </c>
      <c r="U83" s="365">
        <f t="shared" si="16"/>
        <v>0</v>
      </c>
      <c r="V83" s="370"/>
      <c r="W83" s="365">
        <f t="shared" si="14"/>
        <v>0</v>
      </c>
      <c r="X83" s="366">
        <f t="shared" si="15"/>
        <v>12</v>
      </c>
      <c r="Y83" s="367">
        <f t="shared" si="10"/>
        <v>0</v>
      </c>
      <c r="Z83" s="367">
        <f t="shared" si="11"/>
        <v>0</v>
      </c>
      <c r="AA83" s="369">
        <f t="shared" si="12"/>
        <v>0</v>
      </c>
    </row>
    <row r="84" spans="1:27">
      <c r="T84" s="364" t="b">
        <f t="shared" si="13"/>
        <v>0</v>
      </c>
      <c r="U84" s="365">
        <f t="shared" si="16"/>
        <v>0</v>
      </c>
      <c r="V84" s="370"/>
      <c r="W84" s="365">
        <f t="shared" si="14"/>
        <v>0</v>
      </c>
      <c r="X84" s="366">
        <f t="shared" si="15"/>
        <v>12</v>
      </c>
      <c r="Y84" s="367">
        <f t="shared" si="10"/>
        <v>0</v>
      </c>
      <c r="Z84" s="367">
        <f t="shared" si="11"/>
        <v>0</v>
      </c>
      <c r="AA84" s="369">
        <f t="shared" si="12"/>
        <v>0</v>
      </c>
    </row>
    <row r="85" spans="1:27" ht="15" customHeight="1">
      <c r="A85" s="331" t="s">
        <v>490</v>
      </c>
      <c r="B85" s="332" t="s">
        <v>625</v>
      </c>
      <c r="C85" s="336" t="s">
        <v>608</v>
      </c>
      <c r="D85" s="336"/>
      <c r="E85" s="337">
        <v>0</v>
      </c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  <c r="R85" s="338"/>
      <c r="T85" s="364" t="b">
        <f t="shared" si="13"/>
        <v>0</v>
      </c>
      <c r="U85" s="365">
        <f t="shared" si="16"/>
        <v>0</v>
      </c>
      <c r="V85" s="370"/>
      <c r="W85" s="365">
        <f t="shared" si="14"/>
        <v>0</v>
      </c>
      <c r="X85" s="366">
        <f t="shared" si="15"/>
        <v>12</v>
      </c>
      <c r="Y85" s="367">
        <f t="shared" si="10"/>
        <v>0</v>
      </c>
      <c r="Z85" s="367">
        <f t="shared" si="11"/>
        <v>0</v>
      </c>
      <c r="AA85" s="369">
        <f t="shared" si="12"/>
        <v>0</v>
      </c>
    </row>
    <row r="86" spans="1:27" ht="15" customHeight="1">
      <c r="B86" s="341"/>
      <c r="C86" s="342"/>
      <c r="D86" s="342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  <c r="R86" s="338"/>
      <c r="T86" s="368"/>
      <c r="U86" s="368"/>
      <c r="V86" s="368"/>
      <c r="W86" s="368"/>
      <c r="X86" s="368"/>
      <c r="Y86" s="368"/>
      <c r="Z86" s="368"/>
      <c r="AA86" s="368"/>
    </row>
    <row r="87" spans="1:27" ht="15" customHeight="1">
      <c r="A87" s="430"/>
      <c r="B87" s="336"/>
      <c r="C87" s="337"/>
      <c r="D87" s="337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T87" s="374"/>
      <c r="U87" s="374"/>
      <c r="V87" s="374"/>
      <c r="W87" s="374"/>
      <c r="X87" s="374" t="s">
        <v>642</v>
      </c>
      <c r="Y87" s="375">
        <f>SUM(Y6:Y85)</f>
        <v>6695002.3799999999</v>
      </c>
      <c r="Z87" s="381">
        <f>SUM(Z6:Z85)</f>
        <v>435812.98000000004</v>
      </c>
      <c r="AA87" s="376">
        <f>SUM(AA6:AA85)</f>
        <v>123777</v>
      </c>
    </row>
    <row r="88" spans="1:27" ht="15" customHeight="1">
      <c r="B88" s="336"/>
      <c r="C88" s="337"/>
      <c r="D88" s="337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</row>
    <row r="89" spans="1:27" ht="15" customHeight="1">
      <c r="A89" s="331"/>
      <c r="B89" s="336"/>
      <c r="C89" s="333"/>
      <c r="D89" s="343"/>
      <c r="E89" s="338"/>
      <c r="F89" s="340"/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  <c r="R89" s="338"/>
    </row>
    <row r="90" spans="1:27" ht="15" customHeight="1">
      <c r="A90" s="344" t="s">
        <v>626</v>
      </c>
      <c r="B90" s="345"/>
      <c r="C90" s="345"/>
      <c r="D90" s="345"/>
      <c r="E90" s="339"/>
      <c r="F90" s="339"/>
      <c r="G90" s="339"/>
      <c r="H90" s="339"/>
      <c r="I90" s="339"/>
      <c r="J90" s="358" t="s">
        <v>631</v>
      </c>
      <c r="K90" s="358" t="s">
        <v>632</v>
      </c>
      <c r="L90" s="339"/>
      <c r="M90" s="339"/>
      <c r="N90" s="339"/>
      <c r="O90" s="339"/>
      <c r="P90" s="339"/>
      <c r="Q90" s="339"/>
      <c r="R90" s="339"/>
    </row>
    <row r="91" spans="1:27" ht="15" customHeight="1">
      <c r="A91" s="346" t="s">
        <v>628</v>
      </c>
      <c r="B91" s="349">
        <f>SUMIF($C:$C,"&lt;&gt;Vacant",$E:$E)</f>
        <v>131085</v>
      </c>
      <c r="D91" s="347"/>
      <c r="E91" s="338"/>
      <c r="F91" s="338"/>
      <c r="G91" s="338"/>
      <c r="H91" s="338"/>
      <c r="I91" s="338"/>
      <c r="J91" s="357">
        <f>SUM(J6:J86)</f>
        <v>575410.54999999993</v>
      </c>
      <c r="K91" s="357">
        <f>J91*12</f>
        <v>6904926.5999999996</v>
      </c>
      <c r="L91" s="338"/>
      <c r="M91" s="338"/>
      <c r="N91" s="338"/>
      <c r="O91" s="338"/>
      <c r="P91" s="338"/>
      <c r="Q91" s="338"/>
      <c r="R91" s="338"/>
    </row>
    <row r="92" spans="1:27" ht="15" customHeight="1">
      <c r="A92" s="346" t="s">
        <v>629</v>
      </c>
      <c r="B92" s="349">
        <f>SUMIF($C:$C,"Vacant",$E:$E)</f>
        <v>60459</v>
      </c>
      <c r="D92" s="34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</row>
    <row r="93" spans="1:27" ht="15" customHeight="1">
      <c r="A93" s="350" t="s">
        <v>630</v>
      </c>
      <c r="B93" s="351">
        <f>SUM(B91:B92)</f>
        <v>191544</v>
      </c>
      <c r="C93" s="353"/>
      <c r="D93" s="34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  <c r="R93" s="338"/>
    </row>
    <row r="94" spans="1:27" ht="15" customHeight="1">
      <c r="A94" s="331"/>
      <c r="B94" s="336"/>
      <c r="C94" s="333"/>
      <c r="D94" s="333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  <c r="R94" s="338"/>
    </row>
    <row r="95" spans="1:27" ht="15" customHeight="1">
      <c r="A95" t="str">
        <f>+A91</f>
        <v>Occupied</v>
      </c>
      <c r="B95" s="352">
        <f>B91/$B$93</f>
        <v>0.68435972935722345</v>
      </c>
      <c r="J95" s="183" t="s">
        <v>744</v>
      </c>
      <c r="K95" s="431">
        <f>K91/B91</f>
        <v>52.675184803753289</v>
      </c>
    </row>
    <row r="96" spans="1:27">
      <c r="A96" t="str">
        <f>+A92</f>
        <v>Vacant</v>
      </c>
      <c r="B96" s="352">
        <f>B92/$B$93</f>
        <v>0.31564027064277661</v>
      </c>
      <c r="J96" s="183" t="s">
        <v>745</v>
      </c>
      <c r="K96" s="431">
        <f>K95/12</f>
        <v>4.3895987336461078</v>
      </c>
    </row>
    <row r="98" spans="2:9">
      <c r="B98" s="680"/>
    </row>
    <row r="103" spans="2:9">
      <c r="I103" s="312">
        <v>1282</v>
      </c>
    </row>
    <row r="104" spans="2:9">
      <c r="I104" s="679">
        <f>+E49-1042</f>
        <v>1279</v>
      </c>
    </row>
  </sheetData>
  <mergeCells count="2">
    <mergeCell ref="A1:Q1"/>
    <mergeCell ref="A2:Q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BF16-A907-44E3-B5DB-B45D470E88BB}">
  <sheetPr>
    <tabColor rgb="FFFF0000"/>
    <pageSetUpPr autoPageBreaks="0"/>
  </sheetPr>
  <dimension ref="A1:K94"/>
  <sheetViews>
    <sheetView showGridLines="0" view="pageBreakPreview" zoomScaleNormal="145" zoomScaleSheetLayoutView="100" workbookViewId="0">
      <selection activeCell="J4" sqref="J4"/>
    </sheetView>
  </sheetViews>
  <sheetFormatPr defaultColWidth="9.140625" defaultRowHeight="12"/>
  <cols>
    <col min="1" max="2" width="3.7109375" style="159" customWidth="1"/>
    <col min="3" max="3" width="72.5703125" style="159" customWidth="1"/>
    <col min="4" max="4" width="11.28515625" style="160" bestFit="1" customWidth="1"/>
    <col min="5" max="5" width="10.42578125" style="160" bestFit="1" customWidth="1"/>
    <col min="6" max="6" width="10.140625" style="160" bestFit="1" customWidth="1"/>
    <col min="7" max="7" width="10.7109375" style="160" bestFit="1" customWidth="1"/>
    <col min="8" max="8" width="10.140625" style="160" bestFit="1" customWidth="1"/>
    <col min="9" max="9" width="12.140625" style="160" customWidth="1"/>
    <col min="10" max="10" width="9.85546875" style="160" bestFit="1" customWidth="1"/>
    <col min="11" max="11" width="3.28515625" style="159" customWidth="1"/>
    <col min="12" max="16384" width="9.140625" style="159"/>
  </cols>
  <sheetData>
    <row r="1" spans="1:10">
      <c r="A1" s="158">
        <v>1</v>
      </c>
      <c r="B1" s="180"/>
    </row>
    <row r="2" spans="1:10">
      <c r="C2" s="161" t="s">
        <v>82</v>
      </c>
      <c r="D2" s="162" t="s">
        <v>83</v>
      </c>
      <c r="E2" s="162" t="s">
        <v>84</v>
      </c>
      <c r="F2" s="162" t="s">
        <v>85</v>
      </c>
      <c r="G2" s="162" t="s">
        <v>86</v>
      </c>
      <c r="H2" s="163" t="s">
        <v>87</v>
      </c>
      <c r="J2" s="164" t="s">
        <v>88</v>
      </c>
    </row>
    <row r="3" spans="1:10" ht="12" customHeight="1">
      <c r="C3" s="405" t="s">
        <v>492</v>
      </c>
      <c r="D3" s="165">
        <v>14750</v>
      </c>
      <c r="E3" s="406">
        <f t="shared" ref="E3:E34" si="0">$D3/$D$65</f>
        <v>7.7042004868010064E-2</v>
      </c>
      <c r="F3" s="167">
        <v>49887</v>
      </c>
      <c r="G3" s="408">
        <f>YEAR(F3)</f>
        <v>2036</v>
      </c>
      <c r="H3" s="409">
        <f>(F3-$J$3)/365</f>
        <v>10.342465753424657</v>
      </c>
      <c r="J3" s="286">
        <v>46112</v>
      </c>
    </row>
    <row r="4" spans="1:10" ht="12" customHeight="1">
      <c r="C4" s="405" t="s">
        <v>495</v>
      </c>
      <c r="D4" s="165">
        <v>2548</v>
      </c>
      <c r="E4" s="407">
        <f t="shared" si="0"/>
        <v>1.330867989177557E-2</v>
      </c>
      <c r="F4" s="167">
        <v>47330</v>
      </c>
      <c r="G4" s="408">
        <f t="shared" ref="G4:G18" si="1">YEAR(F4)</f>
        <v>2029</v>
      </c>
      <c r="H4" s="409">
        <f t="shared" ref="H4:H18" si="2">(F4-$J$3)/365</f>
        <v>3.3369863013698629</v>
      </c>
      <c r="J4" s="290"/>
    </row>
    <row r="5" spans="1:10" ht="12" customHeight="1">
      <c r="C5" s="405" t="s">
        <v>497</v>
      </c>
      <c r="D5" s="165">
        <v>1438</v>
      </c>
      <c r="E5" s="407">
        <f t="shared" si="0"/>
        <v>7.5109425762846429E-3</v>
      </c>
      <c r="F5" s="167">
        <v>47118</v>
      </c>
      <c r="G5" s="408">
        <f t="shared" si="1"/>
        <v>2028</v>
      </c>
      <c r="H5" s="409">
        <f t="shared" si="2"/>
        <v>2.7561643835616438</v>
      </c>
      <c r="J5" s="290"/>
    </row>
    <row r="6" spans="1:10" ht="12" customHeight="1">
      <c r="C6" s="405" t="s">
        <v>499</v>
      </c>
      <c r="D6" s="165">
        <v>620</v>
      </c>
      <c r="E6" s="407">
        <f t="shared" si="0"/>
        <v>3.2383757978417791E-3</v>
      </c>
      <c r="F6" s="673">
        <v>46173</v>
      </c>
      <c r="G6" s="408">
        <f t="shared" si="1"/>
        <v>2026</v>
      </c>
      <c r="H6" s="409">
        <f>(F6-$J$3)/365</f>
        <v>0.16712328767123288</v>
      </c>
      <c r="J6" s="290"/>
    </row>
    <row r="7" spans="1:10" ht="12" customHeight="1">
      <c r="C7" s="405" t="s">
        <v>945</v>
      </c>
      <c r="D7" s="165">
        <v>1284</v>
      </c>
      <c r="E7" s="407">
        <f t="shared" si="0"/>
        <v>6.7065718135949108E-3</v>
      </c>
      <c r="F7" s="167">
        <v>48060</v>
      </c>
      <c r="G7" s="408">
        <f t="shared" si="1"/>
        <v>2031</v>
      </c>
      <c r="H7" s="409">
        <f t="shared" si="2"/>
        <v>5.3369863013698629</v>
      </c>
      <c r="J7" s="290"/>
    </row>
    <row r="8" spans="1:10" ht="12" customHeight="1">
      <c r="C8" s="405" t="s">
        <v>502</v>
      </c>
      <c r="D8" s="165">
        <v>326</v>
      </c>
      <c r="E8" s="407">
        <f t="shared" si="0"/>
        <v>1.7027588872522903E-3</v>
      </c>
      <c r="F8" s="167">
        <v>47695</v>
      </c>
      <c r="G8" s="408">
        <f t="shared" si="1"/>
        <v>2030</v>
      </c>
      <c r="H8" s="409">
        <f t="shared" si="2"/>
        <v>4.3369863013698629</v>
      </c>
      <c r="J8" s="290"/>
    </row>
    <row r="9" spans="1:10" ht="12" customHeight="1">
      <c r="C9" s="405" t="s">
        <v>504</v>
      </c>
      <c r="D9" s="165">
        <v>309</v>
      </c>
      <c r="E9" s="407">
        <f t="shared" si="0"/>
        <v>1.613964712150177E-3</v>
      </c>
      <c r="F9" s="167">
        <v>46599</v>
      </c>
      <c r="G9" s="408">
        <f t="shared" si="1"/>
        <v>2027</v>
      </c>
      <c r="H9" s="409">
        <f t="shared" si="2"/>
        <v>1.3342465753424657</v>
      </c>
      <c r="J9" s="290"/>
    </row>
    <row r="10" spans="1:10" ht="12" customHeight="1">
      <c r="C10" s="405" t="s">
        <v>506</v>
      </c>
      <c r="D10" s="165">
        <v>1846</v>
      </c>
      <c r="E10" s="407">
        <f t="shared" si="0"/>
        <v>9.6420027787353629E-3</v>
      </c>
      <c r="F10" s="167">
        <v>46904</v>
      </c>
      <c r="G10" s="408">
        <f t="shared" si="1"/>
        <v>2028</v>
      </c>
      <c r="H10" s="409">
        <f t="shared" si="2"/>
        <v>2.1698630136986301</v>
      </c>
      <c r="J10" s="290"/>
    </row>
    <row r="11" spans="1:10" ht="12" customHeight="1">
      <c r="C11" s="405" t="s">
        <v>508</v>
      </c>
      <c r="D11" s="165">
        <v>1469</v>
      </c>
      <c r="E11" s="407">
        <f t="shared" si="0"/>
        <v>7.6728613661767317E-3</v>
      </c>
      <c r="F11" s="167">
        <v>46507</v>
      </c>
      <c r="G11" s="408">
        <f t="shared" si="1"/>
        <v>2027</v>
      </c>
      <c r="H11" s="409">
        <f t="shared" si="2"/>
        <v>1.0821917808219179</v>
      </c>
      <c r="J11" s="290"/>
    </row>
    <row r="12" spans="1:10" ht="12" customHeight="1">
      <c r="C12" s="405" t="s">
        <v>510</v>
      </c>
      <c r="D12" s="165">
        <v>2354</v>
      </c>
      <c r="E12" s="407">
        <f t="shared" si="0"/>
        <v>1.2295381658257335E-2</v>
      </c>
      <c r="F12" s="167">
        <v>46934</v>
      </c>
      <c r="G12" s="408">
        <f t="shared" si="1"/>
        <v>2028</v>
      </c>
      <c r="H12" s="409">
        <f t="shared" si="2"/>
        <v>2.2520547945205478</v>
      </c>
      <c r="J12" s="290"/>
    </row>
    <row r="13" spans="1:10" ht="12" customHeight="1">
      <c r="C13" s="405" t="s">
        <v>512</v>
      </c>
      <c r="D13" s="165">
        <v>1665</v>
      </c>
      <c r="E13" s="407">
        <f t="shared" si="0"/>
        <v>8.6966059732363904E-3</v>
      </c>
      <c r="F13" s="167">
        <v>47542</v>
      </c>
      <c r="G13" s="408">
        <f t="shared" si="1"/>
        <v>2030</v>
      </c>
      <c r="H13" s="409">
        <f t="shared" si="2"/>
        <v>3.9178082191780823</v>
      </c>
      <c r="J13" s="290"/>
    </row>
    <row r="14" spans="1:10" ht="12" customHeight="1">
      <c r="C14" s="405" t="s">
        <v>514</v>
      </c>
      <c r="D14" s="165">
        <v>907</v>
      </c>
      <c r="E14" s="407">
        <f t="shared" si="0"/>
        <v>4.7374304010362805E-3</v>
      </c>
      <c r="F14" s="167">
        <v>46478</v>
      </c>
      <c r="G14" s="408">
        <f t="shared" si="1"/>
        <v>2027</v>
      </c>
      <c r="H14" s="409">
        <f t="shared" si="2"/>
        <v>1.0027397260273974</v>
      </c>
      <c r="J14" s="290"/>
    </row>
    <row r="15" spans="1:10" ht="12" customHeight="1">
      <c r="C15" s="405" t="s">
        <v>516</v>
      </c>
      <c r="D15" s="165">
        <v>1422</v>
      </c>
      <c r="E15" s="407">
        <f t="shared" si="0"/>
        <v>7.427371587953242E-3</v>
      </c>
      <c r="F15" s="167">
        <v>46904</v>
      </c>
      <c r="G15" s="408">
        <f t="shared" si="1"/>
        <v>2028</v>
      </c>
      <c r="H15" s="409">
        <f t="shared" si="2"/>
        <v>2.1698630136986301</v>
      </c>
      <c r="J15" s="290"/>
    </row>
    <row r="16" spans="1:10" ht="12" customHeight="1">
      <c r="C16" s="405" t="s">
        <v>518</v>
      </c>
      <c r="D16" s="165">
        <v>905</v>
      </c>
      <c r="E16" s="407">
        <f t="shared" si="0"/>
        <v>4.7269840274948554E-3</v>
      </c>
      <c r="F16" s="167">
        <v>46387</v>
      </c>
      <c r="G16" s="408">
        <f t="shared" si="1"/>
        <v>2026</v>
      </c>
      <c r="H16" s="409">
        <f t="shared" si="2"/>
        <v>0.75342465753424659</v>
      </c>
      <c r="J16" s="290"/>
    </row>
    <row r="17" spans="3:10" ht="12" customHeight="1">
      <c r="C17" s="405" t="s">
        <v>520</v>
      </c>
      <c r="D17" s="165">
        <v>1386</v>
      </c>
      <c r="E17" s="407">
        <f t="shared" si="0"/>
        <v>7.2393368642075908E-3</v>
      </c>
      <c r="F17" s="167">
        <v>47573</v>
      </c>
      <c r="G17" s="408">
        <f t="shared" si="1"/>
        <v>2030</v>
      </c>
      <c r="H17" s="409">
        <f t="shared" si="2"/>
        <v>4.0027397260273974</v>
      </c>
      <c r="J17" s="290"/>
    </row>
    <row r="18" spans="3:10" ht="12" customHeight="1">
      <c r="C18" s="405" t="s">
        <v>522</v>
      </c>
      <c r="D18" s="165">
        <v>1325</v>
      </c>
      <c r="E18" s="407">
        <f t="shared" si="0"/>
        <v>6.9207224711941252E-3</v>
      </c>
      <c r="F18" s="167">
        <v>47330</v>
      </c>
      <c r="G18" s="408">
        <f t="shared" si="1"/>
        <v>2029</v>
      </c>
      <c r="H18" s="409">
        <f t="shared" si="2"/>
        <v>3.3369863013698629</v>
      </c>
      <c r="J18" s="290"/>
    </row>
    <row r="19" spans="3:10" ht="12" customHeight="1">
      <c r="C19" s="405" t="s">
        <v>526</v>
      </c>
      <c r="D19" s="410">
        <v>870</v>
      </c>
      <c r="E19" s="407">
        <f t="shared" si="0"/>
        <v>4.5441724905199163E-3</v>
      </c>
      <c r="F19" s="411">
        <v>49552</v>
      </c>
      <c r="G19" s="408">
        <f t="shared" ref="G19:G58" si="3">YEAR(F19)</f>
        <v>2035</v>
      </c>
      <c r="H19" s="409">
        <f t="shared" ref="H19:H58" si="4">(F19-$J$3)/365</f>
        <v>9.4246575342465757</v>
      </c>
      <c r="J19" s="670"/>
    </row>
    <row r="20" spans="3:10" ht="12" customHeight="1">
      <c r="C20" s="405" t="s">
        <v>528</v>
      </c>
      <c r="D20" s="410">
        <v>2271</v>
      </c>
      <c r="E20" s="407">
        <f t="shared" si="0"/>
        <v>1.1861857156288194E-2</v>
      </c>
      <c r="F20" s="411">
        <v>51409</v>
      </c>
      <c r="G20" s="408">
        <f t="shared" si="3"/>
        <v>2040</v>
      </c>
      <c r="H20" s="409">
        <f t="shared" si="4"/>
        <v>14.512328767123288</v>
      </c>
      <c r="J20" s="290"/>
    </row>
    <row r="21" spans="3:10" ht="12" customHeight="1">
      <c r="C21" s="405" t="s">
        <v>530</v>
      </c>
      <c r="D21" s="410">
        <v>1271</v>
      </c>
      <c r="E21" s="407">
        <f t="shared" si="0"/>
        <v>6.6386703855756471E-3</v>
      </c>
      <c r="F21" s="411">
        <v>47238</v>
      </c>
      <c r="G21" s="408">
        <f t="shared" si="3"/>
        <v>2029</v>
      </c>
      <c r="H21" s="409">
        <f t="shared" si="4"/>
        <v>3.0849315068493151</v>
      </c>
      <c r="J21" s="290"/>
    </row>
    <row r="22" spans="3:10" ht="12" customHeight="1">
      <c r="C22" s="405" t="s">
        <v>946</v>
      </c>
      <c r="D22" s="410">
        <v>1027</v>
      </c>
      <c r="E22" s="407">
        <f t="shared" si="0"/>
        <v>5.3642128135217857E-3</v>
      </c>
      <c r="F22" s="411">
        <v>47330</v>
      </c>
      <c r="G22" s="408">
        <f t="shared" si="3"/>
        <v>2029</v>
      </c>
      <c r="H22" s="409">
        <f t="shared" si="4"/>
        <v>3.3369863013698629</v>
      </c>
      <c r="J22" s="290"/>
    </row>
    <row r="23" spans="3:10" ht="12" customHeight="1">
      <c r="C23" s="405" t="s">
        <v>947</v>
      </c>
      <c r="D23" s="410">
        <v>1282</v>
      </c>
      <c r="E23" s="407">
        <f t="shared" si="0"/>
        <v>6.6961254400534857E-3</v>
      </c>
      <c r="F23" s="411">
        <v>47968</v>
      </c>
      <c r="G23" s="408">
        <f t="shared" si="3"/>
        <v>2031</v>
      </c>
      <c r="H23" s="409">
        <f t="shared" si="4"/>
        <v>5.0849315068493155</v>
      </c>
      <c r="J23" s="290"/>
    </row>
    <row r="24" spans="3:10" ht="12" customHeight="1">
      <c r="C24" s="405" t="s">
        <v>533</v>
      </c>
      <c r="D24" s="410">
        <v>2530</v>
      </c>
      <c r="E24" s="407">
        <f t="shared" si="0"/>
        <v>1.3214662529902743E-2</v>
      </c>
      <c r="F24" s="411">
        <v>48273</v>
      </c>
      <c r="G24" s="408">
        <f t="shared" si="3"/>
        <v>2032</v>
      </c>
      <c r="H24" s="409">
        <f t="shared" si="4"/>
        <v>5.9205479452054792</v>
      </c>
      <c r="J24" s="290"/>
    </row>
    <row r="25" spans="3:10" ht="12" customHeight="1">
      <c r="C25" s="405" t="s">
        <v>535</v>
      </c>
      <c r="D25" s="410">
        <v>1320</v>
      </c>
      <c r="E25" s="407">
        <f t="shared" si="0"/>
        <v>6.894606537340562E-3</v>
      </c>
      <c r="F25" s="411">
        <v>46356</v>
      </c>
      <c r="G25" s="408">
        <f t="shared" si="3"/>
        <v>2026</v>
      </c>
      <c r="H25" s="409">
        <f t="shared" si="4"/>
        <v>0.66849315068493154</v>
      </c>
      <c r="J25" s="290"/>
    </row>
    <row r="26" spans="3:10" ht="12" customHeight="1">
      <c r="C26" s="405" t="s">
        <v>538</v>
      </c>
      <c r="D26" s="410">
        <v>2234</v>
      </c>
      <c r="E26" s="407">
        <f t="shared" si="0"/>
        <v>1.166859924577183E-2</v>
      </c>
      <c r="F26" s="411">
        <v>46904</v>
      </c>
      <c r="G26" s="408">
        <f t="shared" si="3"/>
        <v>2028</v>
      </c>
      <c r="H26" s="409">
        <f t="shared" si="4"/>
        <v>2.1698630136986301</v>
      </c>
      <c r="J26" s="290"/>
    </row>
    <row r="27" spans="3:10" ht="12" customHeight="1">
      <c r="C27" s="405" t="s">
        <v>540</v>
      </c>
      <c r="D27" s="410">
        <v>3691</v>
      </c>
      <c r="E27" s="407">
        <f t="shared" si="0"/>
        <v>1.927878237070001E-2</v>
      </c>
      <c r="F27" s="411">
        <v>46203</v>
      </c>
      <c r="G27" s="408">
        <f t="shared" si="3"/>
        <v>2026</v>
      </c>
      <c r="H27" s="409">
        <f t="shared" si="4"/>
        <v>0.24931506849315069</v>
      </c>
      <c r="J27" s="290"/>
    </row>
    <row r="28" spans="3:10" ht="12" customHeight="1">
      <c r="C28" s="405" t="s">
        <v>542</v>
      </c>
      <c r="D28" s="410">
        <v>1281</v>
      </c>
      <c r="E28" s="407">
        <f t="shared" si="0"/>
        <v>6.6909022532827727E-3</v>
      </c>
      <c r="F28" s="411">
        <v>46843</v>
      </c>
      <c r="G28" s="408">
        <f t="shared" si="3"/>
        <v>2028</v>
      </c>
      <c r="H28" s="409">
        <f t="shared" si="4"/>
        <v>2.0027397260273974</v>
      </c>
      <c r="J28" s="290"/>
    </row>
    <row r="29" spans="3:10" ht="12" customHeight="1">
      <c r="C29" s="405" t="s">
        <v>544</v>
      </c>
      <c r="D29" s="410">
        <v>1292</v>
      </c>
      <c r="E29" s="407">
        <f t="shared" si="0"/>
        <v>6.7483573077606112E-3</v>
      </c>
      <c r="F29" s="411">
        <v>47452</v>
      </c>
      <c r="G29" s="408">
        <f t="shared" si="3"/>
        <v>2029</v>
      </c>
      <c r="H29" s="409">
        <f t="shared" si="4"/>
        <v>3.6712328767123288</v>
      </c>
      <c r="J29" s="290"/>
    </row>
    <row r="30" spans="3:10" ht="12" customHeight="1">
      <c r="C30" s="405" t="s">
        <v>948</v>
      </c>
      <c r="D30" s="410">
        <v>1310</v>
      </c>
      <c r="E30" s="407">
        <f t="shared" si="0"/>
        <v>6.8423746696334364E-3</v>
      </c>
      <c r="F30" s="411">
        <v>46752</v>
      </c>
      <c r="G30" s="408">
        <f t="shared" si="3"/>
        <v>2027</v>
      </c>
      <c r="H30" s="409">
        <f t="shared" si="4"/>
        <v>1.7534246575342465</v>
      </c>
      <c r="J30" s="290"/>
    </row>
    <row r="31" spans="3:10" ht="12" customHeight="1">
      <c r="C31" s="405" t="s">
        <v>949</v>
      </c>
      <c r="D31" s="410">
        <v>770</v>
      </c>
      <c r="E31" s="407">
        <f t="shared" si="0"/>
        <v>4.0218538134486614E-3</v>
      </c>
      <c r="F31" s="411">
        <v>48029</v>
      </c>
      <c r="G31" s="408">
        <f t="shared" si="3"/>
        <v>2031</v>
      </c>
      <c r="H31" s="409">
        <f t="shared" si="4"/>
        <v>5.2520547945205482</v>
      </c>
      <c r="J31" s="290"/>
    </row>
    <row r="32" spans="3:10" ht="12" customHeight="1">
      <c r="C32" s="405" t="s">
        <v>548</v>
      </c>
      <c r="D32" s="410">
        <v>690</v>
      </c>
      <c r="E32" s="407">
        <f t="shared" si="0"/>
        <v>3.6039988717916577E-3</v>
      </c>
      <c r="F32" s="411">
        <v>47999</v>
      </c>
      <c r="G32" s="408">
        <f t="shared" si="3"/>
        <v>2031</v>
      </c>
      <c r="H32" s="409">
        <f t="shared" si="4"/>
        <v>5.1698630136986301</v>
      </c>
      <c r="J32" s="290"/>
    </row>
    <row r="33" spans="3:10" ht="12" customHeight="1">
      <c r="C33" s="405" t="s">
        <v>550</v>
      </c>
      <c r="D33" s="410">
        <v>1797</v>
      </c>
      <c r="E33" s="407">
        <f t="shared" si="0"/>
        <v>9.386066626970448E-3</v>
      </c>
      <c r="F33" s="411">
        <v>46112</v>
      </c>
      <c r="G33" s="408">
        <f t="shared" si="3"/>
        <v>2026</v>
      </c>
      <c r="H33" s="409">
        <f t="shared" si="4"/>
        <v>0</v>
      </c>
      <c r="J33" s="290"/>
    </row>
    <row r="34" spans="3:10" ht="12" customHeight="1">
      <c r="C34" s="405" t="s">
        <v>552</v>
      </c>
      <c r="D34" s="410">
        <v>2553</v>
      </c>
      <c r="E34" s="407">
        <f t="shared" si="0"/>
        <v>1.3334795825629133E-2</v>
      </c>
      <c r="F34" s="411">
        <v>47269</v>
      </c>
      <c r="G34" s="408">
        <f t="shared" si="3"/>
        <v>2029</v>
      </c>
      <c r="H34" s="409">
        <f t="shared" si="4"/>
        <v>3.1698630136986301</v>
      </c>
      <c r="J34" s="290"/>
    </row>
    <row r="35" spans="3:10" ht="12" customHeight="1">
      <c r="C35" s="405" t="s">
        <v>554</v>
      </c>
      <c r="D35" s="410">
        <v>2058</v>
      </c>
      <c r="E35" s="407">
        <f t="shared" ref="E35:E61" si="5">$D35/$D$65</f>
        <v>1.0749318374126422E-2</v>
      </c>
      <c r="F35" s="411">
        <v>47149</v>
      </c>
      <c r="G35" s="408">
        <f t="shared" si="3"/>
        <v>2029</v>
      </c>
      <c r="H35" s="409">
        <f t="shared" si="4"/>
        <v>2.8410958904109589</v>
      </c>
      <c r="J35" s="290"/>
    </row>
    <row r="36" spans="3:10" ht="12" customHeight="1">
      <c r="C36" s="405" t="s">
        <v>556</v>
      </c>
      <c r="D36" s="410">
        <v>1397</v>
      </c>
      <c r="E36" s="407">
        <f t="shared" si="5"/>
        <v>7.2967919186854285E-3</v>
      </c>
      <c r="F36" s="411">
        <v>47026</v>
      </c>
      <c r="G36" s="408">
        <f t="shared" si="3"/>
        <v>2028</v>
      </c>
      <c r="H36" s="409">
        <f t="shared" si="4"/>
        <v>2.504109589041096</v>
      </c>
      <c r="J36" s="290"/>
    </row>
    <row r="37" spans="3:10" ht="12" customHeight="1">
      <c r="C37" s="405" t="s">
        <v>558</v>
      </c>
      <c r="D37" s="410">
        <v>2532</v>
      </c>
      <c r="E37" s="407">
        <f t="shared" si="5"/>
        <v>1.3225108903444169E-2</v>
      </c>
      <c r="F37" s="411">
        <v>49582</v>
      </c>
      <c r="G37" s="408">
        <f t="shared" si="3"/>
        <v>2035</v>
      </c>
      <c r="H37" s="409">
        <f t="shared" si="4"/>
        <v>9.506849315068493</v>
      </c>
      <c r="J37" s="290"/>
    </row>
    <row r="38" spans="3:10" ht="12" customHeight="1">
      <c r="C38" s="405" t="s">
        <v>560</v>
      </c>
      <c r="D38" s="410">
        <v>2466</v>
      </c>
      <c r="E38" s="407">
        <f t="shared" si="5"/>
        <v>1.2880378576577142E-2</v>
      </c>
      <c r="F38" s="411">
        <v>47483</v>
      </c>
      <c r="G38" s="408">
        <f t="shared" si="3"/>
        <v>2029</v>
      </c>
      <c r="H38" s="409">
        <f t="shared" si="4"/>
        <v>3.7561643835616438</v>
      </c>
      <c r="J38" s="290"/>
    </row>
    <row r="39" spans="3:10" ht="12" customHeight="1">
      <c r="C39" s="405" t="s">
        <v>562</v>
      </c>
      <c r="D39" s="410">
        <v>7541</v>
      </c>
      <c r="E39" s="407">
        <f t="shared" si="5"/>
        <v>3.9388051437943321E-2</v>
      </c>
      <c r="F39" s="411">
        <v>46783</v>
      </c>
      <c r="G39" s="408">
        <f t="shared" si="3"/>
        <v>2028</v>
      </c>
      <c r="H39" s="409">
        <f t="shared" si="4"/>
        <v>1.8383561643835618</v>
      </c>
      <c r="J39" s="290"/>
    </row>
    <row r="40" spans="3:10" ht="12" customHeight="1">
      <c r="C40" s="405" t="s">
        <v>564</v>
      </c>
      <c r="D40" s="410">
        <v>2717</v>
      </c>
      <c r="E40" s="407">
        <f t="shared" si="5"/>
        <v>1.419139845602599E-2</v>
      </c>
      <c r="F40" s="411">
        <v>46783</v>
      </c>
      <c r="G40" s="408">
        <f t="shared" si="3"/>
        <v>2028</v>
      </c>
      <c r="H40" s="409">
        <f t="shared" si="4"/>
        <v>1.8383561643835618</v>
      </c>
      <c r="J40" s="290"/>
    </row>
    <row r="41" spans="3:10" ht="12" customHeight="1">
      <c r="C41" s="405" t="s">
        <v>566</v>
      </c>
      <c r="D41" s="410">
        <v>1002</v>
      </c>
      <c r="E41" s="407">
        <f t="shared" si="5"/>
        <v>5.2336331442539722E-3</v>
      </c>
      <c r="F41" s="411">
        <v>47879</v>
      </c>
      <c r="G41" s="408">
        <f t="shared" si="3"/>
        <v>2031</v>
      </c>
      <c r="H41" s="409">
        <f t="shared" si="4"/>
        <v>4.8410958904109593</v>
      </c>
      <c r="J41" s="290"/>
    </row>
    <row r="42" spans="3:10" ht="12" customHeight="1">
      <c r="C42" s="405" t="s">
        <v>570</v>
      </c>
      <c r="D42" s="410">
        <v>922</v>
      </c>
      <c r="E42" s="407">
        <f t="shared" si="5"/>
        <v>4.8157782025969684E-3</v>
      </c>
      <c r="F42" s="411">
        <v>46934</v>
      </c>
      <c r="G42" s="408">
        <f t="shared" si="3"/>
        <v>2028</v>
      </c>
      <c r="H42" s="409">
        <f t="shared" si="4"/>
        <v>2.2520547945205478</v>
      </c>
      <c r="J42" s="290"/>
    </row>
    <row r="43" spans="3:10" ht="11.85" customHeight="1">
      <c r="C43" s="405" t="s">
        <v>572</v>
      </c>
      <c r="D43" s="410">
        <v>1259</v>
      </c>
      <c r="E43" s="407">
        <f t="shared" si="5"/>
        <v>6.5759921443270973E-3</v>
      </c>
      <c r="F43" s="411">
        <v>49674</v>
      </c>
      <c r="G43" s="408">
        <f t="shared" si="3"/>
        <v>2035</v>
      </c>
      <c r="H43" s="409">
        <f t="shared" si="4"/>
        <v>9.7589041095890412</v>
      </c>
      <c r="J43" s="290"/>
    </row>
    <row r="44" spans="3:10" ht="11.85" customHeight="1">
      <c r="C44" s="405" t="s">
        <v>573</v>
      </c>
      <c r="D44" s="410">
        <v>2321</v>
      </c>
      <c r="E44" s="407">
        <f t="shared" si="5"/>
        <v>1.2123016494823821E-2</v>
      </c>
      <c r="F44" s="411">
        <v>48029</v>
      </c>
      <c r="G44" s="408">
        <f t="shared" si="3"/>
        <v>2031</v>
      </c>
      <c r="H44" s="409">
        <f t="shared" si="4"/>
        <v>5.2520547945205482</v>
      </c>
      <c r="J44" s="290"/>
    </row>
    <row r="45" spans="3:10" ht="11.85" customHeight="1">
      <c r="C45" s="405" t="s">
        <v>575</v>
      </c>
      <c r="D45" s="410">
        <v>994</v>
      </c>
      <c r="E45" s="407">
        <f t="shared" si="5"/>
        <v>5.1918476500882717E-3</v>
      </c>
      <c r="F45" s="411">
        <v>46265</v>
      </c>
      <c r="G45" s="408">
        <f t="shared" si="3"/>
        <v>2026</v>
      </c>
      <c r="H45" s="409">
        <f t="shared" si="4"/>
        <v>0.41917808219178082</v>
      </c>
      <c r="J45" s="290"/>
    </row>
    <row r="46" spans="3:10" ht="11.85" customHeight="1">
      <c r="C46" s="405" t="s">
        <v>577</v>
      </c>
      <c r="D46" s="410">
        <v>1426</v>
      </c>
      <c r="E46" s="407">
        <f t="shared" si="5"/>
        <v>7.4482643350360922E-3</v>
      </c>
      <c r="F46" s="411">
        <v>46112</v>
      </c>
      <c r="G46" s="408">
        <f t="shared" si="3"/>
        <v>2026</v>
      </c>
      <c r="H46" s="409">
        <f t="shared" si="4"/>
        <v>0</v>
      </c>
      <c r="J46" s="290"/>
    </row>
    <row r="47" spans="3:10" ht="11.85" customHeight="1">
      <c r="C47" s="405" t="s">
        <v>579</v>
      </c>
      <c r="D47" s="410">
        <v>3489</v>
      </c>
      <c r="E47" s="407">
        <f t="shared" si="5"/>
        <v>1.8223698643016078E-2</v>
      </c>
      <c r="F47" s="411">
        <v>47269</v>
      </c>
      <c r="G47" s="408">
        <f t="shared" si="3"/>
        <v>2029</v>
      </c>
      <c r="H47" s="409">
        <f t="shared" si="4"/>
        <v>3.1698630136986301</v>
      </c>
      <c r="J47" s="290"/>
    </row>
    <row r="48" spans="3:10" ht="11.85" customHeight="1">
      <c r="C48" s="405" t="s">
        <v>581</v>
      </c>
      <c r="D48" s="410">
        <v>3227</v>
      </c>
      <c r="E48" s="407">
        <f t="shared" si="5"/>
        <v>1.685522370908939E-2</v>
      </c>
      <c r="F48" s="411">
        <v>48395</v>
      </c>
      <c r="G48" s="408">
        <f t="shared" si="3"/>
        <v>2032</v>
      </c>
      <c r="H48" s="409">
        <f t="shared" si="4"/>
        <v>6.2547945205479456</v>
      </c>
      <c r="J48" s="290"/>
    </row>
    <row r="49" spans="3:11" ht="11.85" customHeight="1">
      <c r="C49" s="405" t="s">
        <v>583</v>
      </c>
      <c r="D49" s="410">
        <v>2038</v>
      </c>
      <c r="E49" s="407">
        <f t="shared" si="5"/>
        <v>1.064485463871217E-2</v>
      </c>
      <c r="F49" s="411">
        <v>47573</v>
      </c>
      <c r="G49" s="408">
        <f t="shared" si="3"/>
        <v>2030</v>
      </c>
      <c r="H49" s="409">
        <f t="shared" si="4"/>
        <v>4.0027397260273974</v>
      </c>
      <c r="J49" s="290"/>
    </row>
    <row r="50" spans="3:11" ht="11.85" customHeight="1">
      <c r="C50" s="405" t="s">
        <v>585</v>
      </c>
      <c r="D50" s="410">
        <v>3162</v>
      </c>
      <c r="E50" s="407">
        <f t="shared" si="5"/>
        <v>1.6515716568993075E-2</v>
      </c>
      <c r="F50" s="411">
        <v>47817</v>
      </c>
      <c r="G50" s="408">
        <f t="shared" si="3"/>
        <v>2030</v>
      </c>
      <c r="H50" s="409">
        <f t="shared" si="4"/>
        <v>4.6712328767123283</v>
      </c>
      <c r="J50" s="290"/>
    </row>
    <row r="51" spans="3:11" ht="11.85" customHeight="1">
      <c r="C51" s="405" t="s">
        <v>587</v>
      </c>
      <c r="D51" s="410">
        <v>1026</v>
      </c>
      <c r="E51" s="407">
        <f t="shared" si="5"/>
        <v>5.3589896267510735E-3</v>
      </c>
      <c r="F51" s="411">
        <v>49613</v>
      </c>
      <c r="G51" s="408">
        <f t="shared" si="3"/>
        <v>2035</v>
      </c>
      <c r="H51" s="409">
        <f t="shared" si="4"/>
        <v>9.5917808219178085</v>
      </c>
      <c r="J51" s="290"/>
    </row>
    <row r="52" spans="3:11" ht="11.85" customHeight="1">
      <c r="C52" s="405" t="s">
        <v>589</v>
      </c>
      <c r="D52" s="410">
        <v>6031</v>
      </c>
      <c r="E52" s="407">
        <f t="shared" si="5"/>
        <v>3.1501039414167369E-2</v>
      </c>
      <c r="F52" s="411">
        <v>46783</v>
      </c>
      <c r="G52" s="408">
        <f t="shared" si="3"/>
        <v>2028</v>
      </c>
      <c r="H52" s="409">
        <f t="shared" si="4"/>
        <v>1.8383561643835618</v>
      </c>
      <c r="J52" s="290"/>
    </row>
    <row r="53" spans="3:11" ht="11.85" customHeight="1">
      <c r="C53" s="405" t="s">
        <v>591</v>
      </c>
      <c r="D53" s="410">
        <v>1064</v>
      </c>
      <c r="E53" s="407">
        <f t="shared" si="5"/>
        <v>5.5574707240381499E-3</v>
      </c>
      <c r="F53" s="411">
        <v>47057</v>
      </c>
      <c r="G53" s="408">
        <f t="shared" si="3"/>
        <v>2028</v>
      </c>
      <c r="H53" s="409">
        <f t="shared" si="4"/>
        <v>2.5890410958904111</v>
      </c>
      <c r="J53" s="290"/>
    </row>
    <row r="54" spans="3:11" ht="11.85" customHeight="1">
      <c r="C54" s="405" t="s">
        <v>951</v>
      </c>
      <c r="D54" s="410">
        <v>2323</v>
      </c>
      <c r="E54" s="407">
        <f t="shared" si="5"/>
        <v>1.2133462868365247E-2</v>
      </c>
      <c r="F54" s="411">
        <v>47938</v>
      </c>
      <c r="G54" s="408">
        <f t="shared" si="3"/>
        <v>2031</v>
      </c>
      <c r="H54" s="409">
        <f t="shared" si="4"/>
        <v>5.0027397260273974</v>
      </c>
      <c r="J54" s="290"/>
    </row>
    <row r="55" spans="3:11" ht="11.85" customHeight="1">
      <c r="C55" s="405" t="s">
        <v>595</v>
      </c>
      <c r="D55" s="410">
        <v>2831</v>
      </c>
      <c r="E55" s="407">
        <f t="shared" si="5"/>
        <v>1.4786841747887221E-2</v>
      </c>
      <c r="F55" s="411">
        <v>46783</v>
      </c>
      <c r="G55" s="408">
        <f t="shared" si="3"/>
        <v>2028</v>
      </c>
      <c r="H55" s="409">
        <f t="shared" si="4"/>
        <v>1.8383561643835618</v>
      </c>
      <c r="J55" s="290"/>
    </row>
    <row r="56" spans="3:11" ht="11.85" customHeight="1">
      <c r="C56" s="405" t="s">
        <v>597</v>
      </c>
      <c r="D56" s="410">
        <v>3288</v>
      </c>
      <c r="E56" s="407">
        <f t="shared" si="5"/>
        <v>1.7173838102102854E-2</v>
      </c>
      <c r="F56" s="411">
        <v>46371</v>
      </c>
      <c r="G56" s="408">
        <f t="shared" si="3"/>
        <v>2026</v>
      </c>
      <c r="H56" s="409">
        <f t="shared" si="4"/>
        <v>0.70958904109589038</v>
      </c>
      <c r="J56" s="290"/>
    </row>
    <row r="57" spans="3:11" ht="11.85" customHeight="1">
      <c r="C57" s="405" t="s">
        <v>599</v>
      </c>
      <c r="D57" s="410">
        <v>2558</v>
      </c>
      <c r="E57" s="407">
        <f t="shared" si="5"/>
        <v>1.3360911759482695E-2</v>
      </c>
      <c r="F57" s="411">
        <v>47087</v>
      </c>
      <c r="G57" s="408">
        <f t="shared" si="3"/>
        <v>2028</v>
      </c>
      <c r="H57" s="409">
        <f t="shared" si="4"/>
        <v>2.6712328767123288</v>
      </c>
      <c r="J57" s="290"/>
    </row>
    <row r="58" spans="3:11" ht="11.85" customHeight="1">
      <c r="C58" s="405" t="s">
        <v>952</v>
      </c>
      <c r="D58" s="410">
        <v>1263</v>
      </c>
      <c r="E58" s="407">
        <f t="shared" si="5"/>
        <v>6.5968848914099466E-3</v>
      </c>
      <c r="F58" s="411">
        <v>47634</v>
      </c>
      <c r="G58" s="408">
        <f t="shared" si="3"/>
        <v>2030</v>
      </c>
      <c r="H58" s="409">
        <f t="shared" si="4"/>
        <v>4.1698630136986301</v>
      </c>
      <c r="J58" s="290"/>
    </row>
    <row r="59" spans="3:11" ht="11.85" customHeight="1">
      <c r="C59" s="412" t="s">
        <v>602</v>
      </c>
      <c r="D59" s="410">
        <v>3868</v>
      </c>
      <c r="E59" s="407">
        <f t="shared" si="5"/>
        <v>2.0203286429116132E-2</v>
      </c>
      <c r="F59" s="411">
        <v>49887</v>
      </c>
      <c r="G59" s="408">
        <f t="shared" ref="G59:G61" si="6">YEAR(F59)</f>
        <v>2036</v>
      </c>
      <c r="H59" s="409">
        <f t="shared" ref="H59:H61" si="7">(F59-$J$3)/365</f>
        <v>10.342465753424657</v>
      </c>
      <c r="J59" s="290"/>
    </row>
    <row r="60" spans="3:11" ht="11.85" customHeight="1">
      <c r="C60" s="412" t="s">
        <v>604</v>
      </c>
      <c r="D60" s="410">
        <v>4627</v>
      </c>
      <c r="E60" s="407">
        <f t="shared" si="5"/>
        <v>2.4167685188086957E-2</v>
      </c>
      <c r="F60" s="411">
        <v>46660</v>
      </c>
      <c r="G60" s="408">
        <f t="shared" si="6"/>
        <v>2027</v>
      </c>
      <c r="H60" s="409">
        <f t="shared" si="7"/>
        <v>1.5013698630136987</v>
      </c>
      <c r="J60" s="290"/>
    </row>
    <row r="61" spans="3:11" ht="12.95" customHeight="1">
      <c r="C61" s="397" t="s">
        <v>606</v>
      </c>
      <c r="D61" s="170">
        <v>90</v>
      </c>
      <c r="E61" s="669">
        <f t="shared" si="5"/>
        <v>4.7008680936412925E-4</v>
      </c>
      <c r="F61" s="171">
        <v>46783</v>
      </c>
      <c r="G61" s="408">
        <f t="shared" si="6"/>
        <v>2028</v>
      </c>
      <c r="H61" s="409">
        <f t="shared" si="7"/>
        <v>1.8383561643835618</v>
      </c>
      <c r="K61" s="169"/>
    </row>
    <row r="62" spans="3:11" ht="11.85" customHeight="1">
      <c r="C62" s="398"/>
      <c r="D62" s="172"/>
      <c r="E62" s="173"/>
      <c r="G62" s="671"/>
      <c r="H62" s="672">
        <f>SUMPRODUCT(H3:H61,D3:D61)/D63</f>
        <v>4.2523261650262496</v>
      </c>
    </row>
    <row r="63" spans="3:11" ht="11.85" customHeight="1">
      <c r="C63" s="399" t="s">
        <v>25</v>
      </c>
      <c r="D63" s="396">
        <f>SUM(D3:D61)+I65</f>
        <v>131085</v>
      </c>
      <c r="E63" s="174">
        <f>D63/$D$65</f>
        <v>0.68468143783885427</v>
      </c>
    </row>
    <row r="64" spans="3:11" ht="11.85" customHeight="1">
      <c r="C64" s="400" t="s">
        <v>26</v>
      </c>
      <c r="D64" s="175">
        <f>D65-D63</f>
        <v>60369</v>
      </c>
      <c r="E64" s="176">
        <f t="shared" ref="E64" si="8">D64/$D$65</f>
        <v>0.31531856216114573</v>
      </c>
    </row>
    <row r="65" spans="1:11" ht="11.85" customHeight="1">
      <c r="C65" s="400" t="s">
        <v>24</v>
      </c>
      <c r="D65" s="291">
        <f>OSAR!C11</f>
        <v>191454</v>
      </c>
      <c r="E65" s="177">
        <f>D65/$D$65</f>
        <v>1</v>
      </c>
      <c r="H65" s="160" t="s">
        <v>733</v>
      </c>
      <c r="I65" s="416">
        <v>2822</v>
      </c>
    </row>
    <row r="66" spans="1:11" ht="11.85" customHeight="1">
      <c r="C66" s="401"/>
      <c r="D66" s="178"/>
      <c r="E66" s="166"/>
    </row>
    <row r="67" spans="1:11" ht="11.85" customHeight="1">
      <c r="C67" s="402" t="s">
        <v>89</v>
      </c>
    </row>
    <row r="68" spans="1:11" ht="3.4" customHeight="1">
      <c r="C68" s="402"/>
    </row>
    <row r="69" spans="1:11" ht="11.85" customHeight="1">
      <c r="C69" s="402"/>
    </row>
    <row r="70" spans="1:11" ht="11.85" customHeight="1">
      <c r="C70" s="402"/>
    </row>
    <row r="71" spans="1:11" s="160" customFormat="1" ht="11.85" customHeight="1">
      <c r="A71" s="159"/>
      <c r="B71" s="159"/>
      <c r="C71" s="403"/>
      <c r="K71" s="159"/>
    </row>
    <row r="72" spans="1:11" s="160" customFormat="1" ht="11.85" customHeight="1">
      <c r="A72" s="159"/>
      <c r="B72" s="159"/>
      <c r="C72" s="404"/>
      <c r="D72" s="165"/>
      <c r="E72" s="166"/>
      <c r="F72" s="167"/>
      <c r="G72" s="168"/>
      <c r="H72" s="179"/>
      <c r="I72" s="278"/>
      <c r="K72" s="159"/>
    </row>
    <row r="73" spans="1:11" s="160" customFormat="1" ht="11.85" customHeight="1">
      <c r="A73" s="159"/>
      <c r="B73" s="159"/>
      <c r="C73" s="404"/>
      <c r="D73" s="165"/>
      <c r="E73" s="166"/>
      <c r="F73" s="167"/>
      <c r="G73" s="168"/>
      <c r="H73" s="179"/>
      <c r="K73" s="159"/>
    </row>
    <row r="74" spans="1:11" s="160" customFormat="1" ht="11.85" customHeight="1">
      <c r="A74" s="159"/>
      <c r="B74" s="159"/>
      <c r="C74" s="404"/>
      <c r="D74" s="165"/>
      <c r="E74" s="166"/>
      <c r="F74" s="167"/>
      <c r="G74" s="168"/>
      <c r="H74" s="179"/>
      <c r="K74" s="159"/>
    </row>
    <row r="75" spans="1:11" s="160" customFormat="1" ht="11.85" customHeight="1">
      <c r="A75" s="159"/>
      <c r="B75" s="159"/>
      <c r="C75" s="402"/>
      <c r="K75" s="159"/>
    </row>
    <row r="76" spans="1:11" ht="11.85" customHeight="1">
      <c r="C76" s="402"/>
    </row>
    <row r="77" spans="1:11" ht="11.85" customHeight="1">
      <c r="C77" s="402"/>
    </row>
    <row r="78" spans="1:11" ht="11.85" customHeight="1">
      <c r="C78" s="402"/>
    </row>
    <row r="79" spans="1:11" ht="11.85" customHeight="1">
      <c r="C79" s="402"/>
    </row>
    <row r="80" spans="1:11" ht="11.85" customHeight="1">
      <c r="C80" s="402"/>
    </row>
    <row r="81" spans="3:3" ht="11.85" customHeight="1">
      <c r="C81" s="402"/>
    </row>
    <row r="82" spans="3:3" ht="11.85" customHeight="1">
      <c r="C82" s="402"/>
    </row>
    <row r="83" spans="3:3" ht="11.85" customHeight="1">
      <c r="C83" s="402"/>
    </row>
    <row r="84" spans="3:3" ht="11.85" customHeight="1">
      <c r="C84" s="402"/>
    </row>
    <row r="85" spans="3:3" ht="11.85" customHeight="1">
      <c r="C85" s="402"/>
    </row>
    <row r="86" spans="3:3" ht="11.85" customHeight="1">
      <c r="C86" s="402"/>
    </row>
    <row r="87" spans="3:3" ht="11.85" customHeight="1">
      <c r="C87" s="402"/>
    </row>
    <row r="88" spans="3:3" ht="11.85" customHeight="1">
      <c r="C88" s="402"/>
    </row>
    <row r="89" spans="3:3" ht="11.85" customHeight="1">
      <c r="C89" s="402"/>
    </row>
    <row r="90" spans="3:3" ht="11.85" customHeight="1">
      <c r="C90" s="402"/>
    </row>
    <row r="91" spans="3:3" ht="11.85" customHeight="1">
      <c r="C91" s="402"/>
    </row>
    <row r="92" spans="3:3" ht="11.85" customHeight="1">
      <c r="C92" s="402"/>
    </row>
    <row r="93" spans="3:3" ht="11.85" customHeight="1">
      <c r="C93" s="402"/>
    </row>
    <row r="94" spans="3:3" ht="11.85" customHeight="1">
      <c r="C94" s="402"/>
    </row>
  </sheetData>
  <conditionalFormatting sqref="C2:J2">
    <cfRule type="cellIs" dxfId="3" priority="4" stopIfTrue="1" operator="notEqual">
      <formula>0.6545646468</formula>
    </cfRule>
  </conditionalFormatting>
  <conditionalFormatting sqref="C3:J18 C19:H58 I19:J61 C61:D61 C62:J67 D68:J68 C69:J74">
    <cfRule type="expression" dxfId="2" priority="3">
      <formula>$A$1</formula>
    </cfRule>
  </conditionalFormatting>
  <conditionalFormatting sqref="D59:D60">
    <cfRule type="expression" dxfId="1" priority="2">
      <formula>$A$1</formula>
    </cfRule>
  </conditionalFormatting>
  <conditionalFormatting sqref="E59:H61">
    <cfRule type="expression" dxfId="0" priority="1">
      <formula>$A$1</formula>
    </cfRule>
  </conditionalFormatting>
  <dataValidations count="1">
    <dataValidation type="list" allowBlank="1" showInputMessage="1" showErrorMessage="1" sqref="A1:B1" xr:uid="{ACCCC0AE-43D6-4C7F-A8A4-6D15A18E53AD}">
      <formula1>"1,0"</formula1>
    </dataValidation>
  </dataValidations>
  <pageMargins left="0.7" right="0.7" top="0.75" bottom="0.75" header="0.3" footer="0.3"/>
  <pageSetup scale="59" orientation="portrait" horizontalDpi="200" verticalDpi="200" r:id="rId1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B85-5993-4402-88DC-C7C5F08F814C}">
  <sheetPr>
    <tabColor rgb="FFFFFF00"/>
    <pageSetUpPr fitToPage="1"/>
  </sheetPr>
  <dimension ref="A1:Q171"/>
  <sheetViews>
    <sheetView workbookViewId="0">
      <selection activeCell="U67" sqref="U67"/>
    </sheetView>
  </sheetViews>
  <sheetFormatPr defaultColWidth="9.140625" defaultRowHeight="12.75"/>
  <cols>
    <col min="1" max="1" width="10.7109375" style="37" bestFit="1" customWidth="1"/>
    <col min="2" max="2" width="9.140625" style="37" bestFit="1" customWidth="1"/>
    <col min="3" max="3" width="69.85546875" style="37" bestFit="1" customWidth="1"/>
    <col min="4" max="4" width="6.5703125" style="37" bestFit="1" customWidth="1"/>
    <col min="5" max="5" width="7.140625" style="37" bestFit="1" customWidth="1"/>
    <col min="6" max="6" width="7" style="37" bestFit="1" customWidth="1"/>
    <col min="7" max="7" width="9.28515625" style="37" bestFit="1" customWidth="1"/>
    <col min="8" max="8" width="7" style="37" bestFit="1" customWidth="1"/>
    <col min="9" max="10" width="9.85546875" style="37" bestFit="1" customWidth="1"/>
    <col min="11" max="11" width="9.140625" style="37" bestFit="1" customWidth="1"/>
    <col min="12" max="12" width="8.5703125" style="37" customWidth="1"/>
    <col min="13" max="13" width="9.140625" style="37" bestFit="1" customWidth="1"/>
    <col min="14" max="15" width="10.85546875" style="37" bestFit="1" customWidth="1"/>
    <col min="16" max="16384" width="9.140625" style="37"/>
  </cols>
  <sheetData>
    <row r="1" spans="1:15" ht="15.75" customHeight="1">
      <c r="A1" s="689" t="s">
        <v>643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</row>
    <row r="2" spans="1:15" ht="15" customHeight="1">
      <c r="A2" s="690" t="s">
        <v>867</v>
      </c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</row>
    <row r="3" spans="1:15" ht="15" customHeight="1">
      <c r="A3" s="635" t="s">
        <v>16</v>
      </c>
      <c r="B3" s="635" t="s">
        <v>644</v>
      </c>
      <c r="C3" s="635" t="s">
        <v>633</v>
      </c>
      <c r="D3" s="635" t="s">
        <v>645</v>
      </c>
      <c r="E3" s="635" t="s">
        <v>646</v>
      </c>
      <c r="F3" s="635" t="s">
        <v>647</v>
      </c>
      <c r="G3" s="635" t="s">
        <v>88</v>
      </c>
      <c r="H3" s="635" t="s">
        <v>648</v>
      </c>
      <c r="I3" s="636" t="s">
        <v>130</v>
      </c>
      <c r="J3" s="636" t="s">
        <v>649</v>
      </c>
      <c r="K3" s="636" t="s">
        <v>650</v>
      </c>
      <c r="L3" s="636" t="s">
        <v>651</v>
      </c>
      <c r="M3" s="636" t="s">
        <v>652</v>
      </c>
      <c r="N3" s="636" t="s">
        <v>653</v>
      </c>
      <c r="O3" s="636" t="s">
        <v>12</v>
      </c>
    </row>
    <row r="4" spans="1:15" ht="15" customHeight="1">
      <c r="A4" s="637"/>
      <c r="B4" s="637"/>
      <c r="C4" s="637"/>
      <c r="D4" s="637"/>
      <c r="E4" s="637"/>
      <c r="F4" s="637" t="s">
        <v>139</v>
      </c>
      <c r="G4" s="637"/>
      <c r="H4" s="637"/>
      <c r="I4" s="638" t="s">
        <v>654</v>
      </c>
      <c r="J4" s="638" t="s">
        <v>654</v>
      </c>
      <c r="K4" s="638" t="s">
        <v>654</v>
      </c>
      <c r="L4" s="638" t="s">
        <v>654</v>
      </c>
      <c r="M4" s="638" t="s">
        <v>655</v>
      </c>
      <c r="N4" s="638" t="s">
        <v>656</v>
      </c>
      <c r="O4" s="638" t="s">
        <v>654</v>
      </c>
    </row>
    <row r="5" spans="1:15" ht="15" customHeight="1">
      <c r="A5" s="691" t="s">
        <v>490</v>
      </c>
      <c r="B5" s="691"/>
      <c r="C5" s="691"/>
      <c r="D5" s="691"/>
      <c r="E5" s="691"/>
      <c r="F5" s="691"/>
      <c r="G5" s="691"/>
      <c r="H5" s="691"/>
      <c r="I5" s="691"/>
      <c r="J5" s="691"/>
      <c r="K5" s="691"/>
      <c r="L5" s="691"/>
      <c r="M5" s="691"/>
      <c r="N5" s="691"/>
      <c r="O5" s="691"/>
    </row>
    <row r="6" spans="1:15" ht="15" customHeight="1">
      <c r="A6" s="687" t="s">
        <v>657</v>
      </c>
      <c r="B6" s="687"/>
      <c r="C6" s="687"/>
      <c r="D6" s="687"/>
      <c r="E6" s="687"/>
      <c r="F6" s="687"/>
      <c r="G6" s="687"/>
      <c r="H6" s="687"/>
      <c r="I6" s="687"/>
      <c r="J6" s="687"/>
      <c r="K6" s="687"/>
      <c r="L6" s="687"/>
      <c r="M6" s="687"/>
      <c r="N6" s="687"/>
      <c r="O6" s="687"/>
    </row>
    <row r="7" spans="1:15" ht="15" customHeight="1">
      <c r="A7" s="639" t="s">
        <v>658</v>
      </c>
      <c r="B7" s="639"/>
      <c r="C7" s="639" t="s">
        <v>659</v>
      </c>
      <c r="D7" s="639" t="s">
        <v>130</v>
      </c>
      <c r="E7" s="639" t="s">
        <v>868</v>
      </c>
      <c r="F7" s="639" t="s">
        <v>660</v>
      </c>
      <c r="G7" s="640">
        <v>46112</v>
      </c>
      <c r="H7" s="639" t="s">
        <v>869</v>
      </c>
      <c r="I7" s="641">
        <v>0</v>
      </c>
      <c r="J7" s="641">
        <v>0</v>
      </c>
      <c r="K7" s="641">
        <v>0</v>
      </c>
      <c r="L7" s="641">
        <v>0</v>
      </c>
      <c r="M7" s="641">
        <v>0</v>
      </c>
      <c r="N7" s="641">
        <v>-18681</v>
      </c>
      <c r="O7" s="641">
        <v>-18681</v>
      </c>
    </row>
    <row r="8" spans="1:15" ht="15" customHeight="1">
      <c r="A8" s="642"/>
      <c r="B8" s="642"/>
      <c r="C8" s="643" t="s">
        <v>659</v>
      </c>
      <c r="D8" s="642"/>
      <c r="E8" s="642"/>
      <c r="F8" s="642"/>
      <c r="G8" s="642"/>
      <c r="H8" s="642"/>
      <c r="I8" s="644">
        <v>0</v>
      </c>
      <c r="J8" s="644">
        <v>0</v>
      </c>
      <c r="K8" s="644">
        <v>0</v>
      </c>
      <c r="L8" s="644">
        <v>0</v>
      </c>
      <c r="M8" s="644">
        <v>0</v>
      </c>
      <c r="N8" s="644">
        <v>-18681</v>
      </c>
      <c r="O8" s="644">
        <v>-18681</v>
      </c>
    </row>
    <row r="9" spans="1:15" ht="15" customHeight="1">
      <c r="A9" s="688"/>
      <c r="B9" s="688"/>
      <c r="C9" s="688"/>
      <c r="D9" s="688"/>
      <c r="E9" s="688"/>
      <c r="F9" s="688"/>
      <c r="G9" s="688"/>
      <c r="H9" s="688"/>
      <c r="I9" s="688"/>
      <c r="J9" s="688"/>
      <c r="K9" s="688"/>
      <c r="L9" s="688"/>
      <c r="M9" s="688"/>
      <c r="N9" s="688"/>
      <c r="O9" s="688"/>
    </row>
    <row r="10" spans="1:15" ht="15" customHeight="1">
      <c r="A10" s="687" t="s">
        <v>870</v>
      </c>
      <c r="B10" s="687"/>
      <c r="C10" s="687"/>
      <c r="D10" s="687"/>
      <c r="E10" s="687"/>
      <c r="F10" s="687"/>
      <c r="G10" s="687"/>
      <c r="H10" s="687"/>
      <c r="I10" s="687"/>
      <c r="J10" s="687"/>
      <c r="K10" s="687"/>
      <c r="L10" s="687"/>
      <c r="M10" s="687"/>
      <c r="N10" s="687"/>
      <c r="O10" s="687"/>
    </row>
    <row r="11" spans="1:15" ht="15" customHeight="1">
      <c r="A11" s="639" t="s">
        <v>658</v>
      </c>
      <c r="B11" s="639"/>
      <c r="C11" s="639" t="s">
        <v>871</v>
      </c>
      <c r="D11" s="639" t="s">
        <v>130</v>
      </c>
      <c r="E11" s="639" t="s">
        <v>872</v>
      </c>
      <c r="F11" s="639" t="s">
        <v>675</v>
      </c>
      <c r="G11" s="640">
        <v>46082</v>
      </c>
      <c r="H11" s="639" t="s">
        <v>869</v>
      </c>
      <c r="I11" s="641">
        <v>0.2</v>
      </c>
      <c r="J11" s="641">
        <v>0.2</v>
      </c>
      <c r="K11" s="641">
        <v>0</v>
      </c>
      <c r="L11" s="641">
        <v>0</v>
      </c>
      <c r="M11" s="641">
        <v>0</v>
      </c>
      <c r="N11" s="641">
        <v>0</v>
      </c>
      <c r="O11" s="641">
        <v>0.2</v>
      </c>
    </row>
    <row r="12" spans="1:15" ht="15" customHeight="1">
      <c r="A12" s="642"/>
      <c r="B12" s="642"/>
      <c r="C12" s="643" t="s">
        <v>871</v>
      </c>
      <c r="D12" s="642"/>
      <c r="E12" s="642"/>
      <c r="F12" s="642"/>
      <c r="G12" s="642"/>
      <c r="H12" s="642"/>
      <c r="I12" s="644">
        <v>0.2</v>
      </c>
      <c r="J12" s="644">
        <v>0.2</v>
      </c>
      <c r="K12" s="644">
        <v>0</v>
      </c>
      <c r="L12" s="644">
        <v>0</v>
      </c>
      <c r="M12" s="644">
        <v>0</v>
      </c>
      <c r="N12" s="644">
        <v>0</v>
      </c>
      <c r="O12" s="644">
        <v>0.2</v>
      </c>
    </row>
    <row r="13" spans="1:15" ht="15" customHeight="1">
      <c r="A13" s="688"/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688"/>
      <c r="O13" s="688"/>
    </row>
    <row r="14" spans="1:15" ht="15" customHeight="1">
      <c r="A14" s="687" t="s">
        <v>663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</row>
    <row r="15" spans="1:15" ht="15" customHeight="1">
      <c r="A15" s="639" t="s">
        <v>658</v>
      </c>
      <c r="B15" s="639"/>
      <c r="C15" s="639" t="s">
        <v>664</v>
      </c>
      <c r="D15" s="639" t="s">
        <v>130</v>
      </c>
      <c r="E15" s="639" t="s">
        <v>873</v>
      </c>
      <c r="F15" s="639" t="s">
        <v>660</v>
      </c>
      <c r="G15" s="640">
        <v>46106</v>
      </c>
      <c r="H15" s="639" t="s">
        <v>869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-7052.45</v>
      </c>
      <c r="O15" s="641">
        <v>-7052.45</v>
      </c>
    </row>
    <row r="16" spans="1:15" ht="15" customHeight="1">
      <c r="A16" s="642"/>
      <c r="B16" s="642"/>
      <c r="C16" s="643" t="s">
        <v>664</v>
      </c>
      <c r="D16" s="642"/>
      <c r="E16" s="642"/>
      <c r="F16" s="642"/>
      <c r="G16" s="642"/>
      <c r="H16" s="642"/>
      <c r="I16" s="644">
        <v>0</v>
      </c>
      <c r="J16" s="644">
        <v>0</v>
      </c>
      <c r="K16" s="644">
        <v>0</v>
      </c>
      <c r="L16" s="644">
        <v>0</v>
      </c>
      <c r="M16" s="644">
        <v>0</v>
      </c>
      <c r="N16" s="644">
        <v>-7052.45</v>
      </c>
      <c r="O16" s="644">
        <v>-7052.45</v>
      </c>
    </row>
    <row r="17" spans="1:15" ht="15" customHeight="1">
      <c r="A17" s="688"/>
      <c r="B17" s="688"/>
      <c r="C17" s="688"/>
      <c r="D17" s="688"/>
      <c r="E17" s="688"/>
      <c r="F17" s="688"/>
      <c r="G17" s="688"/>
      <c r="H17" s="688"/>
      <c r="I17" s="688"/>
      <c r="J17" s="688"/>
      <c r="K17" s="688"/>
      <c r="L17" s="688"/>
      <c r="M17" s="688"/>
      <c r="N17" s="688"/>
      <c r="O17" s="688"/>
    </row>
    <row r="18" spans="1:15" ht="15" customHeight="1">
      <c r="A18" s="687" t="s">
        <v>665</v>
      </c>
      <c r="B18" s="687"/>
      <c r="C18" s="687"/>
      <c r="D18" s="687"/>
      <c r="E18" s="687"/>
      <c r="F18" s="687"/>
      <c r="G18" s="687"/>
      <c r="H18" s="687"/>
      <c r="I18" s="687"/>
      <c r="J18" s="687"/>
      <c r="K18" s="687"/>
      <c r="L18" s="687"/>
      <c r="M18" s="687"/>
      <c r="N18" s="687"/>
      <c r="O18" s="687"/>
    </row>
    <row r="19" spans="1:15" ht="15" customHeight="1">
      <c r="A19" s="336" t="s">
        <v>658</v>
      </c>
      <c r="B19" s="336"/>
      <c r="C19" s="336" t="s">
        <v>666</v>
      </c>
      <c r="D19" s="336" t="s">
        <v>130</v>
      </c>
      <c r="E19" s="336" t="s">
        <v>874</v>
      </c>
      <c r="F19" s="336" t="s">
        <v>660</v>
      </c>
      <c r="G19" s="645">
        <v>46052</v>
      </c>
      <c r="H19" s="336" t="s">
        <v>875</v>
      </c>
      <c r="I19" s="337">
        <v>0</v>
      </c>
      <c r="J19" s="337">
        <v>0</v>
      </c>
      <c r="K19" s="337">
        <v>0</v>
      </c>
      <c r="L19" s="337">
        <v>0</v>
      </c>
      <c r="M19" s="337">
        <v>0</v>
      </c>
      <c r="N19" s="337">
        <v>-956.68</v>
      </c>
      <c r="O19" s="337">
        <v>-956.68</v>
      </c>
    </row>
    <row r="20" spans="1:15" ht="15" customHeight="1">
      <c r="A20" s="336" t="s">
        <v>658</v>
      </c>
      <c r="B20" s="336"/>
      <c r="C20" s="336" t="s">
        <v>666</v>
      </c>
      <c r="D20" s="336" t="s">
        <v>130</v>
      </c>
      <c r="E20" s="336" t="s">
        <v>874</v>
      </c>
      <c r="F20" s="336" t="s">
        <v>660</v>
      </c>
      <c r="G20" s="645">
        <v>46052</v>
      </c>
      <c r="H20" s="336" t="s">
        <v>875</v>
      </c>
      <c r="I20" s="337">
        <v>0</v>
      </c>
      <c r="J20" s="337">
        <v>0</v>
      </c>
      <c r="K20" s="337">
        <v>0</v>
      </c>
      <c r="L20" s="337">
        <v>0</v>
      </c>
      <c r="M20" s="337">
        <v>0</v>
      </c>
      <c r="N20" s="337">
        <v>-118.53</v>
      </c>
      <c r="O20" s="337">
        <v>-118.53</v>
      </c>
    </row>
    <row r="21" spans="1:15" ht="15" customHeight="1">
      <c r="A21" s="639" t="s">
        <v>658</v>
      </c>
      <c r="B21" s="639"/>
      <c r="C21" s="639" t="s">
        <v>666</v>
      </c>
      <c r="D21" s="639" t="s">
        <v>130</v>
      </c>
      <c r="E21" s="639" t="s">
        <v>876</v>
      </c>
      <c r="F21" s="639" t="s">
        <v>660</v>
      </c>
      <c r="G21" s="640">
        <v>46112</v>
      </c>
      <c r="H21" s="639" t="s">
        <v>869</v>
      </c>
      <c r="I21" s="641">
        <v>0</v>
      </c>
      <c r="J21" s="641">
        <v>0</v>
      </c>
      <c r="K21" s="641">
        <v>0</v>
      </c>
      <c r="L21" s="641">
        <v>0</v>
      </c>
      <c r="M21" s="641">
        <v>0</v>
      </c>
      <c r="N21" s="641">
        <v>-18037.8</v>
      </c>
      <c r="O21" s="641">
        <v>-18037.8</v>
      </c>
    </row>
    <row r="22" spans="1:15" ht="15" customHeight="1">
      <c r="A22" s="642"/>
      <c r="B22" s="642"/>
      <c r="C22" s="643" t="s">
        <v>666</v>
      </c>
      <c r="D22" s="642"/>
      <c r="E22" s="642"/>
      <c r="F22" s="642"/>
      <c r="G22" s="642"/>
      <c r="H22" s="642"/>
      <c r="I22" s="644">
        <v>0</v>
      </c>
      <c r="J22" s="644">
        <v>0</v>
      </c>
      <c r="K22" s="644">
        <v>0</v>
      </c>
      <c r="L22" s="644">
        <v>0</v>
      </c>
      <c r="M22" s="644">
        <v>0</v>
      </c>
      <c r="N22" s="644">
        <v>-19113.009999999998</v>
      </c>
      <c r="O22" s="644">
        <v>-19113.009999999998</v>
      </c>
    </row>
    <row r="23" spans="1:15" ht="15" customHeight="1">
      <c r="A23" s="688"/>
      <c r="B23" s="688"/>
      <c r="C23" s="688"/>
      <c r="D23" s="688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</row>
    <row r="24" spans="1:15" ht="15" customHeight="1">
      <c r="A24" s="687" t="s">
        <v>668</v>
      </c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7"/>
    </row>
    <row r="25" spans="1:15" ht="15" customHeight="1">
      <c r="A25" s="336" t="s">
        <v>658</v>
      </c>
      <c r="B25" s="336"/>
      <c r="C25" s="336" t="s">
        <v>669</v>
      </c>
      <c r="D25" s="336" t="s">
        <v>130</v>
      </c>
      <c r="E25" s="336" t="s">
        <v>672</v>
      </c>
      <c r="F25" s="336" t="s">
        <v>660</v>
      </c>
      <c r="G25" s="645">
        <v>45938</v>
      </c>
      <c r="H25" s="336" t="s">
        <v>673</v>
      </c>
      <c r="I25" s="337">
        <v>0</v>
      </c>
      <c r="J25" s="337">
        <v>0</v>
      </c>
      <c r="K25" s="337">
        <v>0</v>
      </c>
      <c r="L25" s="337">
        <v>0</v>
      </c>
      <c r="M25" s="337">
        <v>0</v>
      </c>
      <c r="N25" s="337">
        <v>-767.06</v>
      </c>
      <c r="O25" s="337">
        <v>-767.06</v>
      </c>
    </row>
    <row r="26" spans="1:15" ht="15" customHeight="1">
      <c r="A26" s="336" t="s">
        <v>658</v>
      </c>
      <c r="B26" s="336"/>
      <c r="C26" s="336" t="s">
        <v>669</v>
      </c>
      <c r="D26" s="336" t="s">
        <v>130</v>
      </c>
      <c r="E26" s="336" t="s">
        <v>672</v>
      </c>
      <c r="F26" s="336" t="s">
        <v>660</v>
      </c>
      <c r="G26" s="645">
        <v>45938</v>
      </c>
      <c r="H26" s="336" t="s">
        <v>673</v>
      </c>
      <c r="I26" s="337">
        <v>0</v>
      </c>
      <c r="J26" s="337">
        <v>0</v>
      </c>
      <c r="K26" s="337">
        <v>0</v>
      </c>
      <c r="L26" s="337">
        <v>0</v>
      </c>
      <c r="M26" s="337">
        <v>0</v>
      </c>
      <c r="N26" s="337">
        <v>-437.38</v>
      </c>
      <c r="O26" s="337">
        <v>-437.38</v>
      </c>
    </row>
    <row r="27" spans="1:15" ht="15" customHeight="1">
      <c r="A27" s="336" t="s">
        <v>658</v>
      </c>
      <c r="B27" s="336"/>
      <c r="C27" s="336" t="s">
        <v>669</v>
      </c>
      <c r="D27" s="336" t="s">
        <v>130</v>
      </c>
      <c r="E27" s="336" t="s">
        <v>672</v>
      </c>
      <c r="F27" s="336" t="s">
        <v>660</v>
      </c>
      <c r="G27" s="645">
        <v>45938</v>
      </c>
      <c r="H27" s="336" t="s">
        <v>673</v>
      </c>
      <c r="I27" s="337">
        <v>0</v>
      </c>
      <c r="J27" s="337">
        <v>0</v>
      </c>
      <c r="K27" s="337">
        <v>0</v>
      </c>
      <c r="L27" s="337">
        <v>0</v>
      </c>
      <c r="M27" s="337">
        <v>0</v>
      </c>
      <c r="N27" s="337">
        <v>-7026.58</v>
      </c>
      <c r="O27" s="337">
        <v>-7026.58</v>
      </c>
    </row>
    <row r="28" spans="1:15" ht="15" customHeight="1">
      <c r="A28" s="639" t="s">
        <v>658</v>
      </c>
      <c r="B28" s="639"/>
      <c r="C28" s="639" t="s">
        <v>669</v>
      </c>
      <c r="D28" s="639" t="s">
        <v>130</v>
      </c>
      <c r="E28" s="639" t="s">
        <v>674</v>
      </c>
      <c r="F28" s="639" t="s">
        <v>660</v>
      </c>
      <c r="G28" s="640">
        <v>45978</v>
      </c>
      <c r="H28" s="639" t="s">
        <v>661</v>
      </c>
      <c r="I28" s="641">
        <v>0</v>
      </c>
      <c r="J28" s="641">
        <v>0</v>
      </c>
      <c r="K28" s="641">
        <v>0</v>
      </c>
      <c r="L28" s="641">
        <v>0</v>
      </c>
      <c r="M28" s="641">
        <v>0</v>
      </c>
      <c r="N28" s="641">
        <v>-11031.6</v>
      </c>
      <c r="O28" s="641">
        <v>-11031.6</v>
      </c>
    </row>
    <row r="29" spans="1:15" ht="15" customHeight="1">
      <c r="A29" s="642"/>
      <c r="B29" s="642"/>
      <c r="C29" s="643" t="s">
        <v>669</v>
      </c>
      <c r="D29" s="642"/>
      <c r="E29" s="642"/>
      <c r="F29" s="642"/>
      <c r="G29" s="642"/>
      <c r="H29" s="642"/>
      <c r="I29" s="644">
        <v>0</v>
      </c>
      <c r="J29" s="644">
        <v>0</v>
      </c>
      <c r="K29" s="644">
        <v>0</v>
      </c>
      <c r="L29" s="644">
        <v>0</v>
      </c>
      <c r="M29" s="644">
        <v>0</v>
      </c>
      <c r="N29" s="644">
        <v>-19262.62</v>
      </c>
      <c r="O29" s="644">
        <v>-19262.62</v>
      </c>
    </row>
    <row r="30" spans="1:15" ht="15" customHeight="1">
      <c r="A30" s="688"/>
      <c r="B30" s="688"/>
      <c r="C30" s="688"/>
      <c r="D30" s="688"/>
      <c r="E30" s="688"/>
      <c r="F30" s="688"/>
      <c r="G30" s="688"/>
      <c r="H30" s="688"/>
      <c r="I30" s="688"/>
      <c r="J30" s="688"/>
      <c r="K30" s="688"/>
      <c r="L30" s="688"/>
      <c r="M30" s="688"/>
      <c r="N30" s="688"/>
      <c r="O30" s="688"/>
    </row>
    <row r="31" spans="1:15" ht="15" customHeight="1">
      <c r="A31" s="687" t="s">
        <v>877</v>
      </c>
      <c r="B31" s="687"/>
      <c r="C31" s="687"/>
      <c r="D31" s="687"/>
      <c r="E31" s="687"/>
      <c r="F31" s="687"/>
      <c r="G31" s="687"/>
      <c r="H31" s="687"/>
      <c r="I31" s="687"/>
      <c r="J31" s="687"/>
      <c r="K31" s="687"/>
      <c r="L31" s="687"/>
      <c r="M31" s="687"/>
      <c r="N31" s="687"/>
      <c r="O31" s="687"/>
    </row>
    <row r="32" spans="1:15" ht="15" customHeight="1">
      <c r="A32" s="639" t="s">
        <v>658</v>
      </c>
      <c r="B32" s="639"/>
      <c r="C32" s="639" t="s">
        <v>878</v>
      </c>
      <c r="D32" s="639" t="s">
        <v>130</v>
      </c>
      <c r="E32" s="639" t="s">
        <v>879</v>
      </c>
      <c r="F32" s="639" t="s">
        <v>660</v>
      </c>
      <c r="G32" s="640">
        <v>46111</v>
      </c>
      <c r="H32" s="639" t="s">
        <v>869</v>
      </c>
      <c r="I32" s="641">
        <v>0</v>
      </c>
      <c r="J32" s="641">
        <v>0</v>
      </c>
      <c r="K32" s="641">
        <v>0</v>
      </c>
      <c r="L32" s="641">
        <v>0</v>
      </c>
      <c r="M32" s="641">
        <v>0</v>
      </c>
      <c r="N32" s="641">
        <v>-5539.6</v>
      </c>
      <c r="O32" s="641">
        <v>-5539.6</v>
      </c>
    </row>
    <row r="33" spans="1:15" ht="15" customHeight="1">
      <c r="A33" s="642"/>
      <c r="B33" s="642"/>
      <c r="C33" s="643" t="s">
        <v>878</v>
      </c>
      <c r="D33" s="642"/>
      <c r="E33" s="642"/>
      <c r="F33" s="642"/>
      <c r="G33" s="642"/>
      <c r="H33" s="642"/>
      <c r="I33" s="644">
        <v>0</v>
      </c>
      <c r="J33" s="644">
        <v>0</v>
      </c>
      <c r="K33" s="644">
        <v>0</v>
      </c>
      <c r="L33" s="644">
        <v>0</v>
      </c>
      <c r="M33" s="644">
        <v>0</v>
      </c>
      <c r="N33" s="644">
        <v>-5539.6</v>
      </c>
      <c r="O33" s="644">
        <v>-5539.6</v>
      </c>
    </row>
    <row r="34" spans="1:15" ht="15" customHeight="1">
      <c r="A34" s="688"/>
      <c r="B34" s="688"/>
      <c r="C34" s="688"/>
      <c r="D34" s="688"/>
      <c r="E34" s="688"/>
      <c r="F34" s="688"/>
      <c r="G34" s="688"/>
      <c r="H34" s="688"/>
      <c r="I34" s="688"/>
      <c r="J34" s="688"/>
      <c r="K34" s="688"/>
      <c r="L34" s="688"/>
      <c r="M34" s="688"/>
      <c r="N34" s="688"/>
      <c r="O34" s="688"/>
    </row>
    <row r="35" spans="1:15" ht="15" customHeight="1">
      <c r="A35" s="687" t="s">
        <v>677</v>
      </c>
      <c r="B35" s="687"/>
      <c r="C35" s="687"/>
      <c r="D35" s="687"/>
      <c r="E35" s="687"/>
      <c r="F35" s="687"/>
      <c r="G35" s="687"/>
      <c r="H35" s="687"/>
      <c r="I35" s="687"/>
      <c r="J35" s="687"/>
      <c r="K35" s="687"/>
      <c r="L35" s="687"/>
      <c r="M35" s="687"/>
      <c r="N35" s="687"/>
      <c r="O35" s="687"/>
    </row>
    <row r="36" spans="1:15" ht="15" customHeight="1">
      <c r="A36" s="336" t="s">
        <v>658</v>
      </c>
      <c r="B36" s="336"/>
      <c r="C36" s="336" t="s">
        <v>678</v>
      </c>
      <c r="D36" s="336" t="s">
        <v>880</v>
      </c>
      <c r="E36" s="336" t="s">
        <v>679</v>
      </c>
      <c r="F36" s="336" t="s">
        <v>675</v>
      </c>
      <c r="G36" s="645">
        <v>45870</v>
      </c>
      <c r="H36" s="336" t="s">
        <v>670</v>
      </c>
      <c r="I36" s="337">
        <v>144.63</v>
      </c>
      <c r="J36" s="337">
        <v>0</v>
      </c>
      <c r="K36" s="337">
        <v>0</v>
      </c>
      <c r="L36" s="337">
        <v>0</v>
      </c>
      <c r="M36" s="337">
        <v>144.63</v>
      </c>
      <c r="N36" s="337">
        <v>0</v>
      </c>
      <c r="O36" s="337">
        <v>144.63</v>
      </c>
    </row>
    <row r="37" spans="1:15" ht="15" customHeight="1">
      <c r="A37" s="336" t="s">
        <v>658</v>
      </c>
      <c r="B37" s="336"/>
      <c r="C37" s="336" t="s">
        <v>678</v>
      </c>
      <c r="D37" s="336" t="s">
        <v>880</v>
      </c>
      <c r="E37" s="336" t="s">
        <v>680</v>
      </c>
      <c r="F37" s="336" t="s">
        <v>676</v>
      </c>
      <c r="G37" s="645">
        <v>45870</v>
      </c>
      <c r="H37" s="336" t="s">
        <v>670</v>
      </c>
      <c r="I37" s="337">
        <v>6402.74</v>
      </c>
      <c r="J37" s="337">
        <v>0</v>
      </c>
      <c r="K37" s="337">
        <v>0</v>
      </c>
      <c r="L37" s="337">
        <v>0</v>
      </c>
      <c r="M37" s="337">
        <v>6402.74</v>
      </c>
      <c r="N37" s="337">
        <v>0</v>
      </c>
      <c r="O37" s="337">
        <v>6402.74</v>
      </c>
    </row>
    <row r="38" spans="1:15" ht="15" customHeight="1">
      <c r="A38" s="336" t="s">
        <v>658</v>
      </c>
      <c r="B38" s="336"/>
      <c r="C38" s="336" t="s">
        <v>678</v>
      </c>
      <c r="D38" s="336" t="s">
        <v>880</v>
      </c>
      <c r="E38" s="336" t="s">
        <v>681</v>
      </c>
      <c r="F38" s="336" t="s">
        <v>675</v>
      </c>
      <c r="G38" s="645">
        <v>45901</v>
      </c>
      <c r="H38" s="336" t="s">
        <v>671</v>
      </c>
      <c r="I38" s="337">
        <v>276.77999999999997</v>
      </c>
      <c r="J38" s="337">
        <v>0</v>
      </c>
      <c r="K38" s="337">
        <v>0</v>
      </c>
      <c r="L38" s="337">
        <v>0</v>
      </c>
      <c r="M38" s="337">
        <v>276.77999999999997</v>
      </c>
      <c r="N38" s="337">
        <v>0</v>
      </c>
      <c r="O38" s="337">
        <v>276.77999999999997</v>
      </c>
    </row>
    <row r="39" spans="1:15" ht="15" customHeight="1">
      <c r="A39" s="336" t="s">
        <v>658</v>
      </c>
      <c r="B39" s="336"/>
      <c r="C39" s="336" t="s">
        <v>678</v>
      </c>
      <c r="D39" s="336" t="s">
        <v>880</v>
      </c>
      <c r="E39" s="336" t="s">
        <v>682</v>
      </c>
      <c r="F39" s="336" t="s">
        <v>676</v>
      </c>
      <c r="G39" s="645">
        <v>45901</v>
      </c>
      <c r="H39" s="336" t="s">
        <v>671</v>
      </c>
      <c r="I39" s="337">
        <v>6402.74</v>
      </c>
      <c r="J39" s="337">
        <v>0</v>
      </c>
      <c r="K39" s="337">
        <v>0</v>
      </c>
      <c r="L39" s="337">
        <v>0</v>
      </c>
      <c r="M39" s="337">
        <v>6402.74</v>
      </c>
      <c r="N39" s="337">
        <v>0</v>
      </c>
      <c r="O39" s="337">
        <v>6402.74</v>
      </c>
    </row>
    <row r="40" spans="1:15" ht="15" customHeight="1">
      <c r="A40" s="336" t="s">
        <v>658</v>
      </c>
      <c r="B40" s="336"/>
      <c r="C40" s="336" t="s">
        <v>678</v>
      </c>
      <c r="D40" s="336" t="s">
        <v>880</v>
      </c>
      <c r="E40" s="336" t="s">
        <v>683</v>
      </c>
      <c r="F40" s="336" t="s">
        <v>675</v>
      </c>
      <c r="G40" s="645">
        <v>45931</v>
      </c>
      <c r="H40" s="336" t="s">
        <v>673</v>
      </c>
      <c r="I40" s="337">
        <v>276.77999999999997</v>
      </c>
      <c r="J40" s="337">
        <v>0</v>
      </c>
      <c r="K40" s="337">
        <v>0</v>
      </c>
      <c r="L40" s="337">
        <v>0</v>
      </c>
      <c r="M40" s="337">
        <v>276.77999999999997</v>
      </c>
      <c r="N40" s="337">
        <v>0</v>
      </c>
      <c r="O40" s="337">
        <v>276.77999999999997</v>
      </c>
    </row>
    <row r="41" spans="1:15" ht="15" customHeight="1">
      <c r="A41" s="336" t="s">
        <v>658</v>
      </c>
      <c r="B41" s="336"/>
      <c r="C41" s="336" t="s">
        <v>678</v>
      </c>
      <c r="D41" s="336" t="s">
        <v>880</v>
      </c>
      <c r="E41" s="336" t="s">
        <v>684</v>
      </c>
      <c r="F41" s="336" t="s">
        <v>676</v>
      </c>
      <c r="G41" s="645">
        <v>45931</v>
      </c>
      <c r="H41" s="336" t="s">
        <v>673</v>
      </c>
      <c r="I41" s="337">
        <v>3201.37</v>
      </c>
      <c r="J41" s="337">
        <v>0</v>
      </c>
      <c r="K41" s="337">
        <v>0</v>
      </c>
      <c r="L41" s="337">
        <v>0</v>
      </c>
      <c r="M41" s="337">
        <v>3201.37</v>
      </c>
      <c r="N41" s="337">
        <v>0</v>
      </c>
      <c r="O41" s="337">
        <v>3201.37</v>
      </c>
    </row>
    <row r="42" spans="1:15" ht="15" customHeight="1">
      <c r="A42" s="336" t="s">
        <v>658</v>
      </c>
      <c r="B42" s="336"/>
      <c r="C42" s="336" t="s">
        <v>678</v>
      </c>
      <c r="D42" s="336" t="s">
        <v>880</v>
      </c>
      <c r="E42" s="336" t="s">
        <v>685</v>
      </c>
      <c r="F42" s="336" t="s">
        <v>675</v>
      </c>
      <c r="G42" s="645">
        <v>45962</v>
      </c>
      <c r="H42" s="336" t="s">
        <v>661</v>
      </c>
      <c r="I42" s="337">
        <v>276.77999999999997</v>
      </c>
      <c r="J42" s="337">
        <v>0</v>
      </c>
      <c r="K42" s="337">
        <v>0</v>
      </c>
      <c r="L42" s="337">
        <v>0</v>
      </c>
      <c r="M42" s="337">
        <v>276.77999999999997</v>
      </c>
      <c r="N42" s="337">
        <v>0</v>
      </c>
      <c r="O42" s="337">
        <v>276.77999999999997</v>
      </c>
    </row>
    <row r="43" spans="1:15" ht="15" customHeight="1">
      <c r="A43" s="336" t="s">
        <v>658</v>
      </c>
      <c r="B43" s="336"/>
      <c r="C43" s="336" t="s">
        <v>678</v>
      </c>
      <c r="D43" s="336" t="s">
        <v>880</v>
      </c>
      <c r="E43" s="336" t="s">
        <v>686</v>
      </c>
      <c r="F43" s="336" t="s">
        <v>676</v>
      </c>
      <c r="G43" s="645">
        <v>45962</v>
      </c>
      <c r="H43" s="336" t="s">
        <v>661</v>
      </c>
      <c r="I43" s="337">
        <v>3201.37</v>
      </c>
      <c r="J43" s="337">
        <v>0</v>
      </c>
      <c r="K43" s="337">
        <v>0</v>
      </c>
      <c r="L43" s="337">
        <v>0</v>
      </c>
      <c r="M43" s="337">
        <v>3201.37</v>
      </c>
      <c r="N43" s="337">
        <v>0</v>
      </c>
      <c r="O43" s="337">
        <v>3201.37</v>
      </c>
    </row>
    <row r="44" spans="1:15" ht="15" customHeight="1">
      <c r="A44" s="336" t="s">
        <v>658</v>
      </c>
      <c r="B44" s="336"/>
      <c r="C44" s="336" t="s">
        <v>678</v>
      </c>
      <c r="D44" s="336" t="s">
        <v>880</v>
      </c>
      <c r="E44" s="336" t="s">
        <v>687</v>
      </c>
      <c r="F44" s="336" t="s">
        <v>675</v>
      </c>
      <c r="G44" s="645">
        <v>45992</v>
      </c>
      <c r="H44" s="336" t="s">
        <v>662</v>
      </c>
      <c r="I44" s="337">
        <v>276.77999999999997</v>
      </c>
      <c r="J44" s="337">
        <v>0</v>
      </c>
      <c r="K44" s="337">
        <v>0</v>
      </c>
      <c r="L44" s="337">
        <v>0</v>
      </c>
      <c r="M44" s="337">
        <v>276.77999999999997</v>
      </c>
      <c r="N44" s="337">
        <v>0</v>
      </c>
      <c r="O44" s="337">
        <v>276.77999999999997</v>
      </c>
    </row>
    <row r="45" spans="1:15" ht="15" customHeight="1">
      <c r="A45" s="336" t="s">
        <v>658</v>
      </c>
      <c r="B45" s="336"/>
      <c r="C45" s="336" t="s">
        <v>678</v>
      </c>
      <c r="D45" s="336" t="s">
        <v>880</v>
      </c>
      <c r="E45" s="336" t="s">
        <v>688</v>
      </c>
      <c r="F45" s="336" t="s">
        <v>676</v>
      </c>
      <c r="G45" s="645">
        <v>45992</v>
      </c>
      <c r="H45" s="336" t="s">
        <v>662</v>
      </c>
      <c r="I45" s="337">
        <v>3201.37</v>
      </c>
      <c r="J45" s="337">
        <v>0</v>
      </c>
      <c r="K45" s="337">
        <v>0</v>
      </c>
      <c r="L45" s="337">
        <v>0</v>
      </c>
      <c r="M45" s="337">
        <v>3201.37</v>
      </c>
      <c r="N45" s="337">
        <v>0</v>
      </c>
      <c r="O45" s="337">
        <v>3201.37</v>
      </c>
    </row>
    <row r="46" spans="1:15" ht="15" customHeight="1">
      <c r="A46" s="336" t="s">
        <v>658</v>
      </c>
      <c r="B46" s="336"/>
      <c r="C46" s="336" t="s">
        <v>678</v>
      </c>
      <c r="D46" s="336" t="s">
        <v>880</v>
      </c>
      <c r="E46" s="336" t="s">
        <v>881</v>
      </c>
      <c r="F46" s="336" t="s">
        <v>675</v>
      </c>
      <c r="G46" s="645">
        <v>46054</v>
      </c>
      <c r="H46" s="336" t="s">
        <v>882</v>
      </c>
      <c r="I46" s="337">
        <v>383.32</v>
      </c>
      <c r="J46" s="337">
        <v>0</v>
      </c>
      <c r="K46" s="337">
        <v>383.32</v>
      </c>
      <c r="L46" s="337">
        <v>0</v>
      </c>
      <c r="M46" s="337">
        <v>0</v>
      </c>
      <c r="N46" s="337">
        <v>0</v>
      </c>
      <c r="O46" s="337">
        <v>383.32</v>
      </c>
    </row>
    <row r="47" spans="1:15" ht="15" customHeight="1">
      <c r="A47" s="336" t="s">
        <v>658</v>
      </c>
      <c r="B47" s="336"/>
      <c r="C47" s="336" t="s">
        <v>678</v>
      </c>
      <c r="D47" s="336" t="s">
        <v>880</v>
      </c>
      <c r="E47" s="336" t="s">
        <v>883</v>
      </c>
      <c r="F47" s="336" t="s">
        <v>675</v>
      </c>
      <c r="G47" s="645">
        <v>46082</v>
      </c>
      <c r="H47" s="336" t="s">
        <v>869</v>
      </c>
      <c r="I47" s="337">
        <v>383.32</v>
      </c>
      <c r="J47" s="337">
        <v>383.32</v>
      </c>
      <c r="K47" s="337">
        <v>0</v>
      </c>
      <c r="L47" s="337">
        <v>0</v>
      </c>
      <c r="M47" s="337">
        <v>0</v>
      </c>
      <c r="N47" s="337">
        <v>0</v>
      </c>
      <c r="O47" s="337">
        <v>383.32</v>
      </c>
    </row>
    <row r="48" spans="1:15" ht="15" customHeight="1">
      <c r="A48" s="639" t="s">
        <v>658</v>
      </c>
      <c r="B48" s="639"/>
      <c r="C48" s="639" t="s">
        <v>678</v>
      </c>
      <c r="D48" s="639" t="s">
        <v>880</v>
      </c>
      <c r="E48" s="639" t="s">
        <v>884</v>
      </c>
      <c r="F48" s="639" t="s">
        <v>676</v>
      </c>
      <c r="G48" s="640">
        <v>46082</v>
      </c>
      <c r="H48" s="639" t="s">
        <v>869</v>
      </c>
      <c r="I48" s="641">
        <v>6630.9</v>
      </c>
      <c r="J48" s="641">
        <v>6630.9</v>
      </c>
      <c r="K48" s="641">
        <v>0</v>
      </c>
      <c r="L48" s="641">
        <v>0</v>
      </c>
      <c r="M48" s="641">
        <v>0</v>
      </c>
      <c r="N48" s="641">
        <v>0</v>
      </c>
      <c r="O48" s="641">
        <v>6630.9</v>
      </c>
    </row>
    <row r="49" spans="1:17" ht="15" customHeight="1">
      <c r="A49" s="642"/>
      <c r="B49" s="642"/>
      <c r="C49" s="643" t="s">
        <v>678</v>
      </c>
      <c r="D49" s="642"/>
      <c r="E49" s="642"/>
      <c r="F49" s="642"/>
      <c r="G49" s="642"/>
      <c r="H49" s="642"/>
      <c r="I49" s="644">
        <v>31058.880000000001</v>
      </c>
      <c r="J49" s="644">
        <v>7014.22</v>
      </c>
      <c r="K49" s="644">
        <v>383.32</v>
      </c>
      <c r="L49" s="644">
        <v>0</v>
      </c>
      <c r="M49" s="649">
        <v>23661.34</v>
      </c>
      <c r="N49" s="644">
        <v>0</v>
      </c>
      <c r="O49" s="644">
        <v>31058.880000000001</v>
      </c>
      <c r="Q49" s="37" t="s">
        <v>735</v>
      </c>
    </row>
    <row r="50" spans="1:17" ht="15" customHeight="1">
      <c r="A50" s="688"/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8"/>
    </row>
    <row r="51" spans="1:17" ht="15" customHeight="1">
      <c r="A51" s="687" t="s">
        <v>689</v>
      </c>
      <c r="B51" s="687"/>
      <c r="C51" s="687"/>
      <c r="D51" s="687"/>
      <c r="E51" s="687"/>
      <c r="F51" s="687"/>
      <c r="G51" s="687"/>
      <c r="H51" s="687"/>
      <c r="I51" s="687"/>
      <c r="J51" s="687"/>
      <c r="K51" s="687"/>
      <c r="L51" s="687"/>
      <c r="M51" s="687"/>
      <c r="N51" s="687"/>
      <c r="O51" s="687"/>
    </row>
    <row r="52" spans="1:17" ht="15" customHeight="1">
      <c r="A52" s="639" t="s">
        <v>658</v>
      </c>
      <c r="B52" s="639"/>
      <c r="C52" s="639" t="s">
        <v>690</v>
      </c>
      <c r="D52" s="639" t="s">
        <v>130</v>
      </c>
      <c r="E52" s="639" t="s">
        <v>885</v>
      </c>
      <c r="F52" s="639" t="s">
        <v>660</v>
      </c>
      <c r="G52" s="640">
        <v>46108</v>
      </c>
      <c r="H52" s="639" t="s">
        <v>869</v>
      </c>
      <c r="I52" s="641">
        <v>0</v>
      </c>
      <c r="J52" s="641">
        <v>0</v>
      </c>
      <c r="K52" s="641">
        <v>0</v>
      </c>
      <c r="L52" s="641">
        <v>0</v>
      </c>
      <c r="M52" s="641">
        <v>0</v>
      </c>
      <c r="N52" s="641">
        <v>-11534.6</v>
      </c>
      <c r="O52" s="641">
        <v>-11534.6</v>
      </c>
    </row>
    <row r="53" spans="1:17" ht="15" customHeight="1">
      <c r="A53" s="642"/>
      <c r="B53" s="642"/>
      <c r="C53" s="643" t="s">
        <v>690</v>
      </c>
      <c r="D53" s="642"/>
      <c r="E53" s="642"/>
      <c r="F53" s="642"/>
      <c r="G53" s="642"/>
      <c r="H53" s="642"/>
      <c r="I53" s="644">
        <v>0</v>
      </c>
      <c r="J53" s="644">
        <v>0</v>
      </c>
      <c r="K53" s="644">
        <v>0</v>
      </c>
      <c r="L53" s="644">
        <v>0</v>
      </c>
      <c r="M53" s="644">
        <v>0</v>
      </c>
      <c r="N53" s="644">
        <v>-11534.6</v>
      </c>
      <c r="O53" s="644">
        <v>-11534.6</v>
      </c>
    </row>
    <row r="54" spans="1:17" ht="15" customHeight="1">
      <c r="A54" s="688"/>
      <c r="B54" s="688"/>
      <c r="C54" s="688"/>
      <c r="D54" s="688"/>
      <c r="E54" s="688"/>
      <c r="F54" s="688"/>
      <c r="G54" s="688"/>
      <c r="H54" s="688"/>
      <c r="I54" s="688"/>
      <c r="J54" s="688"/>
      <c r="K54" s="688"/>
      <c r="L54" s="688"/>
      <c r="M54" s="688"/>
      <c r="N54" s="688"/>
      <c r="O54" s="688"/>
    </row>
    <row r="55" spans="1:17" ht="15" customHeight="1">
      <c r="A55" s="687" t="s">
        <v>691</v>
      </c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7"/>
    </row>
    <row r="56" spans="1:17" ht="15" customHeight="1">
      <c r="A56" s="639" t="s">
        <v>658</v>
      </c>
      <c r="B56" s="639"/>
      <c r="C56" s="639" t="s">
        <v>692</v>
      </c>
      <c r="D56" s="639" t="s">
        <v>130</v>
      </c>
      <c r="E56" s="639" t="s">
        <v>886</v>
      </c>
      <c r="F56" s="639" t="s">
        <v>660</v>
      </c>
      <c r="G56" s="640">
        <v>46111</v>
      </c>
      <c r="H56" s="639" t="s">
        <v>869</v>
      </c>
      <c r="I56" s="641">
        <v>0</v>
      </c>
      <c r="J56" s="641">
        <v>0</v>
      </c>
      <c r="K56" s="641">
        <v>0</v>
      </c>
      <c r="L56" s="641">
        <v>0</v>
      </c>
      <c r="M56" s="641">
        <v>0</v>
      </c>
      <c r="N56" s="641">
        <v>-7771.15</v>
      </c>
      <c r="O56" s="641">
        <v>-7771.15</v>
      </c>
    </row>
    <row r="57" spans="1:17" ht="15" customHeight="1">
      <c r="A57" s="642"/>
      <c r="B57" s="642"/>
      <c r="C57" s="643" t="s">
        <v>692</v>
      </c>
      <c r="D57" s="642"/>
      <c r="E57" s="642"/>
      <c r="F57" s="642"/>
      <c r="G57" s="642"/>
      <c r="H57" s="642"/>
      <c r="I57" s="644">
        <v>0</v>
      </c>
      <c r="J57" s="644">
        <v>0</v>
      </c>
      <c r="K57" s="644">
        <v>0</v>
      </c>
      <c r="L57" s="644">
        <v>0</v>
      </c>
      <c r="M57" s="644">
        <v>0</v>
      </c>
      <c r="N57" s="644">
        <v>-7771.15</v>
      </c>
      <c r="O57" s="644">
        <v>-7771.15</v>
      </c>
    </row>
    <row r="58" spans="1:17" ht="15" customHeight="1">
      <c r="A58" s="688"/>
      <c r="B58" s="688"/>
      <c r="C58" s="688"/>
      <c r="D58" s="688"/>
      <c r="E58" s="688"/>
      <c r="F58" s="688"/>
      <c r="G58" s="688"/>
      <c r="H58" s="688"/>
      <c r="I58" s="688"/>
      <c r="J58" s="688"/>
      <c r="K58" s="688"/>
      <c r="L58" s="688"/>
      <c r="M58" s="688"/>
      <c r="N58" s="688"/>
      <c r="O58" s="688"/>
    </row>
    <row r="59" spans="1:17" ht="15" customHeight="1">
      <c r="A59" s="687" t="s">
        <v>693</v>
      </c>
      <c r="B59" s="687"/>
      <c r="C59" s="687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7"/>
      <c r="O59" s="687"/>
    </row>
    <row r="60" spans="1:17" ht="15" customHeight="1">
      <c r="A60" s="639" t="s">
        <v>658</v>
      </c>
      <c r="B60" s="639"/>
      <c r="C60" s="639" t="s">
        <v>694</v>
      </c>
      <c r="D60" s="639" t="s">
        <v>130</v>
      </c>
      <c r="E60" s="639" t="s">
        <v>887</v>
      </c>
      <c r="F60" s="639" t="s">
        <v>676</v>
      </c>
      <c r="G60" s="640">
        <v>46082</v>
      </c>
      <c r="H60" s="639" t="s">
        <v>869</v>
      </c>
      <c r="I60" s="641">
        <v>1790.1</v>
      </c>
      <c r="J60" s="641">
        <v>1790.1</v>
      </c>
      <c r="K60" s="641">
        <v>0</v>
      </c>
      <c r="L60" s="641">
        <v>0</v>
      </c>
      <c r="M60" s="641">
        <v>0</v>
      </c>
      <c r="N60" s="641">
        <v>0</v>
      </c>
      <c r="O60" s="641">
        <v>1790.1</v>
      </c>
    </row>
    <row r="61" spans="1:17" ht="15" customHeight="1">
      <c r="A61" s="642"/>
      <c r="B61" s="642"/>
      <c r="C61" s="643" t="s">
        <v>694</v>
      </c>
      <c r="D61" s="642"/>
      <c r="E61" s="642"/>
      <c r="F61" s="642"/>
      <c r="G61" s="642"/>
      <c r="H61" s="642"/>
      <c r="I61" s="644">
        <v>1790.1</v>
      </c>
      <c r="J61" s="644">
        <v>1790.1</v>
      </c>
      <c r="K61" s="644">
        <v>0</v>
      </c>
      <c r="L61" s="644">
        <v>0</v>
      </c>
      <c r="M61" s="644">
        <v>0</v>
      </c>
      <c r="N61" s="644">
        <v>0</v>
      </c>
      <c r="O61" s="644">
        <v>1790.1</v>
      </c>
    </row>
    <row r="62" spans="1:17" ht="15" customHeight="1">
      <c r="A62" s="688"/>
      <c r="B62" s="688"/>
      <c r="C62" s="688"/>
      <c r="D62" s="688"/>
      <c r="E62" s="688"/>
      <c r="F62" s="688"/>
      <c r="G62" s="688"/>
      <c r="H62" s="688"/>
      <c r="I62" s="688"/>
      <c r="J62" s="688"/>
      <c r="K62" s="688"/>
      <c r="L62" s="688"/>
      <c r="M62" s="688"/>
      <c r="N62" s="688"/>
      <c r="O62" s="688"/>
    </row>
    <row r="63" spans="1:17" ht="15" customHeight="1">
      <c r="A63" s="687" t="s">
        <v>696</v>
      </c>
      <c r="B63" s="687"/>
      <c r="C63" s="687"/>
      <c r="D63" s="687"/>
      <c r="E63" s="687"/>
      <c r="F63" s="687"/>
      <c r="G63" s="687"/>
      <c r="H63" s="687"/>
      <c r="I63" s="687"/>
      <c r="J63" s="687"/>
      <c r="K63" s="687"/>
      <c r="L63" s="687"/>
      <c r="M63" s="687"/>
      <c r="N63" s="687"/>
      <c r="O63" s="687"/>
    </row>
    <row r="64" spans="1:17" ht="15" customHeight="1">
      <c r="A64" s="639" t="s">
        <v>658</v>
      </c>
      <c r="B64" s="639"/>
      <c r="C64" s="639" t="s">
        <v>697</v>
      </c>
      <c r="D64" s="639" t="s">
        <v>130</v>
      </c>
      <c r="E64" s="639" t="s">
        <v>888</v>
      </c>
      <c r="F64" s="639" t="s">
        <v>660</v>
      </c>
      <c r="G64" s="640">
        <v>46104</v>
      </c>
      <c r="H64" s="639" t="s">
        <v>869</v>
      </c>
      <c r="I64" s="641">
        <v>0</v>
      </c>
      <c r="J64" s="641">
        <v>0</v>
      </c>
      <c r="K64" s="641">
        <v>0</v>
      </c>
      <c r="L64" s="641">
        <v>0</v>
      </c>
      <c r="M64" s="641">
        <v>0</v>
      </c>
      <c r="N64" s="641">
        <v>-8545.07</v>
      </c>
      <c r="O64" s="641">
        <v>-8545.07</v>
      </c>
    </row>
    <row r="65" spans="1:15" ht="15" customHeight="1">
      <c r="A65" s="642"/>
      <c r="B65" s="642"/>
      <c r="C65" s="643" t="s">
        <v>697</v>
      </c>
      <c r="D65" s="642"/>
      <c r="E65" s="642"/>
      <c r="F65" s="642"/>
      <c r="G65" s="642"/>
      <c r="H65" s="642"/>
      <c r="I65" s="644">
        <v>0</v>
      </c>
      <c r="J65" s="644">
        <v>0</v>
      </c>
      <c r="K65" s="644">
        <v>0</v>
      </c>
      <c r="L65" s="644">
        <v>0</v>
      </c>
      <c r="M65" s="644">
        <v>0</v>
      </c>
      <c r="N65" s="644">
        <v>-8545.07</v>
      </c>
      <c r="O65" s="644">
        <v>-8545.07</v>
      </c>
    </row>
    <row r="66" spans="1:15" ht="15" customHeight="1">
      <c r="A66" s="688"/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</row>
    <row r="67" spans="1:15" ht="15" customHeight="1">
      <c r="A67" s="687" t="s">
        <v>889</v>
      </c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7"/>
    </row>
    <row r="68" spans="1:15" ht="15" customHeight="1">
      <c r="A68" s="639" t="s">
        <v>658</v>
      </c>
      <c r="B68" s="639"/>
      <c r="C68" s="639" t="s">
        <v>890</v>
      </c>
      <c r="D68" s="639" t="s">
        <v>130</v>
      </c>
      <c r="E68" s="639" t="s">
        <v>891</v>
      </c>
      <c r="F68" s="639" t="s">
        <v>660</v>
      </c>
      <c r="G68" s="640">
        <v>46091</v>
      </c>
      <c r="H68" s="639" t="s">
        <v>869</v>
      </c>
      <c r="I68" s="641">
        <v>0</v>
      </c>
      <c r="J68" s="641">
        <v>0</v>
      </c>
      <c r="K68" s="641">
        <v>0</v>
      </c>
      <c r="L68" s="641">
        <v>0</v>
      </c>
      <c r="M68" s="641">
        <v>0</v>
      </c>
      <c r="N68" s="641">
        <v>-43.45</v>
      </c>
      <c r="O68" s="641">
        <v>-43.45</v>
      </c>
    </row>
    <row r="69" spans="1:15" ht="15" customHeight="1">
      <c r="A69" s="642"/>
      <c r="B69" s="642"/>
      <c r="C69" s="643" t="s">
        <v>890</v>
      </c>
      <c r="D69" s="642"/>
      <c r="E69" s="642"/>
      <c r="F69" s="642"/>
      <c r="G69" s="642"/>
      <c r="H69" s="642"/>
      <c r="I69" s="644">
        <v>0</v>
      </c>
      <c r="J69" s="644">
        <v>0</v>
      </c>
      <c r="K69" s="644">
        <v>0</v>
      </c>
      <c r="L69" s="644">
        <v>0</v>
      </c>
      <c r="M69" s="644">
        <v>0</v>
      </c>
      <c r="N69" s="644">
        <v>-43.45</v>
      </c>
      <c r="O69" s="644">
        <v>-43.45</v>
      </c>
    </row>
    <row r="70" spans="1:15" ht="15" customHeight="1">
      <c r="A70" s="688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</row>
    <row r="71" spans="1:15" ht="15" customHeight="1">
      <c r="A71" s="687" t="s">
        <v>698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  <c r="N71" s="687"/>
      <c r="O71" s="687"/>
    </row>
    <row r="72" spans="1:15" ht="15" customHeight="1">
      <c r="A72" s="639" t="s">
        <v>658</v>
      </c>
      <c r="B72" s="639"/>
      <c r="C72" s="639" t="s">
        <v>699</v>
      </c>
      <c r="D72" s="639" t="s">
        <v>130</v>
      </c>
      <c r="E72" s="639" t="s">
        <v>892</v>
      </c>
      <c r="F72" s="639" t="s">
        <v>660</v>
      </c>
      <c r="G72" s="640">
        <v>46085</v>
      </c>
      <c r="H72" s="639" t="s">
        <v>869</v>
      </c>
      <c r="I72" s="641">
        <v>0</v>
      </c>
      <c r="J72" s="641">
        <v>0</v>
      </c>
      <c r="K72" s="641">
        <v>0</v>
      </c>
      <c r="L72" s="641">
        <v>0</v>
      </c>
      <c r="M72" s="641">
        <v>0</v>
      </c>
      <c r="N72" s="641">
        <v>-6256.8</v>
      </c>
      <c r="O72" s="641">
        <v>-6256.8</v>
      </c>
    </row>
    <row r="73" spans="1:15" ht="15" customHeight="1">
      <c r="A73" s="642"/>
      <c r="B73" s="642"/>
      <c r="C73" s="643" t="s">
        <v>699</v>
      </c>
      <c r="D73" s="642"/>
      <c r="E73" s="642"/>
      <c r="F73" s="642"/>
      <c r="G73" s="642"/>
      <c r="H73" s="642"/>
      <c r="I73" s="644">
        <v>0</v>
      </c>
      <c r="J73" s="644">
        <v>0</v>
      </c>
      <c r="K73" s="644">
        <v>0</v>
      </c>
      <c r="L73" s="644">
        <v>0</v>
      </c>
      <c r="M73" s="644">
        <v>0</v>
      </c>
      <c r="N73" s="644">
        <v>-6256.8</v>
      </c>
      <c r="O73" s="644">
        <v>-6256.8</v>
      </c>
    </row>
    <row r="74" spans="1:15" ht="15" customHeight="1">
      <c r="A74" s="688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</row>
    <row r="75" spans="1:15" ht="15" customHeight="1">
      <c r="A75" s="687" t="s">
        <v>893</v>
      </c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</row>
    <row r="76" spans="1:15" ht="15" customHeight="1">
      <c r="A76" s="639" t="s">
        <v>658</v>
      </c>
      <c r="B76" s="639"/>
      <c r="C76" s="639" t="s">
        <v>894</v>
      </c>
      <c r="D76" s="639" t="s">
        <v>130</v>
      </c>
      <c r="E76" s="639" t="s">
        <v>895</v>
      </c>
      <c r="F76" s="639" t="s">
        <v>676</v>
      </c>
      <c r="G76" s="640">
        <v>46054</v>
      </c>
      <c r="H76" s="639" t="s">
        <v>882</v>
      </c>
      <c r="I76" s="641">
        <v>738.41</v>
      </c>
      <c r="J76" s="641">
        <v>0</v>
      </c>
      <c r="K76" s="641">
        <v>738.41</v>
      </c>
      <c r="L76" s="641">
        <v>0</v>
      </c>
      <c r="M76" s="641">
        <v>0</v>
      </c>
      <c r="N76" s="641">
        <v>0</v>
      </c>
      <c r="O76" s="641">
        <v>738.41</v>
      </c>
    </row>
    <row r="77" spans="1:15" ht="15" customHeight="1">
      <c r="A77" s="642"/>
      <c r="B77" s="642"/>
      <c r="C77" s="643" t="s">
        <v>894</v>
      </c>
      <c r="D77" s="642"/>
      <c r="E77" s="642"/>
      <c r="F77" s="642"/>
      <c r="G77" s="642"/>
      <c r="H77" s="642"/>
      <c r="I77" s="644">
        <v>738.41</v>
      </c>
      <c r="J77" s="644">
        <v>0</v>
      </c>
      <c r="K77" s="644">
        <v>738.41</v>
      </c>
      <c r="L77" s="644">
        <v>0</v>
      </c>
      <c r="M77" s="644">
        <v>0</v>
      </c>
      <c r="N77" s="644">
        <v>0</v>
      </c>
      <c r="O77" s="644">
        <v>738.41</v>
      </c>
    </row>
    <row r="78" spans="1:15" ht="15" customHeight="1">
      <c r="A78" s="688"/>
      <c r="B78" s="688"/>
      <c r="C78" s="688"/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88"/>
    </row>
    <row r="79" spans="1:15" ht="15" customHeight="1">
      <c r="A79" s="687" t="s">
        <v>700</v>
      </c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7"/>
    </row>
    <row r="80" spans="1:15" ht="15" customHeight="1">
      <c r="A80" s="639" t="s">
        <v>658</v>
      </c>
      <c r="B80" s="639"/>
      <c r="C80" s="639" t="s">
        <v>701</v>
      </c>
      <c r="D80" s="639" t="s">
        <v>130</v>
      </c>
      <c r="E80" s="639" t="s">
        <v>896</v>
      </c>
      <c r="F80" s="639" t="s">
        <v>660</v>
      </c>
      <c r="G80" s="640">
        <v>46112</v>
      </c>
      <c r="H80" s="639" t="s">
        <v>869</v>
      </c>
      <c r="I80" s="641">
        <v>0</v>
      </c>
      <c r="J80" s="641">
        <v>0</v>
      </c>
      <c r="K80" s="641">
        <v>0</v>
      </c>
      <c r="L80" s="641">
        <v>0</v>
      </c>
      <c r="M80" s="641">
        <v>0</v>
      </c>
      <c r="N80" s="641">
        <v>-24210.99</v>
      </c>
      <c r="O80" s="641">
        <v>-24210.99</v>
      </c>
    </row>
    <row r="81" spans="1:17" ht="15" customHeight="1">
      <c r="A81" s="642"/>
      <c r="B81" s="642"/>
      <c r="C81" s="643" t="s">
        <v>701</v>
      </c>
      <c r="D81" s="642"/>
      <c r="E81" s="642"/>
      <c r="F81" s="642"/>
      <c r="G81" s="642"/>
      <c r="H81" s="642"/>
      <c r="I81" s="644">
        <v>0</v>
      </c>
      <c r="J81" s="644">
        <v>0</v>
      </c>
      <c r="K81" s="644">
        <v>0</v>
      </c>
      <c r="L81" s="644">
        <v>0</v>
      </c>
      <c r="M81" s="644">
        <v>0</v>
      </c>
      <c r="N81" s="644">
        <v>-24210.99</v>
      </c>
      <c r="O81" s="644">
        <v>-24210.99</v>
      </c>
    </row>
    <row r="82" spans="1:17" ht="15" customHeight="1">
      <c r="A82" s="688"/>
      <c r="B82" s="688"/>
      <c r="C82" s="688"/>
      <c r="D82" s="688"/>
      <c r="E82" s="688"/>
      <c r="F82" s="688"/>
      <c r="G82" s="688"/>
      <c r="H82" s="688"/>
      <c r="I82" s="688"/>
      <c r="J82" s="688"/>
      <c r="K82" s="688"/>
      <c r="L82" s="688"/>
      <c r="M82" s="688"/>
      <c r="N82" s="688"/>
      <c r="O82" s="688"/>
    </row>
    <row r="83" spans="1:17" ht="15" customHeight="1">
      <c r="A83" s="687" t="s">
        <v>702</v>
      </c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7"/>
    </row>
    <row r="84" spans="1:17" ht="15" customHeight="1">
      <c r="A84" s="336" t="s">
        <v>658</v>
      </c>
      <c r="B84" s="336"/>
      <c r="C84" s="336" t="s">
        <v>703</v>
      </c>
      <c r="D84" s="336" t="s">
        <v>130</v>
      </c>
      <c r="E84" s="336" t="s">
        <v>704</v>
      </c>
      <c r="F84" s="336" t="s">
        <v>667</v>
      </c>
      <c r="G84" s="645">
        <v>46009</v>
      </c>
      <c r="H84" s="336" t="s">
        <v>662</v>
      </c>
      <c r="I84" s="337">
        <v>12326.88</v>
      </c>
      <c r="J84" s="337">
        <v>0</v>
      </c>
      <c r="K84" s="337">
        <v>0</v>
      </c>
      <c r="L84" s="337">
        <v>0</v>
      </c>
      <c r="M84" s="337">
        <v>12326.88</v>
      </c>
      <c r="N84" s="337">
        <v>0</v>
      </c>
      <c r="O84" s="337">
        <v>12326.88</v>
      </c>
    </row>
    <row r="85" spans="1:17" ht="15" customHeight="1">
      <c r="A85" s="639" t="s">
        <v>658</v>
      </c>
      <c r="B85" s="639"/>
      <c r="C85" s="639" t="s">
        <v>703</v>
      </c>
      <c r="D85" s="639" t="s">
        <v>130</v>
      </c>
      <c r="E85" s="639" t="s">
        <v>897</v>
      </c>
      <c r="F85" s="639" t="s">
        <v>676</v>
      </c>
      <c r="G85" s="640">
        <v>46023</v>
      </c>
      <c r="H85" s="639" t="s">
        <v>875</v>
      </c>
      <c r="I85" s="641">
        <v>5367.75</v>
      </c>
      <c r="J85" s="641">
        <v>0</v>
      </c>
      <c r="K85" s="641">
        <v>0</v>
      </c>
      <c r="L85" s="641">
        <v>5367.75</v>
      </c>
      <c r="M85" s="641">
        <v>0</v>
      </c>
      <c r="N85" s="641">
        <v>0</v>
      </c>
      <c r="O85" s="641">
        <v>5367.75</v>
      </c>
    </row>
    <row r="86" spans="1:17" ht="15" customHeight="1">
      <c r="A86" s="642"/>
      <c r="B86" s="642"/>
      <c r="C86" s="643" t="s">
        <v>703</v>
      </c>
      <c r="D86" s="642"/>
      <c r="E86" s="642"/>
      <c r="F86" s="642"/>
      <c r="G86" s="642"/>
      <c r="H86" s="642"/>
      <c r="I86" s="644">
        <v>17694.63</v>
      </c>
      <c r="J86" s="644">
        <v>0</v>
      </c>
      <c r="K86" s="644">
        <v>0</v>
      </c>
      <c r="L86" s="644">
        <v>5367.75</v>
      </c>
      <c r="M86" s="649">
        <v>12326.88</v>
      </c>
      <c r="N86" s="644">
        <v>0</v>
      </c>
      <c r="O86" s="644">
        <v>17694.63</v>
      </c>
      <c r="Q86" s="37" t="s">
        <v>735</v>
      </c>
    </row>
    <row r="87" spans="1:17" ht="15" customHeight="1">
      <c r="A87" s="688"/>
      <c r="B87" s="688"/>
      <c r="C87" s="688"/>
      <c r="D87" s="688"/>
      <c r="E87" s="688"/>
      <c r="F87" s="688"/>
      <c r="G87" s="688"/>
      <c r="H87" s="688"/>
      <c r="I87" s="688"/>
      <c r="J87" s="688"/>
      <c r="K87" s="688"/>
      <c r="L87" s="688"/>
      <c r="M87" s="688"/>
      <c r="N87" s="688"/>
      <c r="O87" s="688"/>
    </row>
    <row r="88" spans="1:17" ht="15" customHeight="1">
      <c r="A88" s="687" t="s">
        <v>898</v>
      </c>
      <c r="B88" s="687"/>
      <c r="C88" s="687"/>
      <c r="D88" s="687"/>
      <c r="E88" s="687"/>
      <c r="F88" s="687"/>
      <c r="G88" s="687"/>
      <c r="H88" s="687"/>
      <c r="I88" s="687"/>
      <c r="J88" s="687"/>
      <c r="K88" s="687"/>
      <c r="L88" s="687"/>
      <c r="M88" s="687"/>
      <c r="N88" s="687"/>
      <c r="O88" s="687"/>
    </row>
    <row r="89" spans="1:17" ht="15" customHeight="1">
      <c r="A89" s="336" t="s">
        <v>658</v>
      </c>
      <c r="B89" s="336"/>
      <c r="C89" s="336" t="s">
        <v>899</v>
      </c>
      <c r="D89" s="336" t="s">
        <v>130</v>
      </c>
      <c r="E89" s="336" t="s">
        <v>900</v>
      </c>
      <c r="F89" s="336" t="s">
        <v>660</v>
      </c>
      <c r="G89" s="645">
        <v>46112</v>
      </c>
      <c r="H89" s="336" t="s">
        <v>869</v>
      </c>
      <c r="I89" s="337">
        <v>0</v>
      </c>
      <c r="J89" s="337">
        <v>0</v>
      </c>
      <c r="K89" s="337">
        <v>0</v>
      </c>
      <c r="L89" s="337">
        <v>0</v>
      </c>
      <c r="M89" s="337">
        <v>0</v>
      </c>
      <c r="N89" s="337">
        <v>-16752.71</v>
      </c>
      <c r="O89" s="337">
        <v>-16752.71</v>
      </c>
    </row>
    <row r="90" spans="1:17" ht="15" customHeight="1">
      <c r="A90" s="639" t="s">
        <v>658</v>
      </c>
      <c r="B90" s="639"/>
      <c r="C90" s="639" t="s">
        <v>899</v>
      </c>
      <c r="D90" s="639" t="s">
        <v>130</v>
      </c>
      <c r="E90" s="639" t="s">
        <v>900</v>
      </c>
      <c r="F90" s="639" t="s">
        <v>660</v>
      </c>
      <c r="G90" s="640">
        <v>46112</v>
      </c>
      <c r="H90" s="639" t="s">
        <v>869</v>
      </c>
      <c r="I90" s="641">
        <v>0</v>
      </c>
      <c r="J90" s="641">
        <v>0</v>
      </c>
      <c r="K90" s="641">
        <v>0</v>
      </c>
      <c r="L90" s="641">
        <v>0</v>
      </c>
      <c r="M90" s="641">
        <v>0</v>
      </c>
      <c r="N90" s="641">
        <v>-920.09</v>
      </c>
      <c r="O90" s="641">
        <v>-920.09</v>
      </c>
    </row>
    <row r="91" spans="1:17" ht="15" customHeight="1">
      <c r="A91" s="642"/>
      <c r="B91" s="642"/>
      <c r="C91" s="643" t="s">
        <v>899</v>
      </c>
      <c r="D91" s="642"/>
      <c r="E91" s="642"/>
      <c r="F91" s="642"/>
      <c r="G91" s="642"/>
      <c r="H91" s="642"/>
      <c r="I91" s="644">
        <v>0</v>
      </c>
      <c r="J91" s="644">
        <v>0</v>
      </c>
      <c r="K91" s="644">
        <v>0</v>
      </c>
      <c r="L91" s="644">
        <v>0</v>
      </c>
      <c r="M91" s="644">
        <v>0</v>
      </c>
      <c r="N91" s="644">
        <v>-17672.8</v>
      </c>
      <c r="O91" s="644">
        <v>-17672.8</v>
      </c>
    </row>
    <row r="92" spans="1:17" ht="15" customHeight="1">
      <c r="A92" s="688"/>
      <c r="B92" s="688"/>
      <c r="C92" s="688"/>
      <c r="D92" s="688"/>
      <c r="E92" s="688"/>
      <c r="F92" s="688"/>
      <c r="G92" s="688"/>
      <c r="H92" s="688"/>
      <c r="I92" s="688"/>
      <c r="J92" s="688"/>
      <c r="K92" s="688"/>
      <c r="L92" s="688"/>
      <c r="M92" s="688"/>
      <c r="N92" s="688"/>
      <c r="O92" s="688"/>
    </row>
    <row r="93" spans="1:17" ht="15" customHeight="1">
      <c r="A93" s="687" t="s">
        <v>705</v>
      </c>
      <c r="B93" s="687"/>
      <c r="C93" s="687"/>
      <c r="D93" s="687"/>
      <c r="E93" s="687"/>
      <c r="F93" s="687"/>
      <c r="G93" s="687"/>
      <c r="H93" s="687"/>
      <c r="I93" s="687"/>
      <c r="J93" s="687"/>
      <c r="K93" s="687"/>
      <c r="L93" s="687"/>
      <c r="M93" s="687"/>
      <c r="N93" s="687"/>
      <c r="O93" s="687"/>
    </row>
    <row r="94" spans="1:17" ht="15" customHeight="1">
      <c r="A94" s="639" t="s">
        <v>658</v>
      </c>
      <c r="B94" s="639"/>
      <c r="C94" s="639" t="s">
        <v>706</v>
      </c>
      <c r="D94" s="639" t="s">
        <v>130</v>
      </c>
      <c r="E94" s="639" t="s">
        <v>901</v>
      </c>
      <c r="F94" s="639" t="s">
        <v>707</v>
      </c>
      <c r="G94" s="640">
        <v>46082</v>
      </c>
      <c r="H94" s="639" t="s">
        <v>869</v>
      </c>
      <c r="I94" s="641">
        <v>513.02</v>
      </c>
      <c r="J94" s="641">
        <v>513.02</v>
      </c>
      <c r="K94" s="641">
        <v>0</v>
      </c>
      <c r="L94" s="641">
        <v>0</v>
      </c>
      <c r="M94" s="641">
        <v>0</v>
      </c>
      <c r="N94" s="641">
        <v>0</v>
      </c>
      <c r="O94" s="641">
        <v>513.02</v>
      </c>
    </row>
    <row r="95" spans="1:17" ht="15" customHeight="1">
      <c r="A95" s="642"/>
      <c r="B95" s="642"/>
      <c r="C95" s="643" t="s">
        <v>706</v>
      </c>
      <c r="D95" s="642"/>
      <c r="E95" s="642"/>
      <c r="F95" s="642"/>
      <c r="G95" s="642"/>
      <c r="H95" s="642"/>
      <c r="I95" s="644">
        <v>513.02</v>
      </c>
      <c r="J95" s="644">
        <v>513.02</v>
      </c>
      <c r="K95" s="644">
        <v>0</v>
      </c>
      <c r="L95" s="644">
        <v>0</v>
      </c>
      <c r="M95" s="644">
        <v>0</v>
      </c>
      <c r="N95" s="644">
        <v>0</v>
      </c>
      <c r="O95" s="644">
        <v>513.02</v>
      </c>
    </row>
    <row r="96" spans="1:17" ht="15" customHeight="1">
      <c r="A96" s="688"/>
      <c r="B96" s="688"/>
      <c r="C96" s="688"/>
      <c r="D96" s="688"/>
      <c r="E96" s="688"/>
      <c r="F96" s="688"/>
      <c r="G96" s="688"/>
      <c r="H96" s="688"/>
      <c r="I96" s="688"/>
      <c r="J96" s="688"/>
      <c r="K96" s="688"/>
      <c r="L96" s="688"/>
      <c r="M96" s="688"/>
      <c r="N96" s="688"/>
      <c r="O96" s="688"/>
    </row>
    <row r="97" spans="1:15" ht="15" customHeight="1">
      <c r="A97" s="687" t="s">
        <v>708</v>
      </c>
      <c r="B97" s="687"/>
      <c r="C97" s="687"/>
      <c r="D97" s="687"/>
      <c r="E97" s="687"/>
      <c r="F97" s="687"/>
      <c r="G97" s="687"/>
      <c r="H97" s="687"/>
      <c r="I97" s="687"/>
      <c r="J97" s="687"/>
      <c r="K97" s="687"/>
      <c r="L97" s="687"/>
      <c r="M97" s="687"/>
      <c r="N97" s="687"/>
      <c r="O97" s="687"/>
    </row>
    <row r="98" spans="1:15" ht="15" customHeight="1">
      <c r="A98" s="639" t="s">
        <v>658</v>
      </c>
      <c r="B98" s="639"/>
      <c r="C98" s="639" t="s">
        <v>709</v>
      </c>
      <c r="D98" s="639" t="s">
        <v>130</v>
      </c>
      <c r="E98" s="639" t="s">
        <v>902</v>
      </c>
      <c r="F98" s="639" t="s">
        <v>660</v>
      </c>
      <c r="G98" s="640">
        <v>46107</v>
      </c>
      <c r="H98" s="639" t="s">
        <v>869</v>
      </c>
      <c r="I98" s="641">
        <v>0</v>
      </c>
      <c r="J98" s="641">
        <v>0</v>
      </c>
      <c r="K98" s="641">
        <v>0</v>
      </c>
      <c r="L98" s="641">
        <v>0</v>
      </c>
      <c r="M98" s="641">
        <v>0</v>
      </c>
      <c r="N98" s="641">
        <v>-6672.82</v>
      </c>
      <c r="O98" s="641">
        <v>-6672.82</v>
      </c>
    </row>
    <row r="99" spans="1:15" ht="15" customHeight="1">
      <c r="A99" s="642"/>
      <c r="B99" s="642"/>
      <c r="C99" s="643" t="s">
        <v>709</v>
      </c>
      <c r="D99" s="642"/>
      <c r="E99" s="642"/>
      <c r="F99" s="642"/>
      <c r="G99" s="642"/>
      <c r="H99" s="642"/>
      <c r="I99" s="644">
        <v>0</v>
      </c>
      <c r="J99" s="644">
        <v>0</v>
      </c>
      <c r="K99" s="644">
        <v>0</v>
      </c>
      <c r="L99" s="644">
        <v>0</v>
      </c>
      <c r="M99" s="644">
        <v>0</v>
      </c>
      <c r="N99" s="644">
        <v>-6672.82</v>
      </c>
      <c r="O99" s="644">
        <v>-6672.82</v>
      </c>
    </row>
    <row r="100" spans="1:15" ht="15" customHeight="1">
      <c r="A100" s="688"/>
      <c r="B100" s="688"/>
      <c r="C100" s="688"/>
      <c r="D100" s="688"/>
      <c r="E100" s="688"/>
      <c r="F100" s="688"/>
      <c r="G100" s="688"/>
      <c r="H100" s="688"/>
      <c r="I100" s="688"/>
      <c r="J100" s="688"/>
      <c r="K100" s="688"/>
      <c r="L100" s="688"/>
      <c r="M100" s="688"/>
      <c r="N100" s="688"/>
      <c r="O100" s="688"/>
    </row>
    <row r="101" spans="1:15" ht="15" customHeight="1">
      <c r="A101" s="687" t="s">
        <v>903</v>
      </c>
      <c r="B101" s="687"/>
      <c r="C101" s="687"/>
      <c r="D101" s="687"/>
      <c r="E101" s="687"/>
      <c r="F101" s="687"/>
      <c r="G101" s="687"/>
      <c r="H101" s="687"/>
      <c r="I101" s="687"/>
      <c r="J101" s="687"/>
      <c r="K101" s="687"/>
      <c r="L101" s="687"/>
      <c r="M101" s="687"/>
      <c r="N101" s="687"/>
      <c r="O101" s="687"/>
    </row>
    <row r="102" spans="1:15" ht="15" customHeight="1">
      <c r="A102" s="639" t="s">
        <v>658</v>
      </c>
      <c r="B102" s="639"/>
      <c r="C102" s="639" t="s">
        <v>904</v>
      </c>
      <c r="D102" s="639" t="s">
        <v>130</v>
      </c>
      <c r="E102" s="639" t="s">
        <v>905</v>
      </c>
      <c r="F102" s="639" t="s">
        <v>660</v>
      </c>
      <c r="G102" s="640">
        <v>46084</v>
      </c>
      <c r="H102" s="639" t="s">
        <v>869</v>
      </c>
      <c r="I102" s="641">
        <v>0</v>
      </c>
      <c r="J102" s="641">
        <v>0</v>
      </c>
      <c r="K102" s="641">
        <v>0</v>
      </c>
      <c r="L102" s="641">
        <v>0</v>
      </c>
      <c r="M102" s="641">
        <v>0</v>
      </c>
      <c r="N102" s="641">
        <v>-11.76</v>
      </c>
      <c r="O102" s="641">
        <v>-11.76</v>
      </c>
    </row>
    <row r="103" spans="1:15" ht="15" customHeight="1">
      <c r="A103" s="642"/>
      <c r="B103" s="642"/>
      <c r="C103" s="643" t="s">
        <v>904</v>
      </c>
      <c r="D103" s="642"/>
      <c r="E103" s="642"/>
      <c r="F103" s="642"/>
      <c r="G103" s="642"/>
      <c r="H103" s="642"/>
      <c r="I103" s="644">
        <v>0</v>
      </c>
      <c r="J103" s="644">
        <v>0</v>
      </c>
      <c r="K103" s="644">
        <v>0</v>
      </c>
      <c r="L103" s="644">
        <v>0</v>
      </c>
      <c r="M103" s="644">
        <v>0</v>
      </c>
      <c r="N103" s="644">
        <v>-11.76</v>
      </c>
      <c r="O103" s="644">
        <v>-11.76</v>
      </c>
    </row>
    <row r="104" spans="1:15" ht="15" customHeight="1">
      <c r="A104" s="688"/>
      <c r="B104" s="688"/>
      <c r="C104" s="688"/>
      <c r="D104" s="688"/>
      <c r="E104" s="688"/>
      <c r="F104" s="688"/>
      <c r="G104" s="688"/>
      <c r="H104" s="688"/>
      <c r="I104" s="688"/>
      <c r="J104" s="688"/>
      <c r="K104" s="688"/>
      <c r="L104" s="688"/>
      <c r="M104" s="688"/>
      <c r="N104" s="688"/>
      <c r="O104" s="688"/>
    </row>
    <row r="105" spans="1:15" ht="15" customHeight="1">
      <c r="A105" s="687" t="s">
        <v>710</v>
      </c>
      <c r="B105" s="687"/>
      <c r="C105" s="687"/>
      <c r="D105" s="687"/>
      <c r="E105" s="687"/>
      <c r="F105" s="687"/>
      <c r="G105" s="687"/>
      <c r="H105" s="687"/>
      <c r="I105" s="687"/>
      <c r="J105" s="687"/>
      <c r="K105" s="687"/>
      <c r="L105" s="687"/>
      <c r="M105" s="687"/>
      <c r="N105" s="687"/>
      <c r="O105" s="687"/>
    </row>
    <row r="106" spans="1:15" ht="15" customHeight="1">
      <c r="A106" s="639" t="s">
        <v>658</v>
      </c>
      <c r="B106" s="639"/>
      <c r="C106" s="639" t="s">
        <v>711</v>
      </c>
      <c r="D106" s="639" t="s">
        <v>130</v>
      </c>
      <c r="E106" s="639" t="s">
        <v>906</v>
      </c>
      <c r="F106" s="639" t="s">
        <v>676</v>
      </c>
      <c r="G106" s="640">
        <v>46082</v>
      </c>
      <c r="H106" s="639" t="s">
        <v>869</v>
      </c>
      <c r="I106" s="641">
        <v>809.42</v>
      </c>
      <c r="J106" s="641">
        <v>809.42</v>
      </c>
      <c r="K106" s="641">
        <v>0</v>
      </c>
      <c r="L106" s="641">
        <v>0</v>
      </c>
      <c r="M106" s="641">
        <v>0</v>
      </c>
      <c r="N106" s="641">
        <v>0</v>
      </c>
      <c r="O106" s="641">
        <v>809.42</v>
      </c>
    </row>
    <row r="107" spans="1:15" ht="15" customHeight="1">
      <c r="A107" s="642"/>
      <c r="B107" s="642"/>
      <c r="C107" s="643" t="s">
        <v>711</v>
      </c>
      <c r="D107" s="642"/>
      <c r="E107" s="642"/>
      <c r="F107" s="642"/>
      <c r="G107" s="642"/>
      <c r="H107" s="642"/>
      <c r="I107" s="644">
        <v>809.42</v>
      </c>
      <c r="J107" s="644">
        <v>809.42</v>
      </c>
      <c r="K107" s="644">
        <v>0</v>
      </c>
      <c r="L107" s="644">
        <v>0</v>
      </c>
      <c r="M107" s="644">
        <v>0</v>
      </c>
      <c r="N107" s="644">
        <v>0</v>
      </c>
      <c r="O107" s="644">
        <v>809.42</v>
      </c>
    </row>
    <row r="108" spans="1:15" ht="15" customHeight="1">
      <c r="A108" s="688"/>
      <c r="B108" s="688"/>
      <c r="C108" s="688"/>
      <c r="D108" s="688"/>
      <c r="E108" s="688"/>
      <c r="F108" s="688"/>
      <c r="G108" s="688"/>
      <c r="H108" s="688"/>
      <c r="I108" s="688"/>
      <c r="J108" s="688"/>
      <c r="K108" s="688"/>
      <c r="L108" s="688"/>
      <c r="M108" s="688"/>
      <c r="N108" s="688"/>
      <c r="O108" s="688"/>
    </row>
    <row r="109" spans="1:15" ht="15" customHeight="1">
      <c r="A109" s="687" t="s">
        <v>712</v>
      </c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7"/>
    </row>
    <row r="110" spans="1:15" ht="15" customHeight="1">
      <c r="A110" s="336" t="s">
        <v>658</v>
      </c>
      <c r="B110" s="336"/>
      <c r="C110" s="336" t="s">
        <v>713</v>
      </c>
      <c r="D110" s="336" t="s">
        <v>130</v>
      </c>
      <c r="E110" s="336" t="s">
        <v>714</v>
      </c>
      <c r="F110" s="336" t="s">
        <v>660</v>
      </c>
      <c r="G110" s="645">
        <v>45964</v>
      </c>
      <c r="H110" s="336" t="s">
        <v>661</v>
      </c>
      <c r="I110" s="337">
        <v>0</v>
      </c>
      <c r="J110" s="337">
        <v>0</v>
      </c>
      <c r="K110" s="337">
        <v>0</v>
      </c>
      <c r="L110" s="337">
        <v>0</v>
      </c>
      <c r="M110" s="337">
        <v>0</v>
      </c>
      <c r="N110" s="337">
        <v>-9300.4500000000007</v>
      </c>
      <c r="O110" s="337">
        <v>-9300.4500000000007</v>
      </c>
    </row>
    <row r="111" spans="1:15" ht="15" customHeight="1">
      <c r="A111" s="336" t="s">
        <v>658</v>
      </c>
      <c r="B111" s="336"/>
      <c r="C111" s="336" t="s">
        <v>713</v>
      </c>
      <c r="D111" s="336" t="s">
        <v>130</v>
      </c>
      <c r="E111" s="336" t="s">
        <v>715</v>
      </c>
      <c r="F111" s="336" t="s">
        <v>660</v>
      </c>
      <c r="G111" s="645">
        <v>45971</v>
      </c>
      <c r="H111" s="336" t="s">
        <v>661</v>
      </c>
      <c r="I111" s="337">
        <v>0</v>
      </c>
      <c r="J111" s="337">
        <v>0</v>
      </c>
      <c r="K111" s="337">
        <v>0</v>
      </c>
      <c r="L111" s="337">
        <v>0</v>
      </c>
      <c r="M111" s="337">
        <v>0</v>
      </c>
      <c r="N111" s="337">
        <v>-1727.84</v>
      </c>
      <c r="O111" s="337">
        <v>-1727.84</v>
      </c>
    </row>
    <row r="112" spans="1:15" ht="15" customHeight="1">
      <c r="A112" s="336" t="s">
        <v>658</v>
      </c>
      <c r="B112" s="336"/>
      <c r="C112" s="336" t="s">
        <v>713</v>
      </c>
      <c r="D112" s="336" t="s">
        <v>130</v>
      </c>
      <c r="E112" s="336" t="s">
        <v>716</v>
      </c>
      <c r="F112" s="336" t="s">
        <v>660</v>
      </c>
      <c r="G112" s="645">
        <v>45980</v>
      </c>
      <c r="H112" s="336" t="s">
        <v>661</v>
      </c>
      <c r="I112" s="337">
        <v>0</v>
      </c>
      <c r="J112" s="337">
        <v>0</v>
      </c>
      <c r="K112" s="337">
        <v>0</v>
      </c>
      <c r="L112" s="337">
        <v>0</v>
      </c>
      <c r="M112" s="337">
        <v>0</v>
      </c>
      <c r="N112" s="337">
        <v>-5905.64</v>
      </c>
      <c r="O112" s="337">
        <v>-5905.64</v>
      </c>
    </row>
    <row r="113" spans="1:15" ht="15" customHeight="1">
      <c r="A113" s="336" t="s">
        <v>658</v>
      </c>
      <c r="B113" s="336"/>
      <c r="C113" s="336" t="s">
        <v>713</v>
      </c>
      <c r="D113" s="336" t="s">
        <v>130</v>
      </c>
      <c r="E113" s="336" t="s">
        <v>717</v>
      </c>
      <c r="F113" s="336" t="s">
        <v>660</v>
      </c>
      <c r="G113" s="645">
        <v>45989</v>
      </c>
      <c r="H113" s="336" t="s">
        <v>661</v>
      </c>
      <c r="I113" s="337">
        <v>0</v>
      </c>
      <c r="J113" s="337">
        <v>0</v>
      </c>
      <c r="K113" s="337">
        <v>0</v>
      </c>
      <c r="L113" s="337">
        <v>0</v>
      </c>
      <c r="M113" s="337">
        <v>0</v>
      </c>
      <c r="N113" s="337">
        <v>-9300.4500000000007</v>
      </c>
      <c r="O113" s="337">
        <v>-9300.4500000000007</v>
      </c>
    </row>
    <row r="114" spans="1:15" ht="15" customHeight="1">
      <c r="A114" s="336" t="s">
        <v>658</v>
      </c>
      <c r="B114" s="336"/>
      <c r="C114" s="336" t="s">
        <v>713</v>
      </c>
      <c r="D114" s="336" t="s">
        <v>130</v>
      </c>
      <c r="E114" s="336" t="s">
        <v>718</v>
      </c>
      <c r="F114" s="336" t="s">
        <v>719</v>
      </c>
      <c r="G114" s="645">
        <v>45992</v>
      </c>
      <c r="H114" s="336" t="s">
        <v>662</v>
      </c>
      <c r="I114" s="337">
        <v>-42866.91</v>
      </c>
      <c r="J114" s="337">
        <v>0</v>
      </c>
      <c r="K114" s="337">
        <v>0</v>
      </c>
      <c r="L114" s="337">
        <v>0</v>
      </c>
      <c r="M114" s="337">
        <v>-42866.91</v>
      </c>
      <c r="N114" s="337">
        <v>0</v>
      </c>
      <c r="O114" s="337">
        <v>-42866.91</v>
      </c>
    </row>
    <row r="115" spans="1:15" ht="15" customHeight="1">
      <c r="A115" s="336" t="s">
        <v>658</v>
      </c>
      <c r="B115" s="336"/>
      <c r="C115" s="336" t="s">
        <v>713</v>
      </c>
      <c r="D115" s="336" t="s">
        <v>130</v>
      </c>
      <c r="E115" s="336" t="s">
        <v>720</v>
      </c>
      <c r="F115" s="336" t="s">
        <v>660</v>
      </c>
      <c r="G115" s="645">
        <v>46017</v>
      </c>
      <c r="H115" s="336" t="s">
        <v>662</v>
      </c>
      <c r="I115" s="337">
        <v>0</v>
      </c>
      <c r="J115" s="337">
        <v>0</v>
      </c>
      <c r="K115" s="337">
        <v>0</v>
      </c>
      <c r="L115" s="337">
        <v>0</v>
      </c>
      <c r="M115" s="337">
        <v>0</v>
      </c>
      <c r="N115" s="337">
        <v>-1840.44</v>
      </c>
      <c r="O115" s="337">
        <v>-1840.44</v>
      </c>
    </row>
    <row r="116" spans="1:15" ht="15" customHeight="1">
      <c r="A116" s="336" t="s">
        <v>658</v>
      </c>
      <c r="B116" s="336"/>
      <c r="C116" s="336" t="s">
        <v>713</v>
      </c>
      <c r="D116" s="336" t="s">
        <v>130</v>
      </c>
      <c r="E116" s="336" t="s">
        <v>907</v>
      </c>
      <c r="F116" s="336" t="s">
        <v>695</v>
      </c>
      <c r="G116" s="645">
        <v>46023</v>
      </c>
      <c r="H116" s="336" t="s">
        <v>875</v>
      </c>
      <c r="I116" s="337">
        <v>240.26</v>
      </c>
      <c r="J116" s="337">
        <v>0</v>
      </c>
      <c r="K116" s="337">
        <v>0</v>
      </c>
      <c r="L116" s="337">
        <v>240.26</v>
      </c>
      <c r="M116" s="337">
        <v>0</v>
      </c>
      <c r="N116" s="337">
        <v>0</v>
      </c>
      <c r="O116" s="337">
        <v>240.26</v>
      </c>
    </row>
    <row r="117" spans="1:15" ht="15" customHeight="1">
      <c r="A117" s="336" t="s">
        <v>658</v>
      </c>
      <c r="B117" s="336"/>
      <c r="C117" s="336" t="s">
        <v>713</v>
      </c>
      <c r="D117" s="336" t="s">
        <v>130</v>
      </c>
      <c r="E117" s="336" t="s">
        <v>908</v>
      </c>
      <c r="F117" s="336" t="s">
        <v>695</v>
      </c>
      <c r="G117" s="645">
        <v>46023</v>
      </c>
      <c r="H117" s="336" t="s">
        <v>875</v>
      </c>
      <c r="I117" s="337">
        <v>240.26</v>
      </c>
      <c r="J117" s="337">
        <v>0</v>
      </c>
      <c r="K117" s="337">
        <v>0</v>
      </c>
      <c r="L117" s="337">
        <v>240.26</v>
      </c>
      <c r="M117" s="337">
        <v>0</v>
      </c>
      <c r="N117" s="337">
        <v>0</v>
      </c>
      <c r="O117" s="337">
        <v>240.26</v>
      </c>
    </row>
    <row r="118" spans="1:15" ht="15" customHeight="1">
      <c r="A118" s="336" t="s">
        <v>658</v>
      </c>
      <c r="B118" s="336"/>
      <c r="C118" s="336" t="s">
        <v>713</v>
      </c>
      <c r="D118" s="336" t="s">
        <v>130</v>
      </c>
      <c r="E118" s="336" t="s">
        <v>909</v>
      </c>
      <c r="F118" s="336" t="s">
        <v>695</v>
      </c>
      <c r="G118" s="645">
        <v>46023</v>
      </c>
      <c r="H118" s="336" t="s">
        <v>875</v>
      </c>
      <c r="I118" s="337">
        <v>240.26</v>
      </c>
      <c r="J118" s="337">
        <v>0</v>
      </c>
      <c r="K118" s="337">
        <v>0</v>
      </c>
      <c r="L118" s="337">
        <v>240.26</v>
      </c>
      <c r="M118" s="337">
        <v>0</v>
      </c>
      <c r="N118" s="337">
        <v>0</v>
      </c>
      <c r="O118" s="337">
        <v>240.26</v>
      </c>
    </row>
    <row r="119" spans="1:15" ht="15" customHeight="1">
      <c r="A119" s="336" t="s">
        <v>658</v>
      </c>
      <c r="B119" s="336"/>
      <c r="C119" s="336" t="s">
        <v>713</v>
      </c>
      <c r="D119" s="336" t="s">
        <v>130</v>
      </c>
      <c r="E119" s="336" t="s">
        <v>910</v>
      </c>
      <c r="F119" s="336" t="s">
        <v>695</v>
      </c>
      <c r="G119" s="645">
        <v>46023</v>
      </c>
      <c r="H119" s="336" t="s">
        <v>875</v>
      </c>
      <c r="I119" s="337">
        <v>55</v>
      </c>
      <c r="J119" s="337">
        <v>0</v>
      </c>
      <c r="K119" s="337">
        <v>0</v>
      </c>
      <c r="L119" s="337">
        <v>55</v>
      </c>
      <c r="M119" s="337">
        <v>0</v>
      </c>
      <c r="N119" s="337">
        <v>0</v>
      </c>
      <c r="O119" s="337">
        <v>55</v>
      </c>
    </row>
    <row r="120" spans="1:15" ht="15" customHeight="1">
      <c r="A120" s="336" t="s">
        <v>658</v>
      </c>
      <c r="B120" s="336"/>
      <c r="C120" s="336" t="s">
        <v>713</v>
      </c>
      <c r="D120" s="336" t="s">
        <v>130</v>
      </c>
      <c r="E120" s="336" t="s">
        <v>911</v>
      </c>
      <c r="F120" s="336" t="s">
        <v>695</v>
      </c>
      <c r="G120" s="645">
        <v>46023</v>
      </c>
      <c r="H120" s="336" t="s">
        <v>875</v>
      </c>
      <c r="I120" s="337">
        <v>285</v>
      </c>
      <c r="J120" s="337">
        <v>0</v>
      </c>
      <c r="K120" s="337">
        <v>0</v>
      </c>
      <c r="L120" s="337">
        <v>285</v>
      </c>
      <c r="M120" s="337">
        <v>0</v>
      </c>
      <c r="N120" s="337">
        <v>0</v>
      </c>
      <c r="O120" s="337">
        <v>285</v>
      </c>
    </row>
    <row r="121" spans="1:15" ht="15" customHeight="1">
      <c r="A121" s="336" t="s">
        <v>658</v>
      </c>
      <c r="B121" s="336"/>
      <c r="C121" s="336" t="s">
        <v>713</v>
      </c>
      <c r="D121" s="336" t="s">
        <v>130</v>
      </c>
      <c r="E121" s="336" t="s">
        <v>912</v>
      </c>
      <c r="F121" s="336" t="s">
        <v>695</v>
      </c>
      <c r="G121" s="645">
        <v>46023</v>
      </c>
      <c r="H121" s="336" t="s">
        <v>875</v>
      </c>
      <c r="I121" s="337">
        <v>503.53</v>
      </c>
      <c r="J121" s="337">
        <v>0</v>
      </c>
      <c r="K121" s="337">
        <v>0</v>
      </c>
      <c r="L121" s="337">
        <v>503.53</v>
      </c>
      <c r="M121" s="337">
        <v>0</v>
      </c>
      <c r="N121" s="337">
        <v>0</v>
      </c>
      <c r="O121" s="337">
        <v>503.53</v>
      </c>
    </row>
    <row r="122" spans="1:15" ht="15" customHeight="1">
      <c r="A122" s="336" t="s">
        <v>658</v>
      </c>
      <c r="B122" s="336"/>
      <c r="C122" s="336" t="s">
        <v>713</v>
      </c>
      <c r="D122" s="336" t="s">
        <v>130</v>
      </c>
      <c r="E122" s="336" t="s">
        <v>913</v>
      </c>
      <c r="F122" s="336" t="s">
        <v>695</v>
      </c>
      <c r="G122" s="645">
        <v>46023</v>
      </c>
      <c r="H122" s="336" t="s">
        <v>875</v>
      </c>
      <c r="I122" s="337">
        <v>250</v>
      </c>
      <c r="J122" s="337">
        <v>0</v>
      </c>
      <c r="K122" s="337">
        <v>0</v>
      </c>
      <c r="L122" s="337">
        <v>250</v>
      </c>
      <c r="M122" s="337">
        <v>0</v>
      </c>
      <c r="N122" s="337">
        <v>0</v>
      </c>
      <c r="O122" s="337">
        <v>250</v>
      </c>
    </row>
    <row r="123" spans="1:15" ht="15" customHeight="1">
      <c r="A123" s="336" t="s">
        <v>658</v>
      </c>
      <c r="B123" s="336"/>
      <c r="C123" s="336" t="s">
        <v>713</v>
      </c>
      <c r="D123" s="336" t="s">
        <v>130</v>
      </c>
      <c r="E123" s="336" t="s">
        <v>914</v>
      </c>
      <c r="F123" s="336" t="s">
        <v>695</v>
      </c>
      <c r="G123" s="645">
        <v>46023</v>
      </c>
      <c r="H123" s="336" t="s">
        <v>875</v>
      </c>
      <c r="I123" s="337">
        <v>1245</v>
      </c>
      <c r="J123" s="337">
        <v>0</v>
      </c>
      <c r="K123" s="337">
        <v>0</v>
      </c>
      <c r="L123" s="337">
        <v>1245</v>
      </c>
      <c r="M123" s="337">
        <v>0</v>
      </c>
      <c r="N123" s="337">
        <v>0</v>
      </c>
      <c r="O123" s="337">
        <v>1245</v>
      </c>
    </row>
    <row r="124" spans="1:15" ht="15" customHeight="1">
      <c r="A124" s="336" t="s">
        <v>658</v>
      </c>
      <c r="B124" s="336"/>
      <c r="C124" s="336" t="s">
        <v>713</v>
      </c>
      <c r="D124" s="336" t="s">
        <v>130</v>
      </c>
      <c r="E124" s="336" t="s">
        <v>915</v>
      </c>
      <c r="F124" s="336" t="s">
        <v>695</v>
      </c>
      <c r="G124" s="645">
        <v>46023</v>
      </c>
      <c r="H124" s="336" t="s">
        <v>875</v>
      </c>
      <c r="I124" s="337">
        <v>150</v>
      </c>
      <c r="J124" s="337">
        <v>0</v>
      </c>
      <c r="K124" s="337">
        <v>0</v>
      </c>
      <c r="L124" s="337">
        <v>150</v>
      </c>
      <c r="M124" s="337">
        <v>0</v>
      </c>
      <c r="N124" s="337">
        <v>0</v>
      </c>
      <c r="O124" s="337">
        <v>150</v>
      </c>
    </row>
    <row r="125" spans="1:15" ht="15" customHeight="1">
      <c r="A125" s="336" t="s">
        <v>658</v>
      </c>
      <c r="B125" s="336"/>
      <c r="C125" s="336" t="s">
        <v>713</v>
      </c>
      <c r="D125" s="336" t="s">
        <v>130</v>
      </c>
      <c r="E125" s="336" t="s">
        <v>916</v>
      </c>
      <c r="F125" s="336" t="s">
        <v>695</v>
      </c>
      <c r="G125" s="645">
        <v>46023</v>
      </c>
      <c r="H125" s="336" t="s">
        <v>875</v>
      </c>
      <c r="I125" s="337">
        <v>240</v>
      </c>
      <c r="J125" s="337">
        <v>0</v>
      </c>
      <c r="K125" s="337">
        <v>0</v>
      </c>
      <c r="L125" s="337">
        <v>240</v>
      </c>
      <c r="M125" s="337">
        <v>0</v>
      </c>
      <c r="N125" s="337">
        <v>0</v>
      </c>
      <c r="O125" s="337">
        <v>240</v>
      </c>
    </row>
    <row r="126" spans="1:15" ht="15" customHeight="1">
      <c r="A126" s="336" t="s">
        <v>658</v>
      </c>
      <c r="B126" s="336"/>
      <c r="C126" s="336" t="s">
        <v>713</v>
      </c>
      <c r="D126" s="336" t="s">
        <v>130</v>
      </c>
      <c r="E126" s="336" t="s">
        <v>917</v>
      </c>
      <c r="F126" s="336" t="s">
        <v>695</v>
      </c>
      <c r="G126" s="645">
        <v>46023</v>
      </c>
      <c r="H126" s="336" t="s">
        <v>875</v>
      </c>
      <c r="I126" s="337">
        <v>36.35</v>
      </c>
      <c r="J126" s="337">
        <v>0</v>
      </c>
      <c r="K126" s="337">
        <v>0</v>
      </c>
      <c r="L126" s="337">
        <v>36.35</v>
      </c>
      <c r="M126" s="337">
        <v>0</v>
      </c>
      <c r="N126" s="337">
        <v>0</v>
      </c>
      <c r="O126" s="337">
        <v>36.35</v>
      </c>
    </row>
    <row r="127" spans="1:15" ht="15" customHeight="1">
      <c r="A127" s="336" t="s">
        <v>658</v>
      </c>
      <c r="B127" s="336"/>
      <c r="C127" s="336" t="s">
        <v>713</v>
      </c>
      <c r="D127" s="336" t="s">
        <v>130</v>
      </c>
      <c r="E127" s="336" t="s">
        <v>918</v>
      </c>
      <c r="F127" s="336" t="s">
        <v>695</v>
      </c>
      <c r="G127" s="645">
        <v>46023</v>
      </c>
      <c r="H127" s="336" t="s">
        <v>875</v>
      </c>
      <c r="I127" s="337">
        <v>625.1</v>
      </c>
      <c r="J127" s="337">
        <v>0</v>
      </c>
      <c r="K127" s="337">
        <v>0</v>
      </c>
      <c r="L127" s="337">
        <v>625.1</v>
      </c>
      <c r="M127" s="337">
        <v>0</v>
      </c>
      <c r="N127" s="337">
        <v>0</v>
      </c>
      <c r="O127" s="337">
        <v>625.1</v>
      </c>
    </row>
    <row r="128" spans="1:15" ht="15" customHeight="1">
      <c r="A128" s="336" t="s">
        <v>658</v>
      </c>
      <c r="B128" s="336"/>
      <c r="C128" s="336" t="s">
        <v>713</v>
      </c>
      <c r="D128" s="336" t="s">
        <v>130</v>
      </c>
      <c r="E128" s="336" t="s">
        <v>919</v>
      </c>
      <c r="F128" s="336" t="s">
        <v>695</v>
      </c>
      <c r="G128" s="645">
        <v>46023</v>
      </c>
      <c r="H128" s="336" t="s">
        <v>875</v>
      </c>
      <c r="I128" s="337">
        <v>185</v>
      </c>
      <c r="J128" s="337">
        <v>0</v>
      </c>
      <c r="K128" s="337">
        <v>0</v>
      </c>
      <c r="L128" s="337">
        <v>185</v>
      </c>
      <c r="M128" s="337">
        <v>0</v>
      </c>
      <c r="N128" s="337">
        <v>0</v>
      </c>
      <c r="O128" s="337">
        <v>185</v>
      </c>
    </row>
    <row r="129" spans="1:15" ht="15" customHeight="1">
      <c r="A129" s="336" t="s">
        <v>658</v>
      </c>
      <c r="B129" s="336"/>
      <c r="C129" s="336" t="s">
        <v>713</v>
      </c>
      <c r="D129" s="336" t="s">
        <v>130</v>
      </c>
      <c r="E129" s="336" t="s">
        <v>920</v>
      </c>
      <c r="F129" s="336" t="s">
        <v>695</v>
      </c>
      <c r="G129" s="645">
        <v>46023</v>
      </c>
      <c r="H129" s="336" t="s">
        <v>875</v>
      </c>
      <c r="I129" s="337">
        <v>55</v>
      </c>
      <c r="J129" s="337">
        <v>0</v>
      </c>
      <c r="K129" s="337">
        <v>0</v>
      </c>
      <c r="L129" s="337">
        <v>55</v>
      </c>
      <c r="M129" s="337">
        <v>0</v>
      </c>
      <c r="N129" s="337">
        <v>0</v>
      </c>
      <c r="O129" s="337">
        <v>55</v>
      </c>
    </row>
    <row r="130" spans="1:15" ht="15" customHeight="1">
      <c r="A130" s="336" t="s">
        <v>658</v>
      </c>
      <c r="B130" s="336"/>
      <c r="C130" s="336" t="s">
        <v>713</v>
      </c>
      <c r="D130" s="336" t="s">
        <v>130</v>
      </c>
      <c r="E130" s="336" t="s">
        <v>921</v>
      </c>
      <c r="F130" s="336" t="s">
        <v>695</v>
      </c>
      <c r="G130" s="645">
        <v>46023</v>
      </c>
      <c r="H130" s="336" t="s">
        <v>875</v>
      </c>
      <c r="I130" s="337">
        <v>720</v>
      </c>
      <c r="J130" s="337">
        <v>0</v>
      </c>
      <c r="K130" s="337">
        <v>0</v>
      </c>
      <c r="L130" s="337">
        <v>720</v>
      </c>
      <c r="M130" s="337">
        <v>0</v>
      </c>
      <c r="N130" s="337">
        <v>0</v>
      </c>
      <c r="O130" s="337">
        <v>720</v>
      </c>
    </row>
    <row r="131" spans="1:15" ht="15" customHeight="1">
      <c r="A131" s="336" t="s">
        <v>658</v>
      </c>
      <c r="B131" s="336"/>
      <c r="C131" s="336" t="s">
        <v>713</v>
      </c>
      <c r="D131" s="336" t="s">
        <v>130</v>
      </c>
      <c r="E131" s="336" t="s">
        <v>922</v>
      </c>
      <c r="F131" s="336" t="s">
        <v>695</v>
      </c>
      <c r="G131" s="645">
        <v>46054</v>
      </c>
      <c r="H131" s="336" t="s">
        <v>882</v>
      </c>
      <c r="I131" s="337">
        <v>226.84</v>
      </c>
      <c r="J131" s="337">
        <v>0</v>
      </c>
      <c r="K131" s="337">
        <v>226.84</v>
      </c>
      <c r="L131" s="337">
        <v>0</v>
      </c>
      <c r="M131" s="337">
        <v>0</v>
      </c>
      <c r="N131" s="337">
        <v>0</v>
      </c>
      <c r="O131" s="337">
        <v>226.84</v>
      </c>
    </row>
    <row r="132" spans="1:15" ht="15" customHeight="1">
      <c r="A132" s="336" t="s">
        <v>658</v>
      </c>
      <c r="B132" s="336"/>
      <c r="C132" s="336" t="s">
        <v>713</v>
      </c>
      <c r="D132" s="336" t="s">
        <v>130</v>
      </c>
      <c r="E132" s="336" t="s">
        <v>923</v>
      </c>
      <c r="F132" s="336" t="s">
        <v>695</v>
      </c>
      <c r="G132" s="645">
        <v>46054</v>
      </c>
      <c r="H132" s="336" t="s">
        <v>882</v>
      </c>
      <c r="I132" s="337">
        <v>62.5</v>
      </c>
      <c r="J132" s="337">
        <v>0</v>
      </c>
      <c r="K132" s="337">
        <v>62.5</v>
      </c>
      <c r="L132" s="337">
        <v>0</v>
      </c>
      <c r="M132" s="337">
        <v>0</v>
      </c>
      <c r="N132" s="337">
        <v>0</v>
      </c>
      <c r="O132" s="337">
        <v>62.5</v>
      </c>
    </row>
    <row r="133" spans="1:15" ht="15" customHeight="1">
      <c r="A133" s="336" t="s">
        <v>658</v>
      </c>
      <c r="B133" s="336"/>
      <c r="C133" s="336" t="s">
        <v>713</v>
      </c>
      <c r="D133" s="336" t="s">
        <v>130</v>
      </c>
      <c r="E133" s="336" t="s">
        <v>924</v>
      </c>
      <c r="F133" s="336" t="s">
        <v>695</v>
      </c>
      <c r="G133" s="645">
        <v>46054</v>
      </c>
      <c r="H133" s="336" t="s">
        <v>882</v>
      </c>
      <c r="I133" s="337">
        <v>530</v>
      </c>
      <c r="J133" s="337">
        <v>0</v>
      </c>
      <c r="K133" s="337">
        <v>530</v>
      </c>
      <c r="L133" s="337">
        <v>0</v>
      </c>
      <c r="M133" s="337">
        <v>0</v>
      </c>
      <c r="N133" s="337">
        <v>0</v>
      </c>
      <c r="O133" s="337">
        <v>530</v>
      </c>
    </row>
    <row r="134" spans="1:15" ht="15" customHeight="1">
      <c r="A134" s="336" t="s">
        <v>658</v>
      </c>
      <c r="B134" s="336"/>
      <c r="C134" s="336" t="s">
        <v>713</v>
      </c>
      <c r="D134" s="336" t="s">
        <v>130</v>
      </c>
      <c r="E134" s="336" t="s">
        <v>925</v>
      </c>
      <c r="F134" s="336" t="s">
        <v>695</v>
      </c>
      <c r="G134" s="645">
        <v>46082</v>
      </c>
      <c r="H134" s="336" t="s">
        <v>869</v>
      </c>
      <c r="I134" s="337">
        <v>63.95</v>
      </c>
      <c r="J134" s="337">
        <v>63.95</v>
      </c>
      <c r="K134" s="337">
        <v>0</v>
      </c>
      <c r="L134" s="337">
        <v>0</v>
      </c>
      <c r="M134" s="337">
        <v>0</v>
      </c>
      <c r="N134" s="337">
        <v>0</v>
      </c>
      <c r="O134" s="337">
        <v>63.95</v>
      </c>
    </row>
    <row r="135" spans="1:15" ht="15" customHeight="1">
      <c r="A135" s="336" t="s">
        <v>658</v>
      </c>
      <c r="B135" s="336"/>
      <c r="C135" s="336" t="s">
        <v>713</v>
      </c>
      <c r="D135" s="336" t="s">
        <v>130</v>
      </c>
      <c r="E135" s="336" t="s">
        <v>926</v>
      </c>
      <c r="F135" s="336" t="s">
        <v>695</v>
      </c>
      <c r="G135" s="645">
        <v>46082</v>
      </c>
      <c r="H135" s="336" t="s">
        <v>869</v>
      </c>
      <c r="I135" s="337">
        <v>165</v>
      </c>
      <c r="J135" s="337">
        <v>165</v>
      </c>
      <c r="K135" s="337">
        <v>0</v>
      </c>
      <c r="L135" s="337">
        <v>0</v>
      </c>
      <c r="M135" s="337">
        <v>0</v>
      </c>
      <c r="N135" s="337">
        <v>0</v>
      </c>
      <c r="O135" s="337">
        <v>165</v>
      </c>
    </row>
    <row r="136" spans="1:15" ht="15" customHeight="1">
      <c r="A136" s="336" t="s">
        <v>658</v>
      </c>
      <c r="B136" s="336"/>
      <c r="C136" s="336" t="s">
        <v>713</v>
      </c>
      <c r="D136" s="336" t="s">
        <v>130</v>
      </c>
      <c r="E136" s="336" t="s">
        <v>927</v>
      </c>
      <c r="F136" s="336" t="s">
        <v>695</v>
      </c>
      <c r="G136" s="645">
        <v>46082</v>
      </c>
      <c r="H136" s="336" t="s">
        <v>869</v>
      </c>
      <c r="I136" s="337">
        <v>165</v>
      </c>
      <c r="J136" s="337">
        <v>165</v>
      </c>
      <c r="K136" s="337">
        <v>0</v>
      </c>
      <c r="L136" s="337">
        <v>0</v>
      </c>
      <c r="M136" s="337">
        <v>0</v>
      </c>
      <c r="N136" s="337">
        <v>0</v>
      </c>
      <c r="O136" s="337">
        <v>165</v>
      </c>
    </row>
    <row r="137" spans="1:15" ht="15" customHeight="1">
      <c r="A137" s="336" t="s">
        <v>658</v>
      </c>
      <c r="B137" s="336"/>
      <c r="C137" s="336" t="s">
        <v>713</v>
      </c>
      <c r="D137" s="336" t="s">
        <v>130</v>
      </c>
      <c r="E137" s="336" t="s">
        <v>928</v>
      </c>
      <c r="F137" s="336" t="s">
        <v>695</v>
      </c>
      <c r="G137" s="645">
        <v>46082</v>
      </c>
      <c r="H137" s="336" t="s">
        <v>869</v>
      </c>
      <c r="I137" s="337">
        <v>70</v>
      </c>
      <c r="J137" s="337">
        <v>70</v>
      </c>
      <c r="K137" s="337">
        <v>0</v>
      </c>
      <c r="L137" s="337">
        <v>0</v>
      </c>
      <c r="M137" s="337">
        <v>0</v>
      </c>
      <c r="N137" s="337">
        <v>0</v>
      </c>
      <c r="O137" s="337">
        <v>70</v>
      </c>
    </row>
    <row r="138" spans="1:15" ht="15" customHeight="1">
      <c r="A138" s="336" t="s">
        <v>658</v>
      </c>
      <c r="B138" s="336"/>
      <c r="C138" s="336" t="s">
        <v>713</v>
      </c>
      <c r="D138" s="336" t="s">
        <v>130</v>
      </c>
      <c r="E138" s="336" t="s">
        <v>929</v>
      </c>
      <c r="F138" s="336" t="s">
        <v>695</v>
      </c>
      <c r="G138" s="645">
        <v>46082</v>
      </c>
      <c r="H138" s="336" t="s">
        <v>869</v>
      </c>
      <c r="I138" s="337">
        <v>226.84</v>
      </c>
      <c r="J138" s="337">
        <v>226.84</v>
      </c>
      <c r="K138" s="337">
        <v>0</v>
      </c>
      <c r="L138" s="337">
        <v>0</v>
      </c>
      <c r="M138" s="337">
        <v>0</v>
      </c>
      <c r="N138" s="337">
        <v>0</v>
      </c>
      <c r="O138" s="337">
        <v>226.84</v>
      </c>
    </row>
    <row r="139" spans="1:15" ht="15" customHeight="1">
      <c r="A139" s="639" t="s">
        <v>658</v>
      </c>
      <c r="B139" s="639"/>
      <c r="C139" s="639" t="s">
        <v>713</v>
      </c>
      <c r="D139" s="639" t="s">
        <v>130</v>
      </c>
      <c r="E139" s="639" t="s">
        <v>930</v>
      </c>
      <c r="F139" s="639" t="s">
        <v>660</v>
      </c>
      <c r="G139" s="640">
        <v>46111</v>
      </c>
      <c r="H139" s="639" t="s">
        <v>869</v>
      </c>
      <c r="I139" s="641">
        <v>0</v>
      </c>
      <c r="J139" s="641">
        <v>0</v>
      </c>
      <c r="K139" s="641">
        <v>0</v>
      </c>
      <c r="L139" s="641">
        <v>0</v>
      </c>
      <c r="M139" s="641">
        <v>0</v>
      </c>
      <c r="N139" s="641">
        <v>-80472.509999999995</v>
      </c>
      <c r="O139" s="641">
        <v>-80472.509999999995</v>
      </c>
    </row>
    <row r="140" spans="1:15" ht="15" customHeight="1">
      <c r="A140" s="642"/>
      <c r="B140" s="642"/>
      <c r="C140" s="643" t="s">
        <v>713</v>
      </c>
      <c r="D140" s="642"/>
      <c r="E140" s="642"/>
      <c r="F140" s="642"/>
      <c r="G140" s="642"/>
      <c r="H140" s="642"/>
      <c r="I140" s="644">
        <v>-36286.019999999997</v>
      </c>
      <c r="J140" s="644">
        <v>690.79</v>
      </c>
      <c r="K140" s="644">
        <v>819.34</v>
      </c>
      <c r="L140" s="644">
        <v>5070.76</v>
      </c>
      <c r="M140" s="644">
        <v>-42866.91</v>
      </c>
      <c r="N140" s="644">
        <v>-108547.33</v>
      </c>
      <c r="O140" s="644">
        <v>-144833.35</v>
      </c>
    </row>
    <row r="141" spans="1:15" ht="15" customHeight="1">
      <c r="A141" s="688"/>
      <c r="B141" s="688"/>
      <c r="C141" s="688"/>
      <c r="D141" s="688"/>
      <c r="E141" s="688"/>
      <c r="F141" s="688"/>
      <c r="G141" s="688"/>
      <c r="H141" s="688"/>
      <c r="I141" s="688"/>
      <c r="J141" s="688"/>
      <c r="K141" s="688"/>
      <c r="L141" s="688"/>
      <c r="M141" s="688"/>
      <c r="N141" s="688"/>
      <c r="O141" s="688"/>
    </row>
    <row r="142" spans="1:15" ht="15" customHeight="1">
      <c r="A142" s="687" t="s">
        <v>721</v>
      </c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7"/>
    </row>
    <row r="143" spans="1:15" ht="15" customHeight="1">
      <c r="A143" s="336" t="s">
        <v>658</v>
      </c>
      <c r="B143" s="336"/>
      <c r="C143" s="336" t="s">
        <v>722</v>
      </c>
      <c r="D143" s="336" t="s">
        <v>130</v>
      </c>
      <c r="E143" s="336" t="s">
        <v>931</v>
      </c>
      <c r="F143" s="336" t="s">
        <v>695</v>
      </c>
      <c r="G143" s="645">
        <v>46054</v>
      </c>
      <c r="H143" s="336" t="s">
        <v>882</v>
      </c>
      <c r="I143" s="337">
        <v>645</v>
      </c>
      <c r="J143" s="337">
        <v>0</v>
      </c>
      <c r="K143" s="337">
        <v>645</v>
      </c>
      <c r="L143" s="337">
        <v>0</v>
      </c>
      <c r="M143" s="337">
        <v>0</v>
      </c>
      <c r="N143" s="337">
        <v>0</v>
      </c>
      <c r="O143" s="337">
        <v>645</v>
      </c>
    </row>
    <row r="144" spans="1:15" ht="15" customHeight="1">
      <c r="A144" s="336" t="s">
        <v>658</v>
      </c>
      <c r="B144" s="336"/>
      <c r="C144" s="336" t="s">
        <v>722</v>
      </c>
      <c r="D144" s="336" t="s">
        <v>130</v>
      </c>
      <c r="E144" s="336" t="s">
        <v>932</v>
      </c>
      <c r="F144" s="336" t="s">
        <v>695</v>
      </c>
      <c r="G144" s="645">
        <v>46082</v>
      </c>
      <c r="H144" s="336" t="s">
        <v>869</v>
      </c>
      <c r="I144" s="337">
        <v>680</v>
      </c>
      <c r="J144" s="337">
        <v>680</v>
      </c>
      <c r="K144" s="337">
        <v>0</v>
      </c>
      <c r="L144" s="337">
        <v>0</v>
      </c>
      <c r="M144" s="337">
        <v>0</v>
      </c>
      <c r="N144" s="337">
        <v>0</v>
      </c>
      <c r="O144" s="337">
        <v>680</v>
      </c>
    </row>
    <row r="145" spans="1:15" ht="15" customHeight="1">
      <c r="A145" s="336" t="s">
        <v>658</v>
      </c>
      <c r="B145" s="336"/>
      <c r="C145" s="336" t="s">
        <v>722</v>
      </c>
      <c r="D145" s="336" t="s">
        <v>130</v>
      </c>
      <c r="E145" s="336" t="s">
        <v>933</v>
      </c>
      <c r="F145" s="336" t="s">
        <v>695</v>
      </c>
      <c r="G145" s="645">
        <v>46082</v>
      </c>
      <c r="H145" s="336" t="s">
        <v>869</v>
      </c>
      <c r="I145" s="337">
        <v>285</v>
      </c>
      <c r="J145" s="337">
        <v>285</v>
      </c>
      <c r="K145" s="337">
        <v>0</v>
      </c>
      <c r="L145" s="337">
        <v>0</v>
      </c>
      <c r="M145" s="337">
        <v>0</v>
      </c>
      <c r="N145" s="337">
        <v>0</v>
      </c>
      <c r="O145" s="337">
        <v>285</v>
      </c>
    </row>
    <row r="146" spans="1:15" ht="15" customHeight="1">
      <c r="A146" s="639" t="s">
        <v>658</v>
      </c>
      <c r="B146" s="639"/>
      <c r="C146" s="639" t="s">
        <v>722</v>
      </c>
      <c r="D146" s="639" t="s">
        <v>130</v>
      </c>
      <c r="E146" s="639" t="s">
        <v>934</v>
      </c>
      <c r="F146" s="639" t="s">
        <v>660</v>
      </c>
      <c r="G146" s="640">
        <v>46111</v>
      </c>
      <c r="H146" s="639" t="s">
        <v>869</v>
      </c>
      <c r="I146" s="641">
        <v>0</v>
      </c>
      <c r="J146" s="641">
        <v>0</v>
      </c>
      <c r="K146" s="641">
        <v>0</v>
      </c>
      <c r="L146" s="641">
        <v>0</v>
      </c>
      <c r="M146" s="641">
        <v>0</v>
      </c>
      <c r="N146" s="641">
        <v>-33912.129999999997</v>
      </c>
      <c r="O146" s="641">
        <v>-33912.129999999997</v>
      </c>
    </row>
    <row r="147" spans="1:15" ht="15" customHeight="1">
      <c r="A147" s="642"/>
      <c r="B147" s="642"/>
      <c r="C147" s="643" t="s">
        <v>722</v>
      </c>
      <c r="D147" s="642"/>
      <c r="E147" s="642"/>
      <c r="F147" s="642"/>
      <c r="G147" s="642"/>
      <c r="H147" s="642"/>
      <c r="I147" s="644">
        <v>1610</v>
      </c>
      <c r="J147" s="644">
        <v>965</v>
      </c>
      <c r="K147" s="644">
        <v>645</v>
      </c>
      <c r="L147" s="644">
        <v>0</v>
      </c>
      <c r="M147" s="644">
        <v>0</v>
      </c>
      <c r="N147" s="644">
        <v>-33912.129999999997</v>
      </c>
      <c r="O147" s="644">
        <v>-32302.13</v>
      </c>
    </row>
    <row r="148" spans="1:15" ht="15" customHeight="1">
      <c r="A148" s="688"/>
      <c r="B148" s="688"/>
      <c r="C148" s="688"/>
      <c r="D148" s="688"/>
      <c r="E148" s="688"/>
      <c r="F148" s="688"/>
      <c r="G148" s="688"/>
      <c r="H148" s="688"/>
      <c r="I148" s="688"/>
      <c r="J148" s="688"/>
      <c r="K148" s="688"/>
      <c r="L148" s="688"/>
      <c r="M148" s="688"/>
      <c r="N148" s="688"/>
      <c r="O148" s="688"/>
    </row>
    <row r="149" spans="1:15" ht="15" customHeight="1">
      <c r="A149" s="687" t="s">
        <v>723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</row>
    <row r="150" spans="1:15" ht="15" customHeight="1">
      <c r="A150" s="639" t="s">
        <v>658</v>
      </c>
      <c r="B150" s="639"/>
      <c r="C150" s="639" t="s">
        <v>724</v>
      </c>
      <c r="D150" s="639" t="s">
        <v>130</v>
      </c>
      <c r="E150" s="639" t="s">
        <v>935</v>
      </c>
      <c r="F150" s="639" t="s">
        <v>660</v>
      </c>
      <c r="G150" s="640">
        <v>46111</v>
      </c>
      <c r="H150" s="639" t="s">
        <v>869</v>
      </c>
      <c r="I150" s="641">
        <v>0</v>
      </c>
      <c r="J150" s="641">
        <v>0</v>
      </c>
      <c r="K150" s="641">
        <v>0</v>
      </c>
      <c r="L150" s="641">
        <v>0</v>
      </c>
      <c r="M150" s="641">
        <v>0</v>
      </c>
      <c r="N150" s="641">
        <v>-11683.1</v>
      </c>
      <c r="O150" s="641">
        <v>-11683.1</v>
      </c>
    </row>
    <row r="151" spans="1:15" ht="15" customHeight="1">
      <c r="A151" s="642"/>
      <c r="B151" s="642"/>
      <c r="C151" s="643" t="s">
        <v>724</v>
      </c>
      <c r="D151" s="642"/>
      <c r="E151" s="642"/>
      <c r="F151" s="642"/>
      <c r="G151" s="642"/>
      <c r="H151" s="642"/>
      <c r="I151" s="644">
        <v>0</v>
      </c>
      <c r="J151" s="644">
        <v>0</v>
      </c>
      <c r="K151" s="644">
        <v>0</v>
      </c>
      <c r="L151" s="644">
        <v>0</v>
      </c>
      <c r="M151" s="644">
        <v>0</v>
      </c>
      <c r="N151" s="644">
        <v>-11683.1</v>
      </c>
      <c r="O151" s="644">
        <v>-11683.1</v>
      </c>
    </row>
    <row r="152" spans="1:15" ht="15" customHeight="1">
      <c r="A152" s="688"/>
      <c r="B152" s="688"/>
      <c r="C152" s="688"/>
      <c r="D152" s="688"/>
      <c r="E152" s="688"/>
      <c r="F152" s="688"/>
      <c r="G152" s="688"/>
      <c r="H152" s="688"/>
      <c r="I152" s="688"/>
      <c r="J152" s="688"/>
      <c r="K152" s="688"/>
      <c r="L152" s="688"/>
      <c r="M152" s="688"/>
      <c r="N152" s="688"/>
      <c r="O152" s="688"/>
    </row>
    <row r="153" spans="1:15" ht="15" customHeight="1">
      <c r="A153" s="687" t="s">
        <v>725</v>
      </c>
      <c r="B153" s="687"/>
      <c r="C153" s="687"/>
      <c r="D153" s="687"/>
      <c r="E153" s="687"/>
      <c r="F153" s="687"/>
      <c r="G153" s="687"/>
      <c r="H153" s="687"/>
      <c r="I153" s="687"/>
      <c r="J153" s="687"/>
      <c r="K153" s="687"/>
      <c r="L153" s="687"/>
      <c r="M153" s="687"/>
      <c r="N153" s="687"/>
      <c r="O153" s="687"/>
    </row>
    <row r="154" spans="1:15" ht="15" customHeight="1">
      <c r="A154" s="336" t="s">
        <v>658</v>
      </c>
      <c r="B154" s="336"/>
      <c r="C154" s="336" t="s">
        <v>726</v>
      </c>
      <c r="D154" s="336" t="s">
        <v>130</v>
      </c>
      <c r="E154" s="336" t="s">
        <v>936</v>
      </c>
      <c r="F154" s="336" t="s">
        <v>660</v>
      </c>
      <c r="G154" s="645">
        <v>46083</v>
      </c>
      <c r="H154" s="336" t="s">
        <v>869</v>
      </c>
      <c r="I154" s="337">
        <v>0</v>
      </c>
      <c r="J154" s="337">
        <v>0</v>
      </c>
      <c r="K154" s="337">
        <v>0</v>
      </c>
      <c r="L154" s="337">
        <v>0</v>
      </c>
      <c r="M154" s="337">
        <v>0</v>
      </c>
      <c r="N154" s="337">
        <v>-13772.68</v>
      </c>
      <c r="O154" s="337">
        <v>-13772.68</v>
      </c>
    </row>
    <row r="155" spans="1:15" ht="15" customHeight="1">
      <c r="A155" s="639" t="s">
        <v>658</v>
      </c>
      <c r="B155" s="639"/>
      <c r="C155" s="639" t="s">
        <v>726</v>
      </c>
      <c r="D155" s="639" t="s">
        <v>130</v>
      </c>
      <c r="E155" s="639" t="s">
        <v>937</v>
      </c>
      <c r="F155" s="639" t="s">
        <v>660</v>
      </c>
      <c r="G155" s="640">
        <v>46111</v>
      </c>
      <c r="H155" s="639" t="s">
        <v>869</v>
      </c>
      <c r="I155" s="641">
        <v>0</v>
      </c>
      <c r="J155" s="641">
        <v>0</v>
      </c>
      <c r="K155" s="641">
        <v>0</v>
      </c>
      <c r="L155" s="641">
        <v>0</v>
      </c>
      <c r="M155" s="641">
        <v>0</v>
      </c>
      <c r="N155" s="641">
        <v>-25933.3</v>
      </c>
      <c r="O155" s="641">
        <v>-25933.3</v>
      </c>
    </row>
    <row r="156" spans="1:15" ht="15" customHeight="1">
      <c r="A156" s="642"/>
      <c r="B156" s="642"/>
      <c r="C156" s="643" t="s">
        <v>726</v>
      </c>
      <c r="D156" s="642"/>
      <c r="E156" s="642"/>
      <c r="F156" s="642"/>
      <c r="G156" s="642"/>
      <c r="H156" s="642"/>
      <c r="I156" s="644">
        <v>0</v>
      </c>
      <c r="J156" s="644">
        <v>0</v>
      </c>
      <c r="K156" s="644">
        <v>0</v>
      </c>
      <c r="L156" s="644">
        <v>0</v>
      </c>
      <c r="M156" s="644">
        <v>0</v>
      </c>
      <c r="N156" s="644">
        <v>-39705.980000000003</v>
      </c>
      <c r="O156" s="644">
        <v>-39705.980000000003</v>
      </c>
    </row>
    <row r="157" spans="1:15" ht="15" customHeight="1">
      <c r="A157" s="688"/>
      <c r="B157" s="688"/>
      <c r="C157" s="688"/>
      <c r="D157" s="688"/>
      <c r="E157" s="688"/>
      <c r="F157" s="688"/>
      <c r="G157" s="688"/>
      <c r="H157" s="688"/>
      <c r="I157" s="688"/>
      <c r="J157" s="688"/>
      <c r="K157" s="688"/>
      <c r="L157" s="688"/>
      <c r="M157" s="688"/>
      <c r="N157" s="688"/>
      <c r="O157" s="688"/>
    </row>
    <row r="158" spans="1:15" ht="15" customHeight="1">
      <c r="A158" s="687" t="s">
        <v>727</v>
      </c>
      <c r="B158" s="687"/>
      <c r="C158" s="687"/>
      <c r="D158" s="687"/>
      <c r="E158" s="687"/>
      <c r="F158" s="687"/>
      <c r="G158" s="687"/>
      <c r="H158" s="687"/>
      <c r="I158" s="687"/>
      <c r="J158" s="687"/>
      <c r="K158" s="687"/>
      <c r="L158" s="687"/>
      <c r="M158" s="687"/>
      <c r="N158" s="687"/>
      <c r="O158" s="687"/>
    </row>
    <row r="159" spans="1:15" ht="15" customHeight="1">
      <c r="A159" s="336" t="s">
        <v>658</v>
      </c>
      <c r="B159" s="336"/>
      <c r="C159" s="336" t="s">
        <v>728</v>
      </c>
      <c r="D159" s="336" t="s">
        <v>130</v>
      </c>
      <c r="E159" s="336" t="s">
        <v>938</v>
      </c>
      <c r="F159" s="336" t="s">
        <v>660</v>
      </c>
      <c r="G159" s="645">
        <v>46083</v>
      </c>
      <c r="H159" s="336" t="s">
        <v>869</v>
      </c>
      <c r="I159" s="337">
        <v>0</v>
      </c>
      <c r="J159" s="337">
        <v>0</v>
      </c>
      <c r="K159" s="337">
        <v>0</v>
      </c>
      <c r="L159" s="337">
        <v>0</v>
      </c>
      <c r="M159" s="337">
        <v>0</v>
      </c>
      <c r="N159" s="337">
        <v>-6459.89</v>
      </c>
      <c r="O159" s="337">
        <v>-6459.89</v>
      </c>
    </row>
    <row r="160" spans="1:15" ht="15" customHeight="1">
      <c r="A160" s="639" t="s">
        <v>658</v>
      </c>
      <c r="B160" s="639"/>
      <c r="C160" s="639" t="s">
        <v>728</v>
      </c>
      <c r="D160" s="639" t="s">
        <v>130</v>
      </c>
      <c r="E160" s="639" t="s">
        <v>939</v>
      </c>
      <c r="F160" s="639" t="s">
        <v>660</v>
      </c>
      <c r="G160" s="640">
        <v>46111</v>
      </c>
      <c r="H160" s="639" t="s">
        <v>869</v>
      </c>
      <c r="I160" s="641">
        <v>0</v>
      </c>
      <c r="J160" s="641">
        <v>0</v>
      </c>
      <c r="K160" s="641">
        <v>0</v>
      </c>
      <c r="L160" s="641">
        <v>0</v>
      </c>
      <c r="M160" s="641">
        <v>0</v>
      </c>
      <c r="N160" s="641">
        <v>-12173.3</v>
      </c>
      <c r="O160" s="641">
        <v>-12173.3</v>
      </c>
    </row>
    <row r="161" spans="1:15" ht="15" customHeight="1">
      <c r="A161" s="642"/>
      <c r="B161" s="642"/>
      <c r="C161" s="643" t="s">
        <v>728</v>
      </c>
      <c r="D161" s="642"/>
      <c r="E161" s="642"/>
      <c r="F161" s="642"/>
      <c r="G161" s="642"/>
      <c r="H161" s="642"/>
      <c r="I161" s="644">
        <v>0</v>
      </c>
      <c r="J161" s="644">
        <v>0</v>
      </c>
      <c r="K161" s="644">
        <v>0</v>
      </c>
      <c r="L161" s="644">
        <v>0</v>
      </c>
      <c r="M161" s="644">
        <v>0</v>
      </c>
      <c r="N161" s="644">
        <v>-18633.189999999999</v>
      </c>
      <c r="O161" s="644">
        <v>-18633.189999999999</v>
      </c>
    </row>
    <row r="162" spans="1:15" ht="15" customHeight="1">
      <c r="A162" s="688"/>
      <c r="B162" s="688"/>
      <c r="C162" s="688"/>
      <c r="D162" s="688"/>
      <c r="E162" s="688"/>
      <c r="F162" s="688"/>
      <c r="G162" s="688"/>
      <c r="H162" s="688"/>
      <c r="I162" s="688"/>
      <c r="J162" s="688"/>
      <c r="K162" s="688"/>
      <c r="L162" s="688"/>
      <c r="M162" s="688"/>
      <c r="N162" s="688"/>
      <c r="O162" s="688"/>
    </row>
    <row r="163" spans="1:15" ht="15" customHeight="1">
      <c r="A163" s="687" t="s">
        <v>940</v>
      </c>
      <c r="B163" s="687"/>
      <c r="C163" s="687"/>
      <c r="D163" s="687"/>
      <c r="E163" s="687"/>
      <c r="F163" s="687"/>
      <c r="G163" s="687"/>
      <c r="H163" s="687"/>
      <c r="I163" s="687"/>
      <c r="J163" s="687"/>
      <c r="K163" s="687"/>
      <c r="L163" s="687"/>
      <c r="M163" s="687"/>
      <c r="N163" s="687"/>
      <c r="O163" s="687"/>
    </row>
    <row r="164" spans="1:15" ht="15" customHeight="1">
      <c r="A164" s="639" t="s">
        <v>658</v>
      </c>
      <c r="B164" s="639"/>
      <c r="C164" s="639" t="s">
        <v>941</v>
      </c>
      <c r="D164" s="639" t="s">
        <v>130</v>
      </c>
      <c r="E164" s="639" t="s">
        <v>942</v>
      </c>
      <c r="F164" s="639" t="s">
        <v>660</v>
      </c>
      <c r="G164" s="640">
        <v>46092</v>
      </c>
      <c r="H164" s="639" t="s">
        <v>869</v>
      </c>
      <c r="I164" s="641">
        <v>0</v>
      </c>
      <c r="J164" s="641">
        <v>0</v>
      </c>
      <c r="K164" s="641">
        <v>0</v>
      </c>
      <c r="L164" s="641">
        <v>0</v>
      </c>
      <c r="M164" s="641">
        <v>0</v>
      </c>
      <c r="N164" s="641">
        <v>-354.34</v>
      </c>
      <c r="O164" s="641">
        <v>-354.34</v>
      </c>
    </row>
    <row r="165" spans="1:15">
      <c r="A165" s="642"/>
      <c r="B165" s="642"/>
      <c r="C165" s="643" t="s">
        <v>941</v>
      </c>
      <c r="D165" s="642"/>
      <c r="E165" s="642"/>
      <c r="F165" s="642"/>
      <c r="G165" s="642"/>
      <c r="H165" s="642"/>
      <c r="I165" s="644">
        <v>0</v>
      </c>
      <c r="J165" s="644">
        <v>0</v>
      </c>
      <c r="K165" s="644">
        <v>0</v>
      </c>
      <c r="L165" s="644">
        <v>0</v>
      </c>
      <c r="M165" s="644">
        <v>0</v>
      </c>
      <c r="N165" s="644">
        <v>-354.34</v>
      </c>
      <c r="O165" s="644">
        <v>-354.34</v>
      </c>
    </row>
    <row r="166" spans="1:15">
      <c r="A166" s="692"/>
      <c r="B166" s="692"/>
      <c r="C166" s="692"/>
      <c r="D166" s="692"/>
      <c r="E166" s="692"/>
      <c r="F166" s="692"/>
      <c r="G166" s="692"/>
      <c r="H166" s="692"/>
      <c r="I166" s="692"/>
      <c r="J166" s="692"/>
      <c r="K166" s="692"/>
      <c r="L166" s="692"/>
      <c r="M166" s="692"/>
      <c r="N166" s="692"/>
      <c r="O166" s="692"/>
    </row>
    <row r="167" spans="1:15">
      <c r="A167" s="643" t="s">
        <v>658</v>
      </c>
      <c r="B167" s="642"/>
      <c r="C167" s="642"/>
      <c r="D167" s="642"/>
      <c r="E167" s="642"/>
      <c r="F167" s="642"/>
      <c r="G167" s="642"/>
      <c r="H167" s="642"/>
      <c r="I167" s="644">
        <v>17928.64</v>
      </c>
      <c r="J167" s="644">
        <v>11782.75</v>
      </c>
      <c r="K167" s="644">
        <v>2586.0700000000002</v>
      </c>
      <c r="L167" s="644">
        <v>10438.51</v>
      </c>
      <c r="M167" s="644">
        <v>-6878.69</v>
      </c>
      <c r="N167" s="644">
        <v>-365204.19</v>
      </c>
      <c r="O167" s="644">
        <v>-347275.55</v>
      </c>
    </row>
    <row r="168" spans="1:15">
      <c r="A168" s="692"/>
      <c r="B168" s="692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</row>
    <row r="169" spans="1:15">
      <c r="A169" s="643" t="s">
        <v>627</v>
      </c>
      <c r="B169" s="642"/>
      <c r="C169" s="642"/>
      <c r="D169" s="642"/>
      <c r="E169" s="642"/>
      <c r="F169" s="642"/>
      <c r="G169" s="642"/>
      <c r="H169" s="642"/>
      <c r="I169" s="644">
        <v>17928.64</v>
      </c>
      <c r="J169" s="644">
        <v>11782.75</v>
      </c>
      <c r="K169" s="644">
        <v>2586.0700000000002</v>
      </c>
      <c r="L169" s="644">
        <v>10438.51</v>
      </c>
      <c r="M169" s="644">
        <v>-6878.69</v>
      </c>
      <c r="N169" s="644">
        <v>-365204.19</v>
      </c>
      <c r="O169" s="644">
        <v>-347275.55</v>
      </c>
    </row>
    <row r="170" spans="1:15">
      <c r="A170" s="688"/>
      <c r="B170" s="688"/>
      <c r="C170" s="688"/>
      <c r="D170" s="688"/>
      <c r="E170" s="688"/>
      <c r="F170" s="688"/>
      <c r="G170" s="688"/>
      <c r="H170" s="688"/>
      <c r="I170" s="688"/>
      <c r="J170" s="688"/>
      <c r="K170" s="688"/>
      <c r="L170" s="688"/>
      <c r="M170" s="688"/>
      <c r="N170" s="688"/>
      <c r="O170" s="688"/>
    </row>
    <row r="171" spans="1:15">
      <c r="A171" s="693" t="s">
        <v>943</v>
      </c>
      <c r="B171" s="693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3"/>
      <c r="N171" s="693"/>
      <c r="O171" s="693"/>
    </row>
  </sheetData>
  <mergeCells count="60">
    <mergeCell ref="A166:O166"/>
    <mergeCell ref="A168:O168"/>
    <mergeCell ref="A170:O170"/>
    <mergeCell ref="A171:O171"/>
    <mergeCell ref="A78:O78"/>
    <mergeCell ref="A79:O79"/>
    <mergeCell ref="A82:O82"/>
    <mergeCell ref="A148:O148"/>
    <mergeCell ref="A152:O152"/>
    <mergeCell ref="A109:O109"/>
    <mergeCell ref="A87:O87"/>
    <mergeCell ref="A88:O88"/>
    <mergeCell ref="A92:O92"/>
    <mergeCell ref="A93:O93"/>
    <mergeCell ref="A96:O96"/>
    <mergeCell ref="A97:O97"/>
    <mergeCell ref="A13:O13"/>
    <mergeCell ref="A17:O17"/>
    <mergeCell ref="A30:O30"/>
    <mergeCell ref="A31:O31"/>
    <mergeCell ref="A34:O34"/>
    <mergeCell ref="A14:O14"/>
    <mergeCell ref="A18:O18"/>
    <mergeCell ref="A23:O23"/>
    <mergeCell ref="A24:O24"/>
    <mergeCell ref="A1:O1"/>
    <mergeCell ref="A2:O2"/>
    <mergeCell ref="A5:O5"/>
    <mergeCell ref="A6:O6"/>
    <mergeCell ref="A10:O10"/>
    <mergeCell ref="A9:O9"/>
    <mergeCell ref="A35:O35"/>
    <mergeCell ref="A62:O62"/>
    <mergeCell ref="A66:O66"/>
    <mergeCell ref="A70:O70"/>
    <mergeCell ref="A74:O74"/>
    <mergeCell ref="A58:O58"/>
    <mergeCell ref="A59:O59"/>
    <mergeCell ref="A63:O63"/>
    <mergeCell ref="A67:O67"/>
    <mergeCell ref="A71:O71"/>
    <mergeCell ref="A75:O75"/>
    <mergeCell ref="A83:O83"/>
    <mergeCell ref="A50:O50"/>
    <mergeCell ref="A51:O51"/>
    <mergeCell ref="A54:O54"/>
    <mergeCell ref="A55:O55"/>
    <mergeCell ref="A100:O100"/>
    <mergeCell ref="A101:O101"/>
    <mergeCell ref="A104:O104"/>
    <mergeCell ref="A105:O105"/>
    <mergeCell ref="A108:O108"/>
    <mergeCell ref="A142:O142"/>
    <mergeCell ref="A141:O141"/>
    <mergeCell ref="A163:O163"/>
    <mergeCell ref="A149:O149"/>
    <mergeCell ref="A153:O153"/>
    <mergeCell ref="A157:O157"/>
    <mergeCell ref="A158:O158"/>
    <mergeCell ref="A162:O162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6867-29E0-495C-A883-BEAB37FE9096}">
  <dimension ref="A1:I167"/>
  <sheetViews>
    <sheetView workbookViewId="0">
      <selection activeCell="N36" sqref="N36"/>
    </sheetView>
  </sheetViews>
  <sheetFormatPr defaultRowHeight="12.75"/>
  <cols>
    <col min="1" max="1" width="52.42578125" customWidth="1"/>
    <col min="2" max="2" width="0.28515625" style="312" customWidth="1"/>
    <col min="3" max="3" width="26" customWidth="1"/>
    <col min="7" max="7" width="23.5703125" hidden="1" customWidth="1"/>
    <col min="9" max="9" width="26" bestFit="1" customWidth="1"/>
  </cols>
  <sheetData>
    <row r="1" spans="1:9">
      <c r="A1" s="183" t="s">
        <v>64</v>
      </c>
      <c r="B1" s="313" t="s">
        <v>139</v>
      </c>
      <c r="G1" t="s">
        <v>31</v>
      </c>
      <c r="I1" s="6" t="s">
        <v>773</v>
      </c>
    </row>
    <row r="2" spans="1:9">
      <c r="A2" s="309" t="s">
        <v>140</v>
      </c>
      <c r="G2" t="s">
        <v>32</v>
      </c>
      <c r="I2" s="496" t="s">
        <v>774</v>
      </c>
    </row>
    <row r="3" spans="1:9">
      <c r="A3" s="310" t="s">
        <v>141</v>
      </c>
      <c r="G3" s="183" t="s">
        <v>729</v>
      </c>
      <c r="I3" s="498" t="s">
        <v>9</v>
      </c>
    </row>
    <row r="4" spans="1:9">
      <c r="A4" s="310" t="s">
        <v>142</v>
      </c>
      <c r="G4" t="s">
        <v>33</v>
      </c>
      <c r="I4" s="6" t="s">
        <v>775</v>
      </c>
    </row>
    <row r="5" spans="1:9">
      <c r="A5" s="310" t="s">
        <v>143</v>
      </c>
      <c r="G5" t="s">
        <v>34</v>
      </c>
      <c r="I5" s="6" t="s">
        <v>776</v>
      </c>
    </row>
    <row r="6" spans="1:9">
      <c r="A6" s="310" t="s">
        <v>144</v>
      </c>
      <c r="B6" s="312" t="s">
        <v>31</v>
      </c>
      <c r="C6" s="545" t="s">
        <v>833</v>
      </c>
      <c r="I6" s="6" t="s">
        <v>777</v>
      </c>
    </row>
    <row r="7" spans="1:9">
      <c r="A7" s="310" t="s">
        <v>145</v>
      </c>
      <c r="B7" s="312" t="s">
        <v>33</v>
      </c>
      <c r="C7" s="545" t="s">
        <v>778</v>
      </c>
      <c r="G7" t="s">
        <v>35</v>
      </c>
      <c r="I7" s="6" t="s">
        <v>778</v>
      </c>
    </row>
    <row r="8" spans="1:9">
      <c r="A8" s="310" t="s">
        <v>146</v>
      </c>
      <c r="B8" s="312" t="s">
        <v>31</v>
      </c>
      <c r="C8" s="545" t="s">
        <v>833</v>
      </c>
      <c r="I8" s="6" t="s">
        <v>779</v>
      </c>
    </row>
    <row r="9" spans="1:9">
      <c r="A9" s="310" t="s">
        <v>147</v>
      </c>
      <c r="C9" s="545"/>
      <c r="G9" t="s">
        <v>36</v>
      </c>
      <c r="I9" s="3"/>
    </row>
    <row r="10" spans="1:9">
      <c r="A10" s="310" t="s">
        <v>148</v>
      </c>
      <c r="C10" s="545"/>
      <c r="G10" t="s">
        <v>37</v>
      </c>
      <c r="I10" s="14" t="s">
        <v>780</v>
      </c>
    </row>
    <row r="11" spans="1:9">
      <c r="A11" s="310" t="s">
        <v>149</v>
      </c>
      <c r="C11" s="545"/>
      <c r="G11" t="s">
        <v>38</v>
      </c>
      <c r="I11" s="3"/>
    </row>
    <row r="12" spans="1:9">
      <c r="A12" s="310" t="s">
        <v>150</v>
      </c>
      <c r="B12" s="312" t="s">
        <v>32</v>
      </c>
      <c r="C12" s="545" t="s">
        <v>776</v>
      </c>
      <c r="G12" t="s">
        <v>39</v>
      </c>
      <c r="I12" s="3"/>
    </row>
    <row r="13" spans="1:9">
      <c r="A13" s="310" t="s">
        <v>151</v>
      </c>
      <c r="B13" s="312" t="s">
        <v>32</v>
      </c>
      <c r="C13" s="545" t="s">
        <v>776</v>
      </c>
      <c r="G13" t="s">
        <v>122</v>
      </c>
      <c r="I13" s="484" t="s">
        <v>782</v>
      </c>
    </row>
    <row r="14" spans="1:9">
      <c r="A14" s="310" t="s">
        <v>152</v>
      </c>
      <c r="B14" s="312" t="s">
        <v>32</v>
      </c>
      <c r="C14" s="545" t="s">
        <v>776</v>
      </c>
      <c r="G14" t="s">
        <v>40</v>
      </c>
      <c r="I14" s="6" t="s">
        <v>783</v>
      </c>
    </row>
    <row r="15" spans="1:9">
      <c r="A15" s="310" t="s">
        <v>153</v>
      </c>
      <c r="B15" s="312" t="s">
        <v>32</v>
      </c>
      <c r="C15" s="545" t="s">
        <v>776</v>
      </c>
      <c r="G15" t="s">
        <v>41</v>
      </c>
      <c r="I15" s="6" t="s">
        <v>784</v>
      </c>
    </row>
    <row r="16" spans="1:9">
      <c r="A16" s="310" t="s">
        <v>154</v>
      </c>
      <c r="C16" s="545"/>
      <c r="G16" t="s">
        <v>42</v>
      </c>
      <c r="I16" s="10" t="s">
        <v>785</v>
      </c>
    </row>
    <row r="17" spans="1:9">
      <c r="A17" s="310" t="s">
        <v>155</v>
      </c>
      <c r="C17" s="545"/>
      <c r="G17" t="s">
        <v>43</v>
      </c>
      <c r="I17" s="10" t="s">
        <v>786</v>
      </c>
    </row>
    <row r="18" spans="1:9">
      <c r="A18" s="310" t="s">
        <v>156</v>
      </c>
      <c r="B18" s="312" t="s">
        <v>34</v>
      </c>
      <c r="C18" s="545" t="s">
        <v>779</v>
      </c>
      <c r="G18" t="s">
        <v>44</v>
      </c>
      <c r="I18" s="6" t="s">
        <v>787</v>
      </c>
    </row>
    <row r="19" spans="1:9">
      <c r="A19" s="310" t="s">
        <v>157</v>
      </c>
      <c r="B19" s="312" t="s">
        <v>34</v>
      </c>
      <c r="C19" s="545" t="s">
        <v>779</v>
      </c>
      <c r="G19" t="s">
        <v>45</v>
      </c>
      <c r="I19" s="6" t="s">
        <v>788</v>
      </c>
    </row>
    <row r="20" spans="1:9">
      <c r="A20" s="310" t="s">
        <v>158</v>
      </c>
      <c r="B20" s="312" t="s">
        <v>34</v>
      </c>
      <c r="C20" s="545" t="s">
        <v>779</v>
      </c>
      <c r="G20" t="s">
        <v>46</v>
      </c>
      <c r="I20" s="6" t="s">
        <v>789</v>
      </c>
    </row>
    <row r="21" spans="1:9">
      <c r="A21" s="310" t="s">
        <v>159</v>
      </c>
      <c r="C21" s="545"/>
      <c r="G21" t="s">
        <v>47</v>
      </c>
      <c r="I21" s="10" t="s">
        <v>790</v>
      </c>
    </row>
    <row r="22" spans="1:9">
      <c r="A22" s="310" t="s">
        <v>160</v>
      </c>
      <c r="C22" s="545"/>
      <c r="G22" t="s">
        <v>48</v>
      </c>
      <c r="I22" s="6" t="s">
        <v>791</v>
      </c>
    </row>
    <row r="23" spans="1:9">
      <c r="A23" s="310" t="s">
        <v>161</v>
      </c>
      <c r="C23" s="545"/>
      <c r="G23" s="314" t="str">
        <f>TTM!T35</f>
        <v>Non-Operating Expenses</v>
      </c>
      <c r="I23" s="6" t="s">
        <v>792</v>
      </c>
    </row>
    <row r="24" spans="1:9">
      <c r="A24" s="310" t="s">
        <v>162</v>
      </c>
      <c r="C24" s="545"/>
      <c r="G24" s="314" t="str">
        <f>TTM!T36</f>
        <v>Interest Expense</v>
      </c>
      <c r="I24" s="6" t="s">
        <v>793</v>
      </c>
    </row>
    <row r="25" spans="1:9">
      <c r="A25" s="310" t="s">
        <v>163</v>
      </c>
      <c r="C25" s="545"/>
      <c r="G25" s="314" t="str">
        <f>TTM!T37</f>
        <v>Debt Service</v>
      </c>
      <c r="I25" s="6" t="s">
        <v>794</v>
      </c>
    </row>
    <row r="26" spans="1:9">
      <c r="A26" s="310" t="s">
        <v>164</v>
      </c>
      <c r="B26" s="312" t="s">
        <v>40</v>
      </c>
      <c r="C26" s="545" t="s">
        <v>787</v>
      </c>
    </row>
    <row r="27" spans="1:9">
      <c r="A27" s="310" t="s">
        <v>165</v>
      </c>
      <c r="B27" s="312" t="s">
        <v>40</v>
      </c>
      <c r="C27" s="545" t="s">
        <v>787</v>
      </c>
    </row>
    <row r="28" spans="1:9">
      <c r="A28" s="310" t="s">
        <v>166</v>
      </c>
      <c r="B28" s="312" t="s">
        <v>40</v>
      </c>
      <c r="C28" s="545" t="s">
        <v>787</v>
      </c>
    </row>
    <row r="29" spans="1:9">
      <c r="A29" s="310" t="s">
        <v>167</v>
      </c>
      <c r="B29" s="312" t="s">
        <v>40</v>
      </c>
      <c r="C29" s="545" t="s">
        <v>787</v>
      </c>
    </row>
    <row r="30" spans="1:9">
      <c r="A30" s="310" t="s">
        <v>168</v>
      </c>
      <c r="C30" s="545"/>
    </row>
    <row r="31" spans="1:9">
      <c r="A31" s="310" t="s">
        <v>169</v>
      </c>
      <c r="C31" s="545"/>
    </row>
    <row r="32" spans="1:9">
      <c r="A32" s="310" t="s">
        <v>170</v>
      </c>
      <c r="B32" s="312" t="s">
        <v>122</v>
      </c>
      <c r="C32" s="545" t="s">
        <v>786</v>
      </c>
    </row>
    <row r="33" spans="1:3">
      <c r="A33" s="310" t="s">
        <v>171</v>
      </c>
      <c r="B33" s="312" t="s">
        <v>122</v>
      </c>
      <c r="C33" s="545" t="s">
        <v>786</v>
      </c>
    </row>
    <row r="34" spans="1:3">
      <c r="A34" s="310" t="s">
        <v>172</v>
      </c>
      <c r="B34" s="312" t="s">
        <v>122</v>
      </c>
      <c r="C34" s="545" t="s">
        <v>786</v>
      </c>
    </row>
    <row r="35" spans="1:3">
      <c r="A35" s="310" t="s">
        <v>173</v>
      </c>
      <c r="B35" s="312" t="s">
        <v>122</v>
      </c>
      <c r="C35" s="545" t="s">
        <v>786</v>
      </c>
    </row>
    <row r="36" spans="1:3">
      <c r="A36" s="310" t="s">
        <v>174</v>
      </c>
      <c r="B36" s="312" t="s">
        <v>122</v>
      </c>
      <c r="C36" s="545" t="s">
        <v>786</v>
      </c>
    </row>
    <row r="37" spans="1:3">
      <c r="A37" s="310" t="s">
        <v>175</v>
      </c>
      <c r="B37" s="312" t="s">
        <v>122</v>
      </c>
      <c r="C37" s="545" t="s">
        <v>786</v>
      </c>
    </row>
    <row r="38" spans="1:3">
      <c r="A38" s="310" t="s">
        <v>176</v>
      </c>
      <c r="B38" s="312" t="s">
        <v>122</v>
      </c>
      <c r="C38" s="545" t="s">
        <v>786</v>
      </c>
    </row>
    <row r="39" spans="1:3">
      <c r="A39" s="310" t="s">
        <v>177</v>
      </c>
      <c r="B39" s="312" t="s">
        <v>122</v>
      </c>
      <c r="C39" s="545" t="s">
        <v>786</v>
      </c>
    </row>
    <row r="40" spans="1:3">
      <c r="A40" s="310" t="s">
        <v>178</v>
      </c>
      <c r="B40" s="312" t="s">
        <v>122</v>
      </c>
      <c r="C40" s="545" t="s">
        <v>786</v>
      </c>
    </row>
    <row r="41" spans="1:3">
      <c r="A41" s="310" t="s">
        <v>179</v>
      </c>
      <c r="B41" s="312" t="s">
        <v>122</v>
      </c>
      <c r="C41" s="545" t="s">
        <v>786</v>
      </c>
    </row>
    <row r="42" spans="1:3">
      <c r="A42" s="310" t="s">
        <v>180</v>
      </c>
      <c r="B42" s="312" t="s">
        <v>122</v>
      </c>
      <c r="C42" s="545" t="s">
        <v>786</v>
      </c>
    </row>
    <row r="43" spans="1:3">
      <c r="A43" s="310" t="s">
        <v>181</v>
      </c>
      <c r="B43" s="312" t="s">
        <v>122</v>
      </c>
      <c r="C43" s="545" t="s">
        <v>786</v>
      </c>
    </row>
    <row r="44" spans="1:3">
      <c r="A44" s="310" t="s">
        <v>182</v>
      </c>
      <c r="B44" s="312" t="s">
        <v>44</v>
      </c>
      <c r="C44" s="545" t="s">
        <v>786</v>
      </c>
    </row>
    <row r="45" spans="1:3">
      <c r="A45" s="310" t="s">
        <v>183</v>
      </c>
      <c r="B45" s="312" t="s">
        <v>122</v>
      </c>
      <c r="C45" s="545" t="s">
        <v>786</v>
      </c>
    </row>
    <row r="46" spans="1:3">
      <c r="A46" s="310" t="s">
        <v>184</v>
      </c>
      <c r="B46" s="312" t="s">
        <v>122</v>
      </c>
      <c r="C46" s="545" t="s">
        <v>786</v>
      </c>
    </row>
    <row r="47" spans="1:3">
      <c r="A47" s="310" t="s">
        <v>185</v>
      </c>
      <c r="B47" s="312" t="s">
        <v>122</v>
      </c>
      <c r="C47" s="545" t="s">
        <v>786</v>
      </c>
    </row>
    <row r="48" spans="1:3">
      <c r="A48" s="310" t="s">
        <v>186</v>
      </c>
      <c r="B48" s="312" t="s">
        <v>122</v>
      </c>
      <c r="C48" s="545" t="s">
        <v>786</v>
      </c>
    </row>
    <row r="49" spans="1:3">
      <c r="A49" s="310" t="s">
        <v>187</v>
      </c>
      <c r="B49" s="312" t="s">
        <v>44</v>
      </c>
      <c r="C49" s="545" t="s">
        <v>786</v>
      </c>
    </row>
    <row r="50" spans="1:3">
      <c r="A50" s="310" t="s">
        <v>188</v>
      </c>
      <c r="B50" s="312" t="s">
        <v>122</v>
      </c>
      <c r="C50" s="545" t="s">
        <v>786</v>
      </c>
    </row>
    <row r="51" spans="1:3">
      <c r="A51" s="310" t="s">
        <v>189</v>
      </c>
      <c r="B51" s="312" t="s">
        <v>122</v>
      </c>
      <c r="C51" s="545" t="s">
        <v>786</v>
      </c>
    </row>
    <row r="52" spans="1:3">
      <c r="A52" s="310" t="s">
        <v>190</v>
      </c>
      <c r="B52" s="312" t="s">
        <v>122</v>
      </c>
      <c r="C52" s="545" t="s">
        <v>786</v>
      </c>
    </row>
    <row r="53" spans="1:3">
      <c r="A53" s="310" t="s">
        <v>191</v>
      </c>
      <c r="B53" s="312" t="s">
        <v>122</v>
      </c>
      <c r="C53" s="545" t="s">
        <v>786</v>
      </c>
    </row>
    <row r="54" spans="1:3">
      <c r="A54" s="310" t="s">
        <v>192</v>
      </c>
      <c r="C54" s="545"/>
    </row>
    <row r="55" spans="1:3">
      <c r="A55" s="310" t="s">
        <v>193</v>
      </c>
      <c r="C55" s="545"/>
    </row>
    <row r="56" spans="1:3">
      <c r="A56" s="310" t="s">
        <v>194</v>
      </c>
      <c r="B56" s="312" t="s">
        <v>46</v>
      </c>
      <c r="C56" s="545" t="s">
        <v>793</v>
      </c>
    </row>
    <row r="57" spans="1:3">
      <c r="A57" s="310" t="s">
        <v>195</v>
      </c>
      <c r="B57" s="312" t="s">
        <v>46</v>
      </c>
      <c r="C57" s="545" t="s">
        <v>793</v>
      </c>
    </row>
    <row r="58" spans="1:3">
      <c r="A58" s="310" t="s">
        <v>196</v>
      </c>
      <c r="B58" s="312" t="s">
        <v>46</v>
      </c>
      <c r="C58" s="545" t="s">
        <v>793</v>
      </c>
    </row>
    <row r="59" spans="1:3">
      <c r="A59" s="310" t="s">
        <v>197</v>
      </c>
      <c r="B59" s="312" t="s">
        <v>46</v>
      </c>
      <c r="C59" s="545" t="s">
        <v>793</v>
      </c>
    </row>
    <row r="60" spans="1:3">
      <c r="A60" s="310" t="s">
        <v>198</v>
      </c>
      <c r="B60" s="312" t="s">
        <v>46</v>
      </c>
      <c r="C60" s="545" t="s">
        <v>793</v>
      </c>
    </row>
    <row r="61" spans="1:3">
      <c r="A61" s="310" t="s">
        <v>199</v>
      </c>
      <c r="B61" s="312" t="s">
        <v>46</v>
      </c>
      <c r="C61" s="545" t="s">
        <v>793</v>
      </c>
    </row>
    <row r="62" spans="1:3">
      <c r="A62" s="310" t="s">
        <v>200</v>
      </c>
      <c r="B62" s="312" t="s">
        <v>46</v>
      </c>
      <c r="C62" s="545" t="s">
        <v>793</v>
      </c>
    </row>
    <row r="63" spans="1:3">
      <c r="A63" s="310" t="s">
        <v>201</v>
      </c>
      <c r="C63" s="545"/>
    </row>
    <row r="64" spans="1:3">
      <c r="A64" s="310" t="s">
        <v>202</v>
      </c>
      <c r="C64" s="545"/>
    </row>
    <row r="65" spans="1:3">
      <c r="A65" s="310" t="s">
        <v>203</v>
      </c>
      <c r="B65" s="312" t="s">
        <v>39</v>
      </c>
      <c r="C65" s="545" t="s">
        <v>785</v>
      </c>
    </row>
    <row r="66" spans="1:3">
      <c r="A66" s="310" t="s">
        <v>204</v>
      </c>
      <c r="B66" s="312" t="s">
        <v>39</v>
      </c>
      <c r="C66" s="545" t="s">
        <v>785</v>
      </c>
    </row>
    <row r="67" spans="1:3">
      <c r="A67" s="310" t="s">
        <v>205</v>
      </c>
      <c r="B67" s="312" t="s">
        <v>39</v>
      </c>
      <c r="C67" s="545" t="s">
        <v>785</v>
      </c>
    </row>
    <row r="68" spans="1:3">
      <c r="A68" s="310" t="s">
        <v>206</v>
      </c>
      <c r="B68" s="312" t="s">
        <v>39</v>
      </c>
      <c r="C68" s="545" t="s">
        <v>785</v>
      </c>
    </row>
    <row r="69" spans="1:3">
      <c r="A69" s="310" t="s">
        <v>207</v>
      </c>
      <c r="B69" s="312" t="s">
        <v>39</v>
      </c>
      <c r="C69" s="545" t="s">
        <v>785</v>
      </c>
    </row>
    <row r="70" spans="1:3">
      <c r="A70" s="310" t="s">
        <v>208</v>
      </c>
      <c r="C70" s="545"/>
    </row>
    <row r="71" spans="1:3">
      <c r="A71" s="310" t="s">
        <v>209</v>
      </c>
      <c r="C71" s="545"/>
    </row>
    <row r="72" spans="1:3">
      <c r="A72" s="310" t="s">
        <v>210</v>
      </c>
      <c r="B72" s="312" t="s">
        <v>44</v>
      </c>
      <c r="C72" s="545" t="s">
        <v>791</v>
      </c>
    </row>
    <row r="73" spans="1:3">
      <c r="A73" s="310" t="s">
        <v>211</v>
      </c>
      <c r="B73" s="312" t="s">
        <v>122</v>
      </c>
      <c r="C73" s="545" t="s">
        <v>786</v>
      </c>
    </row>
    <row r="74" spans="1:3">
      <c r="A74" s="310" t="s">
        <v>212</v>
      </c>
      <c r="B74" s="312" t="s">
        <v>122</v>
      </c>
      <c r="C74" s="545" t="s">
        <v>786</v>
      </c>
    </row>
    <row r="75" spans="1:3">
      <c r="A75" s="310" t="s">
        <v>213</v>
      </c>
      <c r="C75" s="545"/>
    </row>
    <row r="76" spans="1:3">
      <c r="A76" s="310" t="s">
        <v>214</v>
      </c>
      <c r="C76" s="545"/>
    </row>
    <row r="77" spans="1:3">
      <c r="A77" s="310" t="s">
        <v>215</v>
      </c>
      <c r="B77" s="312" t="s">
        <v>44</v>
      </c>
      <c r="C77" s="545" t="s">
        <v>791</v>
      </c>
    </row>
    <row r="78" spans="1:3">
      <c r="A78" s="310" t="s">
        <v>216</v>
      </c>
      <c r="B78" s="312" t="s">
        <v>122</v>
      </c>
      <c r="C78" s="545" t="s">
        <v>786</v>
      </c>
    </row>
    <row r="79" spans="1:3">
      <c r="A79" s="310" t="s">
        <v>217</v>
      </c>
      <c r="B79" s="312" t="s">
        <v>122</v>
      </c>
      <c r="C79" s="545" t="s">
        <v>786</v>
      </c>
    </row>
    <row r="80" spans="1:3">
      <c r="A80" s="310" t="s">
        <v>218</v>
      </c>
      <c r="C80" s="545"/>
    </row>
    <row r="81" spans="1:3">
      <c r="A81" s="310" t="s">
        <v>219</v>
      </c>
      <c r="C81" s="545"/>
    </row>
    <row r="82" spans="1:3">
      <c r="A82" s="310" t="s">
        <v>220</v>
      </c>
      <c r="B82" s="312" t="s">
        <v>42</v>
      </c>
      <c r="C82" s="545" t="s">
        <v>789</v>
      </c>
    </row>
    <row r="83" spans="1:3">
      <c r="A83" s="310" t="s">
        <v>221</v>
      </c>
      <c r="B83" s="312" t="s">
        <v>41</v>
      </c>
      <c r="C83" s="545" t="s">
        <v>788</v>
      </c>
    </row>
    <row r="84" spans="1:3">
      <c r="A84" s="310" t="s">
        <v>222</v>
      </c>
      <c r="B84" s="312" t="s">
        <v>44</v>
      </c>
      <c r="C84" s="545" t="s">
        <v>791</v>
      </c>
    </row>
    <row r="85" spans="1:3">
      <c r="A85" s="310" t="s">
        <v>223</v>
      </c>
      <c r="B85" s="312" t="s">
        <v>45</v>
      </c>
      <c r="C85" s="545" t="s">
        <v>792</v>
      </c>
    </row>
    <row r="86" spans="1:3">
      <c r="A86" s="310" t="s">
        <v>224</v>
      </c>
      <c r="B86" s="312" t="s">
        <v>45</v>
      </c>
      <c r="C86" s="545" t="s">
        <v>792</v>
      </c>
    </row>
    <row r="87" spans="1:3">
      <c r="A87" s="310" t="s">
        <v>225</v>
      </c>
      <c r="B87" s="312" t="s">
        <v>45</v>
      </c>
      <c r="C87" s="545" t="s">
        <v>792</v>
      </c>
    </row>
    <row r="88" spans="1:3">
      <c r="A88" s="310" t="s">
        <v>226</v>
      </c>
      <c r="B88" s="312" t="s">
        <v>45</v>
      </c>
      <c r="C88" s="545" t="s">
        <v>792</v>
      </c>
    </row>
    <row r="89" spans="1:3">
      <c r="A89" s="310" t="s">
        <v>227</v>
      </c>
      <c r="B89" s="312" t="s">
        <v>45</v>
      </c>
      <c r="C89" s="545" t="s">
        <v>792</v>
      </c>
    </row>
    <row r="90" spans="1:3">
      <c r="A90" s="310" t="s">
        <v>228</v>
      </c>
      <c r="B90" s="312" t="s">
        <v>45</v>
      </c>
      <c r="C90" s="545" t="s">
        <v>792</v>
      </c>
    </row>
    <row r="91" spans="1:3">
      <c r="A91" s="310" t="s">
        <v>229</v>
      </c>
      <c r="B91" s="312" t="s">
        <v>45</v>
      </c>
      <c r="C91" s="545" t="s">
        <v>792</v>
      </c>
    </row>
    <row r="92" spans="1:3">
      <c r="A92" s="310" t="s">
        <v>230</v>
      </c>
      <c r="B92" s="312" t="s">
        <v>45</v>
      </c>
      <c r="C92" s="545" t="s">
        <v>792</v>
      </c>
    </row>
    <row r="93" spans="1:3">
      <c r="A93" s="310" t="s">
        <v>231</v>
      </c>
      <c r="B93" s="312" t="s">
        <v>45</v>
      </c>
      <c r="C93" s="545" t="s">
        <v>792</v>
      </c>
    </row>
    <row r="94" spans="1:3">
      <c r="A94" s="310" t="s">
        <v>232</v>
      </c>
      <c r="B94" s="312" t="s">
        <v>45</v>
      </c>
      <c r="C94" s="545" t="s">
        <v>792</v>
      </c>
    </row>
    <row r="95" spans="1:3">
      <c r="A95" s="310" t="s">
        <v>233</v>
      </c>
      <c r="C95" s="545"/>
    </row>
    <row r="96" spans="1:3">
      <c r="A96" s="310" t="s">
        <v>234</v>
      </c>
      <c r="C96" s="545"/>
    </row>
    <row r="97" spans="1:3">
      <c r="A97" s="310" t="s">
        <v>235</v>
      </c>
      <c r="B97" s="312" t="s">
        <v>38</v>
      </c>
      <c r="C97" s="545" t="s">
        <v>784</v>
      </c>
    </row>
    <row r="98" spans="1:3">
      <c r="A98" s="310" t="s">
        <v>236</v>
      </c>
      <c r="B98" s="312" t="s">
        <v>38</v>
      </c>
      <c r="C98" s="545" t="s">
        <v>784</v>
      </c>
    </row>
    <row r="99" spans="1:3">
      <c r="A99" s="310" t="s">
        <v>237</v>
      </c>
      <c r="B99" s="312" t="s">
        <v>38</v>
      </c>
      <c r="C99" s="545" t="s">
        <v>784</v>
      </c>
    </row>
    <row r="100" spans="1:3">
      <c r="A100" s="310" t="s">
        <v>238</v>
      </c>
      <c r="C100" s="545"/>
    </row>
    <row r="101" spans="1:3">
      <c r="A101" s="310" t="s">
        <v>239</v>
      </c>
      <c r="C101" s="545"/>
    </row>
    <row r="102" spans="1:3">
      <c r="A102" s="310" t="s">
        <v>240</v>
      </c>
      <c r="B102" s="312" t="s">
        <v>37</v>
      </c>
      <c r="C102" s="545" t="s">
        <v>783</v>
      </c>
    </row>
    <row r="103" spans="1:3">
      <c r="A103" s="310" t="s">
        <v>241</v>
      </c>
      <c r="B103" s="312" t="s">
        <v>37</v>
      </c>
      <c r="C103" s="545" t="s">
        <v>783</v>
      </c>
    </row>
    <row r="104" spans="1:3">
      <c r="A104" s="310" t="s">
        <v>242</v>
      </c>
      <c r="B104" s="312" t="s">
        <v>37</v>
      </c>
      <c r="C104" s="545" t="s">
        <v>783</v>
      </c>
    </row>
    <row r="105" spans="1:3">
      <c r="A105" s="310" t="s">
        <v>243</v>
      </c>
      <c r="B105" s="312" t="s">
        <v>37</v>
      </c>
      <c r="C105" s="545" t="s">
        <v>783</v>
      </c>
    </row>
    <row r="106" spans="1:3">
      <c r="A106" s="310" t="s">
        <v>244</v>
      </c>
      <c r="C106" s="545"/>
    </row>
    <row r="107" spans="1:3">
      <c r="A107" s="310" t="s">
        <v>245</v>
      </c>
      <c r="C107" s="545"/>
    </row>
    <row r="108" spans="1:3">
      <c r="A108" s="310" t="s">
        <v>246</v>
      </c>
      <c r="C108" s="545"/>
    </row>
    <row r="109" spans="1:3">
      <c r="A109" s="310" t="s">
        <v>247</v>
      </c>
      <c r="C109" s="545"/>
    </row>
    <row r="110" spans="1:3">
      <c r="A110" s="310" t="s">
        <v>248</v>
      </c>
      <c r="B110" s="312" t="s">
        <v>40</v>
      </c>
      <c r="C110" s="545" t="s">
        <v>787</v>
      </c>
    </row>
    <row r="111" spans="1:3">
      <c r="A111" s="310" t="s">
        <v>249</v>
      </c>
      <c r="C111" s="545"/>
    </row>
    <row r="112" spans="1:3">
      <c r="A112" s="310" t="s">
        <v>250</v>
      </c>
      <c r="C112" s="545"/>
    </row>
    <row r="113" spans="1:3">
      <c r="A113" s="310" t="s">
        <v>251</v>
      </c>
      <c r="B113" s="312" t="s">
        <v>122</v>
      </c>
      <c r="C113" s="545" t="s">
        <v>786</v>
      </c>
    </row>
    <row r="114" spans="1:3">
      <c r="A114" s="310" t="s">
        <v>252</v>
      </c>
      <c r="C114" s="545"/>
    </row>
    <row r="115" spans="1:3">
      <c r="A115" s="310" t="s">
        <v>253</v>
      </c>
      <c r="C115" s="545"/>
    </row>
    <row r="116" spans="1:3">
      <c r="A116" s="310" t="s">
        <v>254</v>
      </c>
      <c r="B116" s="312" t="s">
        <v>43</v>
      </c>
      <c r="C116" s="545" t="s">
        <v>790</v>
      </c>
    </row>
    <row r="117" spans="1:3">
      <c r="A117" s="310" t="s">
        <v>255</v>
      </c>
      <c r="B117" s="312" t="s">
        <v>43</v>
      </c>
      <c r="C117" s="545" t="s">
        <v>790</v>
      </c>
    </row>
    <row r="118" spans="1:3">
      <c r="A118" s="310" t="s">
        <v>256</v>
      </c>
      <c r="C118" s="545"/>
    </row>
    <row r="119" spans="1:3">
      <c r="A119" s="310" t="s">
        <v>257</v>
      </c>
      <c r="C119" s="545"/>
    </row>
    <row r="120" spans="1:3">
      <c r="A120" s="310" t="s">
        <v>258</v>
      </c>
      <c r="B120" s="312" t="s">
        <v>44</v>
      </c>
      <c r="C120" s="545" t="s">
        <v>791</v>
      </c>
    </row>
    <row r="121" spans="1:3">
      <c r="A121" s="310" t="s">
        <v>259</v>
      </c>
      <c r="B121" s="312" t="s">
        <v>46</v>
      </c>
      <c r="C121" s="545" t="s">
        <v>793</v>
      </c>
    </row>
    <row r="122" spans="1:3">
      <c r="A122" s="310" t="s">
        <v>260</v>
      </c>
      <c r="B122" s="312" t="s">
        <v>46</v>
      </c>
      <c r="C122" s="545" t="s">
        <v>793</v>
      </c>
    </row>
    <row r="123" spans="1:3">
      <c r="A123" s="310" t="s">
        <v>261</v>
      </c>
      <c r="C123" s="545"/>
    </row>
    <row r="124" spans="1:3">
      <c r="A124" s="310" t="s">
        <v>262</v>
      </c>
      <c r="C124" s="545"/>
    </row>
    <row r="125" spans="1:3">
      <c r="A125" s="310" t="s">
        <v>263</v>
      </c>
      <c r="B125" s="312" t="s">
        <v>38</v>
      </c>
      <c r="C125" s="545" t="s">
        <v>784</v>
      </c>
    </row>
    <row r="126" spans="1:3">
      <c r="A126" s="310" t="s">
        <v>264</v>
      </c>
      <c r="B126" s="312" t="s">
        <v>38</v>
      </c>
      <c r="C126" s="545" t="s">
        <v>784</v>
      </c>
    </row>
    <row r="127" spans="1:3">
      <c r="A127" s="310" t="s">
        <v>265</v>
      </c>
      <c r="B127" s="312" t="s">
        <v>38</v>
      </c>
      <c r="C127" s="545" t="s">
        <v>784</v>
      </c>
    </row>
    <row r="128" spans="1:3">
      <c r="A128" s="310" t="s">
        <v>266</v>
      </c>
      <c r="C128" s="545"/>
    </row>
    <row r="129" spans="1:3">
      <c r="A129" s="310" t="s">
        <v>267</v>
      </c>
      <c r="C129" s="545"/>
    </row>
    <row r="130" spans="1:3">
      <c r="A130" s="310" t="s">
        <v>268</v>
      </c>
      <c r="C130" s="545"/>
    </row>
    <row r="131" spans="1:3">
      <c r="A131" s="310" t="s">
        <v>269</v>
      </c>
      <c r="C131" s="545"/>
    </row>
    <row r="132" spans="1:3">
      <c r="A132" s="310" t="s">
        <v>270</v>
      </c>
      <c r="C132" s="545"/>
    </row>
    <row r="133" spans="1:3">
      <c r="A133" s="310" t="s">
        <v>271</v>
      </c>
      <c r="B133" s="312" t="s">
        <v>56</v>
      </c>
      <c r="C133" s="545"/>
    </row>
    <row r="134" spans="1:3">
      <c r="A134" s="310" t="s">
        <v>272</v>
      </c>
      <c r="B134" s="312" t="s">
        <v>93</v>
      </c>
      <c r="C134" s="545"/>
    </row>
    <row r="135" spans="1:3">
      <c r="A135" s="310" t="s">
        <v>273</v>
      </c>
    </row>
    <row r="136" spans="1:3">
      <c r="A136" s="310" t="s">
        <v>274</v>
      </c>
    </row>
    <row r="137" spans="1:3">
      <c r="A137" s="310" t="s">
        <v>275</v>
      </c>
    </row>
    <row r="138" spans="1:3">
      <c r="A138" s="310" t="s">
        <v>276</v>
      </c>
    </row>
    <row r="139" spans="1:3">
      <c r="A139" s="310" t="s">
        <v>277</v>
      </c>
    </row>
    <row r="140" spans="1:3">
      <c r="A140" s="310" t="s">
        <v>278</v>
      </c>
    </row>
    <row r="141" spans="1:3">
      <c r="A141" s="310" t="s">
        <v>279</v>
      </c>
    </row>
    <row r="142" spans="1:3">
      <c r="A142" s="310" t="s">
        <v>280</v>
      </c>
    </row>
    <row r="143" spans="1:3">
      <c r="A143" s="310" t="s">
        <v>281</v>
      </c>
    </row>
    <row r="144" spans="1:3">
      <c r="A144" s="310" t="s">
        <v>282</v>
      </c>
    </row>
    <row r="145" spans="1:1">
      <c r="A145" s="310" t="s">
        <v>283</v>
      </c>
    </row>
    <row r="146" spans="1:1">
      <c r="A146" s="310" t="s">
        <v>284</v>
      </c>
    </row>
    <row r="147" spans="1:1">
      <c r="A147" s="310" t="s">
        <v>285</v>
      </c>
    </row>
    <row r="148" spans="1:1">
      <c r="A148" s="310" t="s">
        <v>286</v>
      </c>
    </row>
    <row r="149" spans="1:1">
      <c r="A149" s="310" t="s">
        <v>287</v>
      </c>
    </row>
    <row r="150" spans="1:1">
      <c r="A150" s="310" t="s">
        <v>288</v>
      </c>
    </row>
    <row r="151" spans="1:1">
      <c r="A151" s="310" t="s">
        <v>289</v>
      </c>
    </row>
    <row r="152" spans="1:1">
      <c r="A152" s="310" t="s">
        <v>290</v>
      </c>
    </row>
    <row r="153" spans="1:1">
      <c r="A153" s="310" t="s">
        <v>291</v>
      </c>
    </row>
    <row r="154" spans="1:1">
      <c r="A154" s="310" t="s">
        <v>292</v>
      </c>
    </row>
    <row r="155" spans="1:1">
      <c r="A155" s="310" t="s">
        <v>293</v>
      </c>
    </row>
    <row r="156" spans="1:1">
      <c r="A156" s="310" t="s">
        <v>294</v>
      </c>
    </row>
    <row r="157" spans="1:1">
      <c r="A157" s="310" t="s">
        <v>295</v>
      </c>
    </row>
    <row r="158" spans="1:1">
      <c r="A158" s="310" t="s">
        <v>296</v>
      </c>
    </row>
    <row r="159" spans="1:1">
      <c r="A159" s="310" t="s">
        <v>297</v>
      </c>
    </row>
    <row r="160" spans="1:1">
      <c r="A160" s="310" t="s">
        <v>298</v>
      </c>
    </row>
    <row r="161" spans="1:3">
      <c r="A161" s="310" t="s">
        <v>299</v>
      </c>
    </row>
    <row r="162" spans="1:3" ht="12.95" customHeight="1">
      <c r="A162" s="633" t="s">
        <v>854</v>
      </c>
      <c r="C162" s="634" t="s">
        <v>779</v>
      </c>
    </row>
    <row r="163" spans="1:3" ht="12.95" customHeight="1">
      <c r="A163" s="633" t="s">
        <v>856</v>
      </c>
      <c r="C163" s="634" t="s">
        <v>789</v>
      </c>
    </row>
    <row r="164" spans="1:3" ht="12.95" customHeight="1">
      <c r="A164" s="633" t="s">
        <v>864</v>
      </c>
      <c r="C164" s="634" t="s">
        <v>792</v>
      </c>
    </row>
    <row r="165" spans="1:3">
      <c r="A165" s="633" t="s">
        <v>858</v>
      </c>
      <c r="C165" s="634" t="s">
        <v>792</v>
      </c>
    </row>
    <row r="166" spans="1:3">
      <c r="A166" t="s">
        <v>860</v>
      </c>
      <c r="C166" s="545" t="s">
        <v>786</v>
      </c>
    </row>
    <row r="167" spans="1:3">
      <c r="A167" t="s">
        <v>862</v>
      </c>
      <c r="C167" s="545" t="s">
        <v>786</v>
      </c>
    </row>
  </sheetData>
  <dataValidations count="3">
    <dataValidation type="list" allowBlank="1" showInputMessage="1" showErrorMessage="1" sqref="B2:B131" xr:uid="{6A97482A-1120-4A4B-BEBA-E52F6D6CF9BD}">
      <formula1>$G$1:$G$22</formula1>
    </dataValidation>
    <dataValidation type="list" allowBlank="1" showInputMessage="1" showErrorMessage="1" sqref="B132:B161" xr:uid="{A3EF7153-87D9-453E-BDD0-DA62D2BA3809}">
      <formula1>$G$1:$G$26</formula1>
    </dataValidation>
    <dataValidation type="list" allowBlank="1" showInputMessage="1" showErrorMessage="1" sqref="C162:C167 C6:C134" xr:uid="{9ADA5A5C-00B7-4493-97B8-560F4BC3EE35}">
      <formula1>$I$1:$I$25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1EA1-BD99-4F96-A53F-6518F0CE5ECB}">
  <dimension ref="A1:D9"/>
  <sheetViews>
    <sheetView showGridLines="0" workbookViewId="0">
      <selection activeCell="B10" sqref="B10"/>
    </sheetView>
  </sheetViews>
  <sheetFormatPr defaultColWidth="9.140625" defaultRowHeight="12.75"/>
  <cols>
    <col min="1" max="1" width="14" style="37" bestFit="1" customWidth="1"/>
    <col min="2" max="2" width="13.7109375" style="37" bestFit="1" customWidth="1"/>
    <col min="3" max="3" width="14.5703125" style="37" bestFit="1" customWidth="1"/>
    <col min="4" max="4" width="12.28515625" style="37" bestFit="1" customWidth="1"/>
    <col min="5" max="16384" width="9.140625" style="37"/>
  </cols>
  <sheetData>
    <row r="1" spans="1:4">
      <c r="A1" s="151" t="s">
        <v>76</v>
      </c>
    </row>
    <row r="2" spans="1:4">
      <c r="A2" s="151" t="s">
        <v>77</v>
      </c>
    </row>
    <row r="3" spans="1:4">
      <c r="A3" s="151"/>
    </row>
    <row r="4" spans="1:4" ht="13.5" thickBot="1">
      <c r="A4" s="152" t="s">
        <v>78</v>
      </c>
      <c r="B4" s="152" t="s">
        <v>79</v>
      </c>
      <c r="C4" s="152" t="s">
        <v>80</v>
      </c>
      <c r="D4" s="152" t="s">
        <v>81</v>
      </c>
    </row>
    <row r="5" spans="1:4">
      <c r="A5" s="181" t="s">
        <v>743</v>
      </c>
      <c r="B5" s="547">
        <f>+C5</f>
        <v>519137.82</v>
      </c>
      <c r="C5" s="156">
        <v>519137.82</v>
      </c>
      <c r="D5" s="153">
        <f>SUM(B5:C5)</f>
        <v>1038275.64</v>
      </c>
    </row>
    <row r="6" spans="1:4" ht="13.5" thickBot="1">
      <c r="A6" s="154" t="s">
        <v>12</v>
      </c>
      <c r="B6" s="155"/>
      <c r="C6" s="155"/>
      <c r="D6" s="155">
        <f>SUM(D5:D5)</f>
        <v>1038275.64</v>
      </c>
    </row>
    <row r="8" spans="1:4">
      <c r="A8" s="37" t="s">
        <v>834</v>
      </c>
      <c r="B8" s="550">
        <v>45839</v>
      </c>
    </row>
    <row r="9" spans="1:4">
      <c r="A9" s="37" t="s">
        <v>835</v>
      </c>
      <c r="B9" s="550">
        <v>46203</v>
      </c>
    </row>
  </sheetData>
  <hyperlinks>
    <hyperlink ref="A1" r:id="rId1" xr:uid="{F69612E9-11FF-4F2D-9284-ADA2FA221BF2}"/>
    <hyperlink ref="A2" r:id="rId2" xr:uid="{6C24B261-8B99-4EB2-8D06-91461F702428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DD42-4E1D-4E18-804C-9418A56858A9}">
  <dimension ref="Q2:R13"/>
  <sheetViews>
    <sheetView showGridLines="0" workbookViewId="0">
      <selection activeCell="X16" sqref="X16"/>
    </sheetView>
  </sheetViews>
  <sheetFormatPr defaultRowHeight="12.75"/>
  <cols>
    <col min="17" max="17" width="17.42578125" bestFit="1" customWidth="1"/>
    <col min="18" max="18" width="11.42578125" bestFit="1" customWidth="1"/>
  </cols>
  <sheetData>
    <row r="2" spans="17:18">
      <c r="Q2" s="427" t="s">
        <v>741</v>
      </c>
      <c r="R2" s="427" t="s">
        <v>740</v>
      </c>
    </row>
    <row r="3" spans="17:18">
      <c r="Q3" s="183" t="s">
        <v>16</v>
      </c>
      <c r="R3" s="423">
        <v>64143.72</v>
      </c>
    </row>
    <row r="4" spans="17:18">
      <c r="Q4" s="183" t="s">
        <v>736</v>
      </c>
      <c r="R4" s="423">
        <v>20057.28</v>
      </c>
    </row>
    <row r="5" spans="17:18">
      <c r="Q5" s="183" t="s">
        <v>737</v>
      </c>
      <c r="R5" s="423">
        <v>6768.56</v>
      </c>
    </row>
    <row r="6" spans="17:18">
      <c r="Q6" s="183" t="s">
        <v>738</v>
      </c>
      <c r="R6" s="423">
        <v>5295.22</v>
      </c>
    </row>
    <row r="7" spans="17:18">
      <c r="Q7" s="183" t="s">
        <v>739</v>
      </c>
      <c r="R7" s="423">
        <v>87583.63</v>
      </c>
    </row>
    <row r="8" spans="17:18">
      <c r="Q8" s="183" t="s">
        <v>742</v>
      </c>
      <c r="R8" s="423">
        <v>3135.33</v>
      </c>
    </row>
    <row r="9" spans="17:18">
      <c r="Q9" s="422" t="s">
        <v>12</v>
      </c>
      <c r="R9" s="424">
        <f>SUM(R3:R8)</f>
        <v>186983.74</v>
      </c>
    </row>
    <row r="12" spans="17:18">
      <c r="Q12" s="183" t="s">
        <v>834</v>
      </c>
      <c r="R12" s="548">
        <v>45794</v>
      </c>
    </row>
    <row r="13" spans="17:18">
      <c r="Q13" s="183" t="s">
        <v>835</v>
      </c>
      <c r="R13" s="549">
        <f>+R12+365</f>
        <v>46159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4583-15C5-4AAF-AE31-C32FB06B72D7}">
  <dimension ref="B2:G9"/>
  <sheetViews>
    <sheetView workbookViewId="0"/>
  </sheetViews>
  <sheetFormatPr defaultRowHeight="12.75"/>
  <cols>
    <col min="2" max="2" width="14.28515625" bestFit="1" customWidth="1"/>
    <col min="3" max="4" width="12.42578125" bestFit="1" customWidth="1"/>
    <col min="5" max="5" width="12.140625" bestFit="1" customWidth="1"/>
    <col min="6" max="6" width="11.140625" bestFit="1" customWidth="1"/>
    <col min="7" max="7" width="12.140625" bestFit="1" customWidth="1"/>
  </cols>
  <sheetData>
    <row r="2" spans="2:7" ht="13.5" thickBot="1">
      <c r="B2" s="232"/>
      <c r="C2" s="233" t="s">
        <v>99</v>
      </c>
      <c r="D2" s="233" t="s">
        <v>100</v>
      </c>
      <c r="E2" s="233" t="s">
        <v>101</v>
      </c>
      <c r="F2" s="233" t="s">
        <v>106</v>
      </c>
      <c r="G2" s="233" t="s">
        <v>12</v>
      </c>
    </row>
    <row r="3" spans="2:7">
      <c r="B3" s="234" t="s">
        <v>102</v>
      </c>
      <c r="C3" s="235">
        <v>15175000</v>
      </c>
      <c r="D3" s="235">
        <v>20098000</v>
      </c>
      <c r="E3" s="235">
        <v>4109000</v>
      </c>
      <c r="F3" s="237">
        <v>5565000</v>
      </c>
      <c r="G3" s="236">
        <f>SUM(C3:F3)</f>
        <v>44947000</v>
      </c>
    </row>
    <row r="4" spans="2:7">
      <c r="B4" s="234" t="s">
        <v>103</v>
      </c>
      <c r="C4" s="238">
        <v>12807229</v>
      </c>
      <c r="D4" s="238">
        <v>14920038</v>
      </c>
      <c r="E4" s="238">
        <v>1041863</v>
      </c>
      <c r="F4" s="239">
        <v>4851643</v>
      </c>
      <c r="G4" s="239">
        <f>SUM(C4:F4)</f>
        <v>33620773</v>
      </c>
    </row>
    <row r="5" spans="2:7">
      <c r="B5" s="240" t="s">
        <v>104</v>
      </c>
      <c r="C5" s="241">
        <f>C4/C3</f>
        <v>0.84396896210873151</v>
      </c>
      <c r="D5" s="241">
        <f>D4/D3</f>
        <v>0.74236431485719967</v>
      </c>
      <c r="E5" s="241">
        <f>E4/E3</f>
        <v>0.25355633974202968</v>
      </c>
      <c r="F5" s="241">
        <f>F4/F3</f>
        <v>0.87181365678346812</v>
      </c>
      <c r="G5" s="241">
        <f>G4/G3</f>
        <v>0.74800927759361024</v>
      </c>
    </row>
    <row r="6" spans="2:7">
      <c r="B6" s="234"/>
      <c r="C6" s="242"/>
      <c r="D6" s="242"/>
      <c r="E6" s="242"/>
      <c r="F6" s="242"/>
      <c r="G6" s="242"/>
    </row>
    <row r="7" spans="2:7">
      <c r="B7" s="240" t="s">
        <v>105</v>
      </c>
      <c r="C7" s="243">
        <f>C3-C4</f>
        <v>2367771</v>
      </c>
      <c r="D7" s="243">
        <f>D3-D4</f>
        <v>5177962</v>
      </c>
      <c r="E7" s="243">
        <f>E3-E4</f>
        <v>3067137</v>
      </c>
      <c r="F7" s="243">
        <f>+F3-F4</f>
        <v>713357</v>
      </c>
      <c r="G7" s="243">
        <f>SUM(C7:F7)</f>
        <v>11326227</v>
      </c>
    </row>
    <row r="9" spans="2:7">
      <c r="B9" s="27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Comm OSAR</vt:lpstr>
      <vt:lpstr>DS</vt:lpstr>
      <vt:lpstr>OSAR</vt:lpstr>
      <vt:lpstr>QoQ</vt:lpstr>
      <vt:lpstr>TTM</vt:lpstr>
      <vt:lpstr>Rent Roll</vt:lpstr>
      <vt:lpstr>WALT</vt:lpstr>
      <vt:lpstr>Aging Report</vt:lpstr>
      <vt:lpstr>coding</vt:lpstr>
      <vt:lpstr>Tax</vt:lpstr>
      <vt:lpstr>Insurance</vt:lpstr>
      <vt:lpstr>Future Funding</vt:lpstr>
      <vt:lpstr>'Comm OSAR'!Print_Area</vt:lpstr>
      <vt:lpstr>OSAR!Print_Area</vt:lpstr>
      <vt:lpstr>QoQ!Print_Area</vt:lpstr>
      <vt:lpstr>WALT!Print_Area</vt:lpstr>
      <vt:lpstr>'Aging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Altman, Rivka</dc:creator>
  <cp:lastModifiedBy>Ben Stamp</cp:lastModifiedBy>
  <dcterms:created xsi:type="dcterms:W3CDTF">2022-08-10T13:13:46Z</dcterms:created>
  <dcterms:modified xsi:type="dcterms:W3CDTF">2026-08-10T22:33:13Z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EAD" linkTarget="PROP_HEAD">
    <vt:lpwstr>#REF!</vt:lpwstr>
  </property>
  <property fmtid="{D5CDD505-2E9C-101B-9397-08002B2CF9AE}" pid="3" name="HEAD2" linkTarget="PROP_HEAD2">
    <vt:lpwstr>#REF!</vt:lpwstr>
  </property>
  <property fmtid="{D5CDD505-2E9C-101B-9397-08002B2CF9AE}" pid="4" name="NAME" linkTarget="PROP_NAME">
    <vt:lpwstr>#REF!</vt:lpwstr>
  </property>
  <property fmtid="{D5CDD505-2E9C-101B-9397-08002B2CF9AE}" pid="5" name="NAME2" linkTarget="PROP_NAME2">
    <vt:lpwstr>#REF!</vt:lpwstr>
  </property>
  <property fmtid="{D5CDD505-2E9C-101B-9397-08002B2CF9AE}" pid="6" name="Val_Mthd" linkTarget="Prop_Val_Mthd">
    <vt:lpwstr>#REF!</vt:lpwstr>
  </property>
</Properties>
</file>