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api.box.com/wopi/files/2267216111272/WOPIServiceId_TP_BOX_2/WOPIUserId_-/"/>
    </mc:Choice>
  </mc:AlternateContent>
  <xr:revisionPtr revIDLastSave="11" documentId="13_ncr:1_{72A1E85B-6E04-4F13-979B-01B084183ACA}" xr6:coauthVersionLast="47" xr6:coauthVersionMax="47" xr10:uidLastSave="{162A9A6A-7B83-481A-9DC4-CD93941A6D2D}"/>
  <bookViews>
    <workbookView xWindow="71775" yWindow="0" windowWidth="26010" windowHeight="20985" xr2:uid="{D88B7105-436D-4B76-971A-3AF8FC2B7152}"/>
  </bookViews>
  <sheets>
    <sheet name="MF OSAR" sheetId="46" r:id="rId1"/>
    <sheet name="Debt Service" sheetId="47" r:id="rId2"/>
    <sheet name=" OSAR" sheetId="1" state="hidden" r:id="rId3"/>
    <sheet name="QoQ ∆" sheetId="32" r:id="rId4"/>
    <sheet name="RR - Market &amp; Affordable 4Q24" sheetId="36" state="hidden" r:id="rId5"/>
    <sheet name="T12" sheetId="42" r:id="rId6"/>
    <sheet name="Occupancy Rollup" sheetId="45" state="hidden" r:id="rId7"/>
    <sheet name="Rent Roll (MF)" sheetId="41" r:id="rId8"/>
    <sheet name="Rent Roll (COMM)" sheetId="43" r:id="rId9"/>
    <sheet name="Insurance" sheetId="33" r:id="rId10"/>
    <sheet name="RE Tax" sheetId="19" r:id="rId11"/>
    <sheet name="UW" sheetId="40" r:id="rId12"/>
    <sheet name="Coding" sheetId="44"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13]_1_WEBI_DataGrid" hidden="1">#REF!</definedName>
    <definedName name="[13]_1_WEBI_HHeading" hidden="1">#REF!</definedName>
    <definedName name="[13]_1_WEBI_ReportCrossTab" hidden="1">#REF!</definedName>
    <definedName name="[13]_1_WEBI_Space" hidden="1">#REF!</definedName>
    <definedName name="[13]_1_WEBI_VHeading" hidden="1">#REF!</definedName>
    <definedName name="[17]_1_WEBI_DataGrid" hidden="1">#REF!</definedName>
    <definedName name="[17]_1_WEBI_HHeading" hidden="1">#REF!</definedName>
    <definedName name="[17]_1_WEBI_Table" hidden="1">#REF!</definedName>
    <definedName name="[21]_1_WEBI_DataGrid" hidden="1">#REF!</definedName>
    <definedName name="[21]_1_WEBI_Table" hidden="1">#REF!</definedName>
    <definedName name="[21]_1_WEBI_VHeading" hidden="1">#REF!</definedName>
    <definedName name="[25]_1_WEBI_DataGrid" hidden="1">#REF!</definedName>
    <definedName name="[25]_1_WEBI_HHeading" hidden="1">#REF!</definedName>
    <definedName name="[25]_1_WEBI_Table" hidden="1">#REF!</definedName>
    <definedName name="[28]_1_WEBI_Space" hidden="1">#REF!</definedName>
    <definedName name="[28]_1_WEBI_VHeading" hidden="1">#REF!</definedName>
    <definedName name="[29]_1_WEBI_DataGrid" hidden="1">#REF!</definedName>
    <definedName name="[29]_1_WEBI_HHeading" hidden="1">#REF!</definedName>
    <definedName name="[29]_1_WEBI_Table" hidden="1">#REF!</definedName>
    <definedName name="[30]_1_WEBI_DataGrid" hidden="1">#REF!</definedName>
    <definedName name="[30]_1_WEBI_HHeading" hidden="1">#REF!</definedName>
    <definedName name="[30]_1_WEBI_Table" hidden="1">#REF!</definedName>
    <definedName name="[9]_1_WEBI_DataGrid" hidden="1">#REF!</definedName>
    <definedName name="[9]_1_WEBI_HHeading" hidden="1">#REF!</definedName>
    <definedName name="[9]_1_WEBI_ReportCrossTab" hidden="1">#REF!</definedName>
    <definedName name="[9]_1_WEBI_Space" hidden="1">#REF!</definedName>
    <definedName name="[9]_1_WEBI_VHeading" hidden="1">#REF!</definedName>
    <definedName name="\"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a">#N/A</definedName>
    <definedName name="\d">#N/A</definedName>
    <definedName name="_" hidden="1">#REF!</definedName>
    <definedName name="__" hidden="1">#REF!</definedName>
    <definedName name="_____________________________a1" hidden="1">{"Assump",#N/A,TRUE,"Proforma";"first",#N/A,TRUE,"Proforma";"second",#N/A,TRUE,"Proforma";"lease1",#N/A,TRUE,"Proforma";"lease2",#N/A,TRUE,"Proforma"}</definedName>
    <definedName name="_____________________________COO2" hidden="1">{#N/A,#N/A,FALSE,"Matrix";#N/A,#N/A,FALSE,"Cash Flow";#N/A,#N/A,FALSE,"10 Year Cost Analysis"}</definedName>
    <definedName name="____________________________a1" hidden="1">{"Assump",#N/A,TRUE,"Proforma";"first",#N/A,TRUE,"Proforma";"second",#N/A,TRUE,"Proforma";"lease1",#N/A,TRUE,"Proforma";"lease2",#N/A,TRUE,"Proforma"}</definedName>
    <definedName name="____________________________COO2" hidden="1">{#N/A,#N/A,FALSE,"Matrix";#N/A,#N/A,FALSE,"Cash Flow";#N/A,#N/A,FALSE,"10 Year Cost Analysis"}</definedName>
    <definedName name="___________________________a1" hidden="1">{"Assump",#N/A,TRUE,"Proforma";"first",#N/A,TRUE,"Proforma";"second",#N/A,TRUE,"Proforma";"lease1",#N/A,TRUE,"Proforma";"lease2",#N/A,TRUE,"Proforma"}</definedName>
    <definedName name="___________________________COO2" hidden="1">{#N/A,#N/A,FALSE,"Matrix";#N/A,#N/A,FALSE,"Cash Flow";#N/A,#N/A,FALSE,"10 Year Cost Analysis"}</definedName>
    <definedName name="__________________________a1" hidden="1">{"Assump",#N/A,TRUE,"Proforma";"first",#N/A,TRUE,"Proforma";"second",#N/A,TRUE,"Proforma";"lease1",#N/A,TRUE,"Proforma";"lease2",#N/A,TRUE,"Proforma"}</definedName>
    <definedName name="__________________________COO2" hidden="1">{#N/A,#N/A,FALSE,"Matrix";#N/A,#N/A,FALSE,"Cash Flow";#N/A,#N/A,FALSE,"10 Year Cost Analysis"}</definedName>
    <definedName name="_________________________a1" hidden="1">{"Assump",#N/A,TRUE,"Proforma";"first",#N/A,TRUE,"Proforma";"second",#N/A,TRUE,"Proforma";"lease1",#N/A,TRUE,"Proforma";"lease2",#N/A,TRUE,"Proforma"}</definedName>
    <definedName name="_________________________COO2" hidden="1">{#N/A,#N/A,FALSE,"Matrix";#N/A,#N/A,FALSE,"Cash Flow";#N/A,#N/A,FALSE,"10 Year Cost Analysis"}</definedName>
    <definedName name="________________________a1" hidden="1">{"Assump",#N/A,TRUE,"Proforma";"first",#N/A,TRUE,"Proforma";"second",#N/A,TRUE,"Proforma";"lease1",#N/A,TRUE,"Proforma";"lease2",#N/A,TRUE,"Proforma"}</definedName>
    <definedName name="________________________COO2" hidden="1">{#N/A,#N/A,FALSE,"Matrix";#N/A,#N/A,FALSE,"Cash Flow";#N/A,#N/A,FALSE,"10 Year Cost Analysis"}</definedName>
    <definedName name="_______________________a1" hidden="1">{"Assump",#N/A,TRUE,"Proforma";"first",#N/A,TRUE,"Proforma";"second",#N/A,TRUE,"Proforma";"lease1",#N/A,TRUE,"Proforma";"lease2",#N/A,TRUE,"Proforma"}</definedName>
    <definedName name="_______________________COO2" hidden="1">{#N/A,#N/A,FALSE,"Matrix";#N/A,#N/A,FALSE,"Cash Flow";#N/A,#N/A,FALSE,"10 Year Cost Analysis"}</definedName>
    <definedName name="______________________a1" hidden="1">{"Assump",#N/A,TRUE,"Proforma";"first",#N/A,TRUE,"Proforma";"second",#N/A,TRUE,"Proforma";"lease1",#N/A,TRUE,"Proforma";"lease2",#N/A,TRUE,"Proforma"}</definedName>
    <definedName name="______________________COO2" hidden="1">{#N/A,#N/A,FALSE,"Matrix";#N/A,#N/A,FALSE,"Cash Flow";#N/A,#N/A,FALSE,"10 Year Cost Analysis"}</definedName>
    <definedName name="_____________________a1" hidden="1">{"Assump",#N/A,TRUE,"Proforma";"first",#N/A,TRUE,"Proforma";"second",#N/A,TRUE,"Proforma";"lease1",#N/A,TRUE,"Proforma";"lease2",#N/A,TRUE,"Proforma"}</definedName>
    <definedName name="_____________________COO2" hidden="1">{#N/A,#N/A,FALSE,"Matrix";#N/A,#N/A,FALSE,"Cash Flow";#N/A,#N/A,FALSE,"10 Year Cost Analysis"}</definedName>
    <definedName name="____________________a1" hidden="1">{"Assump",#N/A,TRUE,"Proforma";"first",#N/A,TRUE,"Proforma";"second",#N/A,TRUE,"Proforma";"lease1",#N/A,TRUE,"Proforma";"lease2",#N/A,TRUE,"Proforma"}</definedName>
    <definedName name="____________________COO2" hidden="1">{#N/A,#N/A,FALSE,"Matrix";#N/A,#N/A,FALSE,"Cash Flow";#N/A,#N/A,FALSE,"10 Year Cost Analysis"}</definedName>
    <definedName name="___________________a1" hidden="1">{"Assump",#N/A,TRUE,"Proforma";"first",#N/A,TRUE,"Proforma";"second",#N/A,TRUE,"Proforma";"lease1",#N/A,TRUE,"Proforma";"lease2",#N/A,TRUE,"Proforma"}</definedName>
    <definedName name="___________________COO2" hidden="1">{#N/A,#N/A,FALSE,"Matrix";#N/A,#N/A,FALSE,"Cash Flow";#N/A,#N/A,FALSE,"10 Year Cost Analysis"}</definedName>
    <definedName name="___________________zz1" hidden="1">#REF!</definedName>
    <definedName name="__________________a1" hidden="1">{"Assump",#N/A,TRUE,"Proforma";"first",#N/A,TRUE,"Proforma";"second",#N/A,TRUE,"Proforma";"lease1",#N/A,TRUE,"Proforma";"lease2",#N/A,TRUE,"Proforma"}</definedName>
    <definedName name="__________________COO2" hidden="1">{#N/A,#N/A,FALSE,"Matrix";#N/A,#N/A,FALSE,"Cash Flow";#N/A,#N/A,FALSE,"10 Year Cost Analysis"}</definedName>
    <definedName name="__________________zz1" hidden="1">#REF!</definedName>
    <definedName name="_________________a1" hidden="1">{"Assump",#N/A,TRUE,"Proforma";"first",#N/A,TRUE,"Proforma";"second",#N/A,TRUE,"Proforma";"lease1",#N/A,TRUE,"Proforma";"lease2",#N/A,TRUE,"Proforma"}</definedName>
    <definedName name="_________________COO2" hidden="1">{#N/A,#N/A,FALSE,"Matrix";#N/A,#N/A,FALSE,"Cash Flow";#N/A,#N/A,FALSE,"10 Year Cost Analysis"}</definedName>
    <definedName name="_________________zz1" hidden="1">#REF!</definedName>
    <definedName name="________________a1" hidden="1">{"Assump",#N/A,TRUE,"Proforma";"first",#N/A,TRUE,"Proforma";"second",#N/A,TRUE,"Proforma";"lease1",#N/A,TRUE,"Proforma";"lease2",#N/A,TRUE,"Proforma"}</definedName>
    <definedName name="________________COO2" hidden="1">{#N/A,#N/A,FALSE,"Matrix";#N/A,#N/A,FALSE,"Cash Flow";#N/A,#N/A,FALSE,"10 Year Cost Analysis"}</definedName>
    <definedName name="________________zz1" hidden="1">#REF!</definedName>
    <definedName name="_______________a1" hidden="1">{"Assump",#N/A,TRUE,"Proforma";"first",#N/A,TRUE,"Proforma";"second",#N/A,TRUE,"Proforma";"lease1",#N/A,TRUE,"Proforma";"lease2",#N/A,TRUE,"Proforma"}</definedName>
    <definedName name="_______________COO2" hidden="1">{#N/A,#N/A,FALSE,"Matrix";#N/A,#N/A,FALSE,"Cash Flow";#N/A,#N/A,FALSE,"10 Year Cost Analysis"}</definedName>
    <definedName name="_______________zz1" hidden="1">#REF!</definedName>
    <definedName name="______________a1" hidden="1">{"Assump",#N/A,TRUE,"Proforma";"first",#N/A,TRUE,"Proforma";"second",#N/A,TRUE,"Proforma";"lease1",#N/A,TRUE,"Proforma";"lease2",#N/A,TRUE,"Proforma"}</definedName>
    <definedName name="______________COO2" hidden="1">{#N/A,#N/A,FALSE,"Matrix";#N/A,#N/A,FALSE,"Cash Flow";#N/A,#N/A,FALSE,"10 Year Cost Analysis"}</definedName>
    <definedName name="______________zz1" hidden="1">#REF!</definedName>
    <definedName name="_____________a1" hidden="1">{"Assump",#N/A,TRUE,"Proforma";"first",#N/A,TRUE,"Proforma";"second",#N/A,TRUE,"Proforma";"lease1",#N/A,TRUE,"Proforma";"lease2",#N/A,TRUE,"Proforma"}</definedName>
    <definedName name="_____________COO2" hidden="1">{#N/A,#N/A,FALSE,"Matrix";#N/A,#N/A,FALSE,"Cash Flow";#N/A,#N/A,FALSE,"10 Year Cost Analysis"}</definedName>
    <definedName name="_____________zz1" hidden="1">#REF!</definedName>
    <definedName name="____________a1" hidden="1">{"Assump",#N/A,TRUE,"Proforma";"first",#N/A,TRUE,"Proforma";"second",#N/A,TRUE,"Proforma";"lease1",#N/A,TRUE,"Proforma";"lease2",#N/A,TRUE,"Proforma"}</definedName>
    <definedName name="____________COO2" hidden="1">{#N/A,#N/A,FALSE,"Matrix";#N/A,#N/A,FALSE,"Cash Flow";#N/A,#N/A,FALSE,"10 Year Cost Analysis"}</definedName>
    <definedName name="____________zz1" hidden="1">#REF!</definedName>
    <definedName name="___________a1" hidden="1">{"Assump",#N/A,TRUE,"Proforma";"first",#N/A,TRUE,"Proforma";"second",#N/A,TRUE,"Proforma";"lease1",#N/A,TRUE,"Proforma";"lease2",#N/A,TRUE,"Proforma"}</definedName>
    <definedName name="___________zz1" hidden="1">#REF!</definedName>
    <definedName name="__________a1" hidden="1">{"Assump",#N/A,TRUE,"Proforma";"first",#N/A,TRUE,"Proforma";"second",#N/A,TRUE,"Proforma";"lease1",#N/A,TRUE,"Proforma";"lease2",#N/A,TRUE,"Proforma"}</definedName>
    <definedName name="__________COO2" hidden="1">{#N/A,#N/A,FALSE,"Matrix";#N/A,#N/A,FALSE,"Cash Flow";#N/A,#N/A,FALSE,"10 Year Cost Analysis"}</definedName>
    <definedName name="__________zz1" hidden="1">#REF!</definedName>
    <definedName name="_________a1" hidden="1">{"Assump",#N/A,TRUE,"Proforma";"first",#N/A,TRUE,"Proforma";"second",#N/A,TRUE,"Proforma";"lease1",#N/A,TRUE,"Proforma";"lease2",#N/A,TRUE,"Proforma"}</definedName>
    <definedName name="_________COO2" hidden="1">{#N/A,#N/A,FALSE,"Matrix";#N/A,#N/A,FALSE,"Cash Flow";#N/A,#N/A,FALSE,"10 Year Cost Analysis"}</definedName>
    <definedName name="_________zz1" hidden="1">#REF!</definedName>
    <definedName name="________a1" hidden="1">{"Assump",#N/A,TRUE,"Proforma";"first",#N/A,TRUE,"Proforma";"second",#N/A,TRUE,"Proforma";"lease1",#N/A,TRUE,"Proforma";"lease2",#N/A,TRUE,"Proforma"}</definedName>
    <definedName name="________mg3" hidden="1">{"Main",#N/A,FALSE,"Wacker";"Main2",#N/A,FALSE,"Wacker";"Value",#N/A,FALSE,"Wacker";"Sensitivity",#N/A,FALSE,"Wacker";"Paine",#N/A,FALSE,"Wacker";"Quaker",#N/A,FALSE,"Wacker";"Wacker",#N/A,FALSE,"Wacker";"1900",#N/A,FALSE,"Wacker";"1901",#N/A,FALSE,"Wacker"}</definedName>
    <definedName name="________old2" hidden="1">{#N/A,#N/A,FALSE,"Summary";#N/A,#N/A,FALSE,"Buckets";#N/A,#N/A,FALSE,"Northstar";#N/A,#N/A,FALSE,"Comp"}</definedName>
    <definedName name="________old3" hidden="1">{#N/A,#N/A,FALSE,"Emmes Services";#N/A,#N/A,FALSE,"Emmes Capital";#N/A,#N/A,FALSE,"Emmes &amp; Co"}</definedName>
    <definedName name="________old4" hidden="1">{#N/A,#N/A,FALSE,"Summary";#N/A,#N/A,FALSE,"Buckets";#N/A,#N/A,FALSE,"Northstar";#N/A,#N/A,FALSE,"Comp"}</definedName>
    <definedName name="________old5" hidden="1">{#N/A,#N/A,FALSE,"Emmes Services";#N/A,#N/A,FALSE,"Emmes Capital";#N/A,#N/A,FALSE,"Emmes &amp; Co"}</definedName>
    <definedName name="________old6" hidden="1">{#N/A,#N/A,FALSE,"Summary";#N/A,#N/A,FALSE,"Buckets";#N/A,#N/A,FALSE,"Northstar";#N/A,#N/A,FALSE,"Comp"}</definedName>
    <definedName name="________zz1" hidden="1">#REF!</definedName>
    <definedName name="_______a1" hidden="1">{"Assump",#N/A,TRUE,"Proforma";"first",#N/A,TRUE,"Proforma";"second",#N/A,TRUE,"Proforma";"lease1",#N/A,TRUE,"Proforma";"lease2",#N/A,TRUE,"Proforma"}</definedName>
    <definedName name="_______COO2" hidden="1">{#N/A,#N/A,FALSE,"Matrix";#N/A,#N/A,FALSE,"Cash Flow";#N/A,#N/A,FALSE,"10 Year Cost Analysis"}</definedName>
    <definedName name="_______mg3" hidden="1">{"Main",#N/A,FALSE,"Wacker";"Main2",#N/A,FALSE,"Wacker";"Value",#N/A,FALSE,"Wacker";"Sensitivity",#N/A,FALSE,"Wacker";"Paine",#N/A,FALSE,"Wacker";"Quaker",#N/A,FALSE,"Wacker";"Wacker",#N/A,FALSE,"Wacker";"1900",#N/A,FALSE,"Wacker";"1901",#N/A,FALSE,"Wacker"}</definedName>
    <definedName name="_______old2" hidden="1">{#N/A,#N/A,FALSE,"Summary";#N/A,#N/A,FALSE,"Buckets";#N/A,#N/A,FALSE,"Northstar";#N/A,#N/A,FALSE,"Comp"}</definedName>
    <definedName name="_______old3" hidden="1">{#N/A,#N/A,FALSE,"Emmes Services";#N/A,#N/A,FALSE,"Emmes Capital";#N/A,#N/A,FALSE,"Emmes &amp; Co"}</definedName>
    <definedName name="_______old4" hidden="1">{#N/A,#N/A,FALSE,"Summary";#N/A,#N/A,FALSE,"Buckets";#N/A,#N/A,FALSE,"Northstar";#N/A,#N/A,FALSE,"Comp"}</definedName>
    <definedName name="_______old5" hidden="1">{#N/A,#N/A,FALSE,"Emmes Services";#N/A,#N/A,FALSE,"Emmes Capital";#N/A,#N/A,FALSE,"Emmes &amp; Co"}</definedName>
    <definedName name="_______old6" hidden="1">{#N/A,#N/A,FALSE,"Summary";#N/A,#N/A,FALSE,"Buckets";#N/A,#N/A,FALSE,"Northstar";#N/A,#N/A,FALSE,"Comp"}</definedName>
    <definedName name="_______zz1" hidden="1">#REF!</definedName>
    <definedName name="______a1" hidden="1">{"Assump",#N/A,TRUE,"Proforma";"first",#N/A,TRUE,"Proforma";"second",#N/A,TRUE,"Proforma";"lease1",#N/A,TRUE,"Proforma";"lease2",#N/A,TRUE,"Proforma"}</definedName>
    <definedName name="______cf0008" hidden="1">{"CF",#N/A,FALSE,"Cash Flow";"RET",#N/A,FALSE,"Returns";"NPV",#N/A,FALSE,"Values";"ASMPT",#N/A,FALSE,"Assumptions"}</definedName>
    <definedName name="______cf0009" hidden="1">{"CF",#N/A,FALSE,"Cash Flow";"RET",#N/A,FALSE,"Returns";"NPV",#N/A,FALSE,"Values";"ASMPT",#N/A,FALSE,"Assumptions"}</definedName>
    <definedName name="______cf003" hidden="1">{"CF",#N/A,FALSE,"Cash Flow";"RET",#N/A,FALSE,"Returns";"NPV",#N/A,FALSE,"Values";"ASMPT",#N/A,FALSE,"Assumptions"}</definedName>
    <definedName name="______cf1" hidden="1">{"CF",#N/A,FALSE,"Cash Flow";"RET",#N/A,FALSE,"Returns";"NPV",#N/A,FALSE,"Values";"ASMPT",#N/A,FALSE,"Assumptions"}</definedName>
    <definedName name="______cf2" hidden="1">{"CF",#N/A,FALSE,"Cash Flow";"RET",#N/A,FALSE,"Returns";"NPV",#N/A,FALSE,"Values";"ASMPT",#N/A,FALSE,"Assumptions"}</definedName>
    <definedName name="______cf3" hidden="1">{"CF",#N/A,FALSE,"Cash Flow";"RET",#N/A,FALSE,"Returns";"NPV",#N/A,FALSE,"Values";"ASMPT",#N/A,FALSE,"Assumptions"}</definedName>
    <definedName name="______COO2" hidden="1">{#N/A,#N/A,FALSE,"Matrix";#N/A,#N/A,FALSE,"Cash Flow";#N/A,#N/A,FALSE,"10 Year Cost Analysis"}</definedName>
    <definedName name="______gh6" hidden="1">{"CF",#N/A,FALSE,"Cash Flow";"RET",#N/A,FALSE,"Returns";"NPV",#N/A,FALSE,"Values";"ASMPT",#N/A,FALSE,"Assumptions"}</definedName>
    <definedName name="______jo1" hidden="1">{#N/A,#N/A,FALSE,"Calculator"}</definedName>
    <definedName name="______mg3" hidden="1">{"Main",#N/A,FALSE,"Wacker";"Main2",#N/A,FALSE,"Wacker";"Value",#N/A,FALSE,"Wacker";"Sensitivity",#N/A,FALSE,"Wacker";"Paine",#N/A,FALSE,"Wacker";"Quaker",#N/A,FALSE,"Wacker";"Wacker",#N/A,FALSE,"Wacker";"1900",#N/A,FALSE,"Wacker";"1901",#N/A,FALSE,"Wacker"}</definedName>
    <definedName name="______new2" hidden="1">{#N/A,#N/A,FALSE,"CF Consolidated 2";#N/A,#N/A,FALSE,"Retail Assump";#N/A,#N/A,FALSE,"CF Retail";#N/A,#N/A,FALSE,"Garage Assumpt 1";#N/A,#N/A,FALSE,"Garage Op Proj";#N/A,#N/A,FALSE,"Hist I&amp;E";#N/A,#N/A,FALSE,"Rent Roll";#N/A,#N/A,FALSE,"RE Taxes";#N/A,#N/A,FALSE,"CAM - BH";#N/A,#N/A,FALSE,"Comm.Condo CAM"}</definedName>
    <definedName name="______old2" hidden="1">{#N/A,#N/A,FALSE,"Summary";#N/A,#N/A,FALSE,"Buckets";#N/A,#N/A,FALSE,"Northstar";#N/A,#N/A,FALSE,"Comp"}</definedName>
    <definedName name="______old3" hidden="1">{#N/A,#N/A,FALSE,"Emmes Services";#N/A,#N/A,FALSE,"Emmes Capital";#N/A,#N/A,FALSE,"Emmes &amp; Co"}</definedName>
    <definedName name="______old4" hidden="1">{#N/A,#N/A,FALSE,"Summary";#N/A,#N/A,FALSE,"Buckets";#N/A,#N/A,FALSE,"Northstar";#N/A,#N/A,FALSE,"Comp"}</definedName>
    <definedName name="______old5" hidden="1">{#N/A,#N/A,FALSE,"Emmes Services";#N/A,#N/A,FALSE,"Emmes Capital";#N/A,#N/A,FALSE,"Emmes &amp; Co"}</definedName>
    <definedName name="______old6" hidden="1">{#N/A,#N/A,FALSE,"Summary";#N/A,#N/A,FALSE,"Buckets";#N/A,#N/A,FALSE,"Northstar";#N/A,#N/A,FALSE,"Comp"}</definedName>
    <definedName name="____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__PBC09" hidden="1">{#N/A,#N/A,FALSE,"Aging Summary";#N/A,#N/A,FALSE,"Ratio Analysis";#N/A,#N/A,FALSE,"Test 120 Day Accts";#N/A,#N/A,FALSE,"Tickmarks"}</definedName>
    <definedName name="______psp2" hidden="1">{"CF",#N/A,FALSE,"Cash Flow";"RET",#N/A,FALSE,"Returns";"NPV",#N/A,FALSE,"Values";"ASMPT",#N/A,FALSE,"Assumptions"}</definedName>
    <definedName name="______psp3" hidden="1">{"CF",#N/A,FALSE,"Cash Flow";"RET",#N/A,FALSE,"Returns";"NPV",#N/A,FALSE,"Values";"ASMPT",#N/A,FALSE,"Assumptions"}</definedName>
    <definedName name="______r" hidden="1">{#N/A,#N/A,FALSE,"Actual";#N/A,#N/A,FALSE,"Management Report 2";#N/A,#N/A,FALSE,"Management Report 3";#N/A,#N/A,FALSE,"Ergebnis";#N/A,#N/A,FALSE,"Summary";#N/A,#N/A,FALSE,"Konrzern";#N/A,#N/A,FALSE,"Abweichung Budget-Actuell"}</definedName>
    <definedName name="______www1" hidden="1">{#N/A,#N/A,FALSE,"Calculator"}</definedName>
    <definedName name="______www2" hidden="1">{#N/A,#N/A,FALSE,"Calculator"}</definedName>
    <definedName name="______zz1" hidden="1">#REF!</definedName>
    <definedName name="_____a1" hidden="1">{"Assump",#N/A,TRUE,"Proforma";"first",#N/A,TRUE,"Proforma";"second",#N/A,TRUE,"Proforma";"lease1",#N/A,TRUE,"Proforma";"lease2",#N/A,TRUE,"Proforma"}</definedName>
    <definedName name="_____al1" hidden="1">{"sheet a",#N/A,FALSE,"A";"sheet b 1",#N/A,FALSE,"B";"sheet b 2",#N/A,FALSE,"B"}</definedName>
    <definedName name="_____cf0008" hidden="1">{"CF",#N/A,FALSE,"Cash Flow";"RET",#N/A,FALSE,"Returns";"NPV",#N/A,FALSE,"Values";"ASMPT",#N/A,FALSE,"Assumptions"}</definedName>
    <definedName name="_____cf0009" hidden="1">{"CF",#N/A,FALSE,"Cash Flow";"RET",#N/A,FALSE,"Returns";"NPV",#N/A,FALSE,"Values";"ASMPT",#N/A,FALSE,"Assumptions"}</definedName>
    <definedName name="_____cf003" hidden="1">{"CF",#N/A,FALSE,"Cash Flow";"RET",#N/A,FALSE,"Returns";"NPV",#N/A,FALSE,"Values";"ASMPT",#N/A,FALSE,"Assumptions"}</definedName>
    <definedName name="_____cf1" hidden="1">{"CF",#N/A,FALSE,"Cash Flow";"RET",#N/A,FALSE,"Returns";"NPV",#N/A,FALSE,"Values";"ASMPT",#N/A,FALSE,"Assumptions"}</definedName>
    <definedName name="_____cf2" hidden="1">{"CF",#N/A,FALSE,"Cash Flow";"RET",#N/A,FALSE,"Returns";"NPV",#N/A,FALSE,"Values";"ASMPT",#N/A,FALSE,"Assumptions"}</definedName>
    <definedName name="_____cf3" hidden="1">{"CF",#N/A,FALSE,"Cash Flow";"RET",#N/A,FALSE,"Returns";"NPV",#N/A,FALSE,"Values";"ASMPT",#N/A,FALSE,"Assumptions"}</definedName>
    <definedName name="_____COO2" hidden="1">{#N/A,#N/A,FALSE,"Matrix";#N/A,#N/A,FALSE,"Cash Flow";#N/A,#N/A,FALSE,"10 Year Cost Analysis"}</definedName>
    <definedName name="_____gh6" hidden="1">{"CF",#N/A,FALSE,"Cash Flow";"RET",#N/A,FALSE,"Returns";"NPV",#N/A,FALSE,"Values";"ASMPT",#N/A,FALSE,"Assumptions"}</definedName>
    <definedName name="_____mg3" hidden="1">{"Main",#N/A,FALSE,"Wacker";"Main2",#N/A,FALSE,"Wacker";"Value",#N/A,FALSE,"Wacker";"Sensitivity",#N/A,FALSE,"Wacker";"Paine",#N/A,FALSE,"Wacker";"Quaker",#N/A,FALSE,"Wacker";"Wacker",#N/A,FALSE,"Wacker";"1900",#N/A,FALSE,"Wacker";"1901",#N/A,FALSE,"Wacker"}</definedName>
    <definedName name="_____new2" hidden="1">{#N/A,#N/A,FALSE,"CF Consolidated 2";#N/A,#N/A,FALSE,"Retail Assump";#N/A,#N/A,FALSE,"CF Retail";#N/A,#N/A,FALSE,"Garage Assumpt 1";#N/A,#N/A,FALSE,"Garage Op Proj";#N/A,#N/A,FALSE,"Hist I&amp;E";#N/A,#N/A,FALSE,"Rent Roll";#N/A,#N/A,FALSE,"RE Taxes";#N/A,#N/A,FALSE,"CAM - BH";#N/A,#N/A,FALSE,"Comm.Condo CAM"}</definedName>
    <definedName name="_____old2" hidden="1">{#N/A,#N/A,FALSE,"Summary";#N/A,#N/A,FALSE,"Buckets";#N/A,#N/A,FALSE,"Northstar";#N/A,#N/A,FALSE,"Comp"}</definedName>
    <definedName name="_____old3" hidden="1">{#N/A,#N/A,FALSE,"Emmes Services";#N/A,#N/A,FALSE,"Emmes Capital";#N/A,#N/A,FALSE,"Emmes &amp; Co"}</definedName>
    <definedName name="_____old4" hidden="1">{#N/A,#N/A,FALSE,"Summary";#N/A,#N/A,FALSE,"Buckets";#N/A,#N/A,FALSE,"Northstar";#N/A,#N/A,FALSE,"Comp"}</definedName>
    <definedName name="_____old5" hidden="1">{#N/A,#N/A,FALSE,"Emmes Services";#N/A,#N/A,FALSE,"Emmes Capital";#N/A,#N/A,FALSE,"Emmes &amp; Co"}</definedName>
    <definedName name="_____old6" hidden="1">{#N/A,#N/A,FALSE,"Summary";#N/A,#N/A,FALSE,"Buckets";#N/A,#N/A,FALSE,"Northstar";#N/A,#N/A,FALSE,"Comp"}</definedName>
    <definedName name="___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_PBC09" hidden="1">{#N/A,#N/A,FALSE,"Aging Summary";#N/A,#N/A,FALSE,"Ratio Analysis";#N/A,#N/A,FALSE,"Test 120 Day Accts";#N/A,#N/A,FALSE,"Tickmarks"}</definedName>
    <definedName name="_____psp2" hidden="1">{"CF",#N/A,FALSE,"Cash Flow";"RET",#N/A,FALSE,"Returns";"NPV",#N/A,FALSE,"Values";"ASMPT",#N/A,FALSE,"Assumptions"}</definedName>
    <definedName name="_____psp3" hidden="1">{"CF",#N/A,FALSE,"Cash Flow";"RET",#N/A,FALSE,"Returns";"NPV",#N/A,FALSE,"Values";"ASMPT",#N/A,FALSE,"Assumptions"}</definedName>
    <definedName name="_____t1" hidden="1">#REF!</definedName>
    <definedName name="_____zz1" hidden="1">#REF!</definedName>
    <definedName name="____a1" hidden="1">{"Assump",#N/A,TRUE,"Proforma";"first",#N/A,TRUE,"Proforma";"second",#N/A,TRUE,"Proforma";"lease1",#N/A,TRUE,"Proforma";"lease2",#N/A,TRUE,"Proforma"}</definedName>
    <definedName name="____al1" hidden="1">{"sheet a",#N/A,FALSE,"A";"sheet b 1",#N/A,FALSE,"B";"sheet b 2",#N/A,FALSE,"B"}</definedName>
    <definedName name="____cf0008" hidden="1">{"CF",#N/A,FALSE,"Cash Flow";"RET",#N/A,FALSE,"Returns";"NPV",#N/A,FALSE,"Values";"ASMPT",#N/A,FALSE,"Assumptions"}</definedName>
    <definedName name="____cf0009" hidden="1">{"CF",#N/A,FALSE,"Cash Flow";"RET",#N/A,FALSE,"Returns";"NPV",#N/A,FALSE,"Values";"ASMPT",#N/A,FALSE,"Assumptions"}</definedName>
    <definedName name="____cf003" hidden="1">{"CF",#N/A,FALSE,"Cash Flow";"RET",#N/A,FALSE,"Returns";"NPV",#N/A,FALSE,"Values";"ASMPT",#N/A,FALSE,"Assumptions"}</definedName>
    <definedName name="____cf1" hidden="1">{"CF",#N/A,FALSE,"Cash Flow";"RET",#N/A,FALSE,"Returns";"NPV",#N/A,FALSE,"Values";"ASMPT",#N/A,FALSE,"Assumptions"}</definedName>
    <definedName name="____cf2" hidden="1">{"CF",#N/A,FALSE,"Cash Flow";"RET",#N/A,FALSE,"Returns";"NPV",#N/A,FALSE,"Values";"ASMPT",#N/A,FALSE,"Assumptions"}</definedName>
    <definedName name="____cf3" hidden="1">{"CF",#N/A,FALSE,"Cash Flow";"RET",#N/A,FALSE,"Returns";"NPV",#N/A,FALSE,"Values";"ASMPT",#N/A,FALSE,"Assumptions"}</definedName>
    <definedName name="____COO2" hidden="1">{#N/A,#N/A,FALSE,"Matrix";#N/A,#N/A,FALSE,"Cash Flow";#N/A,#N/A,FALSE,"10 Year Cost Analysis"}</definedName>
    <definedName name="____gh6" hidden="1">{"CF",#N/A,FALSE,"Cash Flow";"RET",#N/A,FALSE,"Returns";"NPV",#N/A,FALSE,"Values";"ASMPT",#N/A,FALSE,"Assumptions"}</definedName>
    <definedName name="____jo1" hidden="1">{#N/A,#N/A,FALSE,"Calculator"}</definedName>
    <definedName name="____mg3" hidden="1">{"Main",#N/A,FALSE,"Wacker";"Main2",#N/A,FALSE,"Wacker";"Value",#N/A,FALSE,"Wacker";"Sensitivity",#N/A,FALSE,"Wacker";"Paine",#N/A,FALSE,"Wacker";"Quaker",#N/A,FALSE,"Wacker";"Wacker",#N/A,FALSE,"Wacker";"1900",#N/A,FALSE,"Wacker";"1901",#N/A,FALSE,"Wacker"}</definedName>
    <definedName name="____new2" hidden="1">{#N/A,#N/A,FALSE,"CF Consolidated 2";#N/A,#N/A,FALSE,"Retail Assump";#N/A,#N/A,FALSE,"CF Retail";#N/A,#N/A,FALSE,"Garage Assumpt 1";#N/A,#N/A,FALSE,"Garage Op Proj";#N/A,#N/A,FALSE,"Hist I&amp;E";#N/A,#N/A,FALSE,"Rent Roll";#N/A,#N/A,FALSE,"RE Taxes";#N/A,#N/A,FALSE,"CAM - BH";#N/A,#N/A,FALSE,"Comm.Condo CAM"}</definedName>
    <definedName name="____old2" hidden="1">{#N/A,#N/A,FALSE,"Summary";#N/A,#N/A,FALSE,"Buckets";#N/A,#N/A,FALSE,"Northstar";#N/A,#N/A,FALSE,"Comp"}</definedName>
    <definedName name="____old3" hidden="1">{#N/A,#N/A,FALSE,"Emmes Services";#N/A,#N/A,FALSE,"Emmes Capital";#N/A,#N/A,FALSE,"Emmes &amp; Co"}</definedName>
    <definedName name="____old4" hidden="1">{#N/A,#N/A,FALSE,"Summary";#N/A,#N/A,FALSE,"Buckets";#N/A,#N/A,FALSE,"Northstar";#N/A,#N/A,FALSE,"Comp"}</definedName>
    <definedName name="____old5" hidden="1">{#N/A,#N/A,FALSE,"Emmes Services";#N/A,#N/A,FALSE,"Emmes Capital";#N/A,#N/A,FALSE,"Emmes &amp; Co"}</definedName>
    <definedName name="____old6" hidden="1">{#N/A,#N/A,FALSE,"Summary";#N/A,#N/A,FALSE,"Buckets";#N/A,#N/A,FALSE,"Northstar";#N/A,#N/A,FALSE,"Comp"}</definedName>
    <definedName name="__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_psp2" hidden="1">{"CF",#N/A,FALSE,"Cash Flow";"RET",#N/A,FALSE,"Returns";"NPV",#N/A,FALSE,"Values";"ASMPT",#N/A,FALSE,"Assumptions"}</definedName>
    <definedName name="____psp3" hidden="1">{"CF",#N/A,FALSE,"Cash Flow";"RET",#N/A,FALSE,"Returns";"NPV",#N/A,FALSE,"Values";"ASMPT",#N/A,FALSE,"Assumptions"}</definedName>
    <definedName name="____r" hidden="1">{#N/A,#N/A,FALSE,"Actual";#N/A,#N/A,FALSE,"Management Report 2";#N/A,#N/A,FALSE,"Management Report 3";#N/A,#N/A,FALSE,"Ergebnis";#N/A,#N/A,FALSE,"Summary";#N/A,#N/A,FALSE,"Konrzern";#N/A,#N/A,FALSE,"Abweichung Budget-Actuell"}</definedName>
    <definedName name="____t1" hidden="1">#REF!</definedName>
    <definedName name="____www1" hidden="1">{#N/A,#N/A,FALSE,"Calculator"}</definedName>
    <definedName name="____www2" hidden="1">{#N/A,#N/A,FALSE,"Calculator"}</definedName>
    <definedName name="____zz1" hidden="1">#REF!</definedName>
    <definedName name="___a1" hidden="1">{"Assump",#N/A,TRUE,"Proforma";"first",#N/A,TRUE,"Proforma";"second",#N/A,TRUE,"Proforma";"lease1",#N/A,TRUE,"Proforma";"lease2",#N/A,TRUE,"Proforma"}</definedName>
    <definedName name="___al1" hidden="1">{"sheet a",#N/A,FALSE,"A";"sheet b 1",#N/A,FALSE,"B";"sheet b 2",#N/A,FALSE,"B"}</definedName>
    <definedName name="___cf0008" hidden="1">{"CF",#N/A,FALSE,"Cash Flow";"RET",#N/A,FALSE,"Returns";"NPV",#N/A,FALSE,"Values";"ASMPT",#N/A,FALSE,"Assumptions"}</definedName>
    <definedName name="___cf0009" hidden="1">{"CF",#N/A,FALSE,"Cash Flow";"RET",#N/A,FALSE,"Returns";"NPV",#N/A,FALSE,"Values";"ASMPT",#N/A,FALSE,"Assumptions"}</definedName>
    <definedName name="___cf003" hidden="1">{"CF",#N/A,FALSE,"Cash Flow";"RET",#N/A,FALSE,"Returns";"NPV",#N/A,FALSE,"Values";"ASMPT",#N/A,FALSE,"Assumptions"}</definedName>
    <definedName name="___cf1" hidden="1">{"CF",#N/A,FALSE,"Cash Flow";"RET",#N/A,FALSE,"Returns";"NPV",#N/A,FALSE,"Values";"ASMPT",#N/A,FALSE,"Assumptions"}</definedName>
    <definedName name="___cf2" hidden="1">{"CF",#N/A,FALSE,"Cash Flow";"RET",#N/A,FALSE,"Returns";"NPV",#N/A,FALSE,"Values";"ASMPT",#N/A,FALSE,"Assumptions"}</definedName>
    <definedName name="___cf3" hidden="1">{"CF",#N/A,FALSE,"Cash Flow";"RET",#N/A,FALSE,"Returns";"NPV",#N/A,FALSE,"Values";"ASMPT",#N/A,FALSE,"Assumptions"}</definedName>
    <definedName name="___gh6" hidden="1">{"CF",#N/A,FALSE,"Cash Flow";"RET",#N/A,FALSE,"Returns";"NPV",#N/A,FALSE,"Values";"ASMPT",#N/A,FALSE,"Assumptions"}</definedName>
    <definedName name="___jo2" hidden="1">{#N/A,#N/A,FALSE,"DCF-COM";#N/A,#N/A,FALSE,"VAC-COM"}</definedName>
    <definedName name="___jo3" hidden="1">{"CASHFLOW",#N/A,FALSE,"Northpointe"}</definedName>
    <definedName name="___jo4" hidden="1">{#N/A,#N/A,FALSE,"SHEET1";#N/A,#N/A,FALSE,"SHEET2";#N/A,#N/A,FALSE,"SHEET3";#N/A,#N/A,FALSE,"SHEET4"}</definedName>
    <definedName name="___key1" hidden="1">#REF!</definedName>
    <definedName name="___key2" hidden="1">#REF!</definedName>
    <definedName name="___mg3" hidden="1">{"Main",#N/A,FALSE,"Wacker";"Main2",#N/A,FALSE,"Wacker";"Value",#N/A,FALSE,"Wacker";"Sensitivity",#N/A,FALSE,"Wacker";"Paine",#N/A,FALSE,"Wacker";"Quaker",#N/A,FALSE,"Wacker";"Wacker",#N/A,FALSE,"Wacker";"1900",#N/A,FALSE,"Wacker";"1901",#N/A,FALSE,"Wacker"}</definedName>
    <definedName name="___new1" hidden="1">{"Data Input",#N/A,TRUE,"Data Input";"15-Yr Cash Flow",#N/A,TRUE,"Cash Flow";"15-Yr Value",#N/A,TRUE,"Value "}</definedName>
    <definedName name="___new2" hidden="1">{#N/A,#N/A,FALSE,"CF Consolidated 2";#N/A,#N/A,FALSE,"Retail Assump";#N/A,#N/A,FALSE,"CF Retail";#N/A,#N/A,FALSE,"Garage Assumpt 1";#N/A,#N/A,FALSE,"Garage Op Proj";#N/A,#N/A,FALSE,"Hist I&amp;E";#N/A,#N/A,FALSE,"Rent Roll";#N/A,#N/A,FALSE,"RE Taxes";#N/A,#N/A,FALSE,"CAM - BH";#N/A,#N/A,FALSE,"Comm.Condo CAM"}</definedName>
    <definedName name="___new3" hidden="1">{"ODB",#N/A,FALSE,"Hold Scenario"}</definedName>
    <definedName name="___new4" hidden="1">{#N/A,#N/A,FALSE,"OpEx (PP)";#N/A,#N/A,FALSE,"Lease Comps (O)-BT";#N/A,#N/A,FALSE,"OpEx (CC)";#N/A,#N/A,FALSE,"Value (PP-Base)";#N/A,#N/A,FALSE,"Value (CC-Base)";#N/A,#N/A,FALSE,"Sales Comps (R)";#N/A,#N/A,FALSE,"Sales Comps (O)"}</definedName>
    <definedName name="___old2" hidden="1">{#N/A,#N/A,FALSE,"Summary";#N/A,#N/A,FALSE,"Buckets";#N/A,#N/A,FALSE,"Northstar";#N/A,#N/A,FALSE,"Comp"}</definedName>
    <definedName name="___old3" hidden="1">{#N/A,#N/A,FALSE,"Emmes Services";#N/A,#N/A,FALSE,"Emmes Capital";#N/A,#N/A,FALSE,"Emmes &amp; Co"}</definedName>
    <definedName name="___old4" hidden="1">{#N/A,#N/A,FALSE,"Summary";#N/A,#N/A,FALSE,"Buckets";#N/A,#N/A,FALSE,"Northstar";#N/A,#N/A,FALSE,"Comp"}</definedName>
    <definedName name="___old5" hidden="1">{#N/A,#N/A,FALSE,"Emmes Services";#N/A,#N/A,FALSE,"Emmes Capital";#N/A,#N/A,FALSE,"Emmes &amp; Co"}</definedName>
    <definedName name="___old6" hidden="1">{#N/A,#N/A,FALSE,"Summary";#N/A,#N/A,FALSE,"Buckets";#N/A,#N/A,FALSE,"Northstar";#N/A,#N/A,FALSE,"Comp"}</definedName>
    <definedName name="_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_PBC09" hidden="1">{#N/A,#N/A,FALSE,"Aging Summary";#N/A,#N/A,FALSE,"Ratio Analysis";#N/A,#N/A,FALSE,"Test 120 Day Accts";#N/A,#N/A,FALSE,"Tickmarks"}</definedName>
    <definedName name="___psp2" hidden="1">{"CF",#N/A,FALSE,"Cash Flow";"RET",#N/A,FALSE,"Returns";"NPV",#N/A,FALSE,"Values";"ASMPT",#N/A,FALSE,"Assumptions"}</definedName>
    <definedName name="___psp3" hidden="1">{"CF",#N/A,FALSE,"Cash Flow";"RET",#N/A,FALSE,"Returns";"NPV",#N/A,FALSE,"Values";"ASMPT",#N/A,FALSE,"Assumptions"}</definedName>
    <definedName name="___t1" hidden="1">#REF!</definedName>
    <definedName name="___zz1" hidden="1">#REF!</definedName>
    <definedName name="__10__123Graph_BCHART_15" hidden="1">#REF!</definedName>
    <definedName name="__11__123Graph_BCHART_16" hidden="1">#REF!</definedName>
    <definedName name="__12__123Graph_BCHART_17" hidden="1">#REF!</definedName>
    <definedName name="__123Graph_A" hidden="1">#REF!</definedName>
    <definedName name="__123Graph_ACOLLECTIONS" hidden="1">#REF!</definedName>
    <definedName name="__123Graph_ACurrent" hidden="1">#REF!</definedName>
    <definedName name="__123Graph_AGRPH_EXPIRE" hidden="1">#N/A</definedName>
    <definedName name="__123Graph_ATOP10" hidden="1">#REF!</definedName>
    <definedName name="__123Graph_B" hidden="1">#REF!</definedName>
    <definedName name="__123Graph_BCOLLECTIONS" hidden="1">#REF!</definedName>
    <definedName name="__123Graph_BCurrent" hidden="1">#REF!</definedName>
    <definedName name="__123Graph_BTOP10"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_123Graph_X" hidden="1">#REF!</definedName>
    <definedName name="__123Graph_XCOLLECTIONS" hidden="1">#REF!</definedName>
    <definedName name="__123Graph_XCurrent" hidden="1">#REF!</definedName>
    <definedName name="__123Graph_XGRPH_EXPIRE" hidden="1">#N/A</definedName>
    <definedName name="__123Graph_XTOP10" hidden="1">#REF!</definedName>
    <definedName name="__13__123Graph_BCHART_22" hidden="1">#REF!</definedName>
    <definedName name="__14__123Graph_CCHART_15" hidden="1">#REF!</definedName>
    <definedName name="__15__123Graph_CCHART_16" hidden="1">#REF!</definedName>
    <definedName name="__16__123Graph_CCHART_17" hidden="1">#REF!</definedName>
    <definedName name="__17__123Graph_CCHART_22" hidden="1">#REF!</definedName>
    <definedName name="__18__123Graph_CSEG_PIE" hidden="1">#REF!</definedName>
    <definedName name="__19__123Graph_DCHART_15" hidden="1">#REF!</definedName>
    <definedName name="__2__123Graph_ACHART_1" hidden="1">#REF!</definedName>
    <definedName name="__2__123Graph_ACHART_12" hidden="1">#REF!</definedName>
    <definedName name="__20__123Graph_DCHART_16" hidden="1">#REF!</definedName>
    <definedName name="__21__123Graph_DCHART_17" hidden="1">#REF!</definedName>
    <definedName name="__22__123Graph_DCHART_22" hidden="1">#REF!</definedName>
    <definedName name="__23__123Graph_ECHART_15" hidden="1">#REF!</definedName>
    <definedName name="__24__123Graph_ECHART_16" hidden="1">#REF!</definedName>
    <definedName name="__25__123Graph_ECHART_17" hidden="1">#REF!</definedName>
    <definedName name="__26__123Graph_ECHART_22" hidden="1">#REF!</definedName>
    <definedName name="__27__123Graph_FCHART_15" hidden="1">#REF!</definedName>
    <definedName name="__28__123Graph_FCHART_16" hidden="1">#REF!</definedName>
    <definedName name="__29__123Graph_FCHART_17" hidden="1">#REF!</definedName>
    <definedName name="__3__123Graph_ACHART_15" hidden="1">#REF!</definedName>
    <definedName name="__30__123Graph_FCHART_22" hidden="1">#REF!</definedName>
    <definedName name="__31__123Graph_XCHART_15" hidden="1">#REF!</definedName>
    <definedName name="__32__123Graph_XCHART_16" hidden="1">#REF!</definedName>
    <definedName name="__33__123Graph_XCHART_17" hidden="1">#REF!</definedName>
    <definedName name="__34__123Graph_XCHART_18" hidden="1">#REF!</definedName>
    <definedName name="__35__123Graph_XCHART_19" hidden="1">#REF!</definedName>
    <definedName name="__36__123Graph_XCHART_22" hidden="1">#REF!</definedName>
    <definedName name="__37__123Graph_XSEG_PIE" hidden="1">#REF!</definedName>
    <definedName name="__4__123Graph_ACHART_16" hidden="1">#REF!</definedName>
    <definedName name="__5__123Graph_ACHART_17" hidden="1">#REF!</definedName>
    <definedName name="__6__123Graph_ACHART_18" hidden="1">#REF!</definedName>
    <definedName name="__7__123Graph_ACHART_19" hidden="1">#REF!</definedName>
    <definedName name="__8__123Graph_ACHART_21" hidden="1">#REF!</definedName>
    <definedName name="__9__123Graph_ASEG_PIE" hidden="1">#REF!</definedName>
    <definedName name="__a1" hidden="1">{"Assump",#N/A,TRUE,"Proforma";"first",#N/A,TRUE,"Proforma";"second",#N/A,TRUE,"Proforma";"lease1",#N/A,TRUE,"Proforma";"lease2",#N/A,TRUE,"Proforma"}</definedName>
    <definedName name="__al1" hidden="1">{"sheet a",#N/A,FALSE,"A";"sheet b 1",#N/A,FALSE,"B";"sheet b 2",#N/A,FALSE,"B"}</definedName>
    <definedName name="__cf0008" hidden="1">{"CF",#N/A,FALSE,"Cash Flow";"RET",#N/A,FALSE,"Returns";"NPV",#N/A,FALSE,"Values";"ASMPT",#N/A,FALSE,"Assumptions"}</definedName>
    <definedName name="__cf0009" hidden="1">{"CF",#N/A,FALSE,"Cash Flow";"RET",#N/A,FALSE,"Returns";"NPV",#N/A,FALSE,"Values";"ASMPT",#N/A,FALSE,"Assumptions"}</definedName>
    <definedName name="__cf003" hidden="1">{"CF",#N/A,FALSE,"Cash Flow";"RET",#N/A,FALSE,"Returns";"NPV",#N/A,FALSE,"Values";"ASMPT",#N/A,FALSE,"Assumptions"}</definedName>
    <definedName name="__cf1" hidden="1">{"CF",#N/A,FALSE,"Cash Flow";"RET",#N/A,FALSE,"Returns";"NPV",#N/A,FALSE,"Values";"ASMPT",#N/A,FALSE,"Assumptions"}</definedName>
    <definedName name="__cf2" hidden="1">{"CF",#N/A,FALSE,"Cash Flow";"RET",#N/A,FALSE,"Returns";"NPV",#N/A,FALSE,"Values";"ASMPT",#N/A,FALSE,"Assumptions"}</definedName>
    <definedName name="__cf3" hidden="1">{"CF",#N/A,FALSE,"Cash Flow";"RET",#N/A,FALSE,"Returns";"NPV",#N/A,FALSE,"Values";"ASMPT",#N/A,FALSE,"Assumptions"}</definedName>
    <definedName name="__COO2" hidden="1">{#N/A,#N/A,FALSE,"Matrix";#N/A,#N/A,FALSE,"Cash Flow";#N/A,#N/A,FALSE,"10 Year Cost Analysis"}</definedName>
    <definedName name="__FDS_HYPERLINK_TOGGLE_STATE__" hidden="1">"ON"</definedName>
    <definedName name="__gh6" hidden="1">{"CF",#N/A,FALSE,"Cash Flow";"RET",#N/A,FALSE,"Returns";"NPV",#N/A,FALSE,"Values";"ASMPT",#N/A,FALSE,"Assumptions"}</definedName>
    <definedName name="__IntlFixup" hidden="1">TRUE</definedName>
    <definedName name="__jo1" hidden="1">{#N/A,#N/A,FALSE,"Calculator"}</definedName>
    <definedName name="__jo2" hidden="1">{#N/A,#N/A,FALSE,"DCF-COM";#N/A,#N/A,FALSE,"VAC-COM"}</definedName>
    <definedName name="__jo3" hidden="1">{"CASHFLOW",#N/A,FALSE,"Northpointe"}</definedName>
    <definedName name="__jo4" hidden="1">{#N/A,#N/A,FALSE,"SHEET1";#N/A,#N/A,FALSE,"SHEET2";#N/A,#N/A,FALSE,"SHEET3";#N/A,#N/A,FALSE,"SHEET4"}</definedName>
    <definedName name="__key1" hidden="1">#REF!</definedName>
    <definedName name="__key2" hidden="1">#REF!</definedName>
    <definedName name="__mg3" hidden="1">{"Main",#N/A,FALSE,"Wacker";"Main2",#N/A,FALSE,"Wacker";"Value",#N/A,FALSE,"Wacker";"Sensitivity",#N/A,FALSE,"Wacker";"Paine",#N/A,FALSE,"Wacker";"Quaker",#N/A,FALSE,"Wacker";"Wacker",#N/A,FALSE,"Wacker";"1900",#N/A,FALSE,"Wacker";"1901",#N/A,FALSE,"Wacker"}</definedName>
    <definedName name="__new1" hidden="1">{"Data Input",#N/A,TRUE,"Data Input";"15-Yr Cash Flow",#N/A,TRUE,"Cash Flow";"15-Yr Value",#N/A,TRUE,"Value "}</definedName>
    <definedName name="__new2" hidden="1">{#N/A,#N/A,FALSE,"CF Consolidated 2";#N/A,#N/A,FALSE,"Retail Assump";#N/A,#N/A,FALSE,"CF Retail";#N/A,#N/A,FALSE,"Garage Assumpt 1";#N/A,#N/A,FALSE,"Garage Op Proj";#N/A,#N/A,FALSE,"Hist I&amp;E";#N/A,#N/A,FALSE,"Rent Roll";#N/A,#N/A,FALSE,"RE Taxes";#N/A,#N/A,FALSE,"CAM - BH";#N/A,#N/A,FALSE,"Comm.Condo CAM"}</definedName>
    <definedName name="__new3" hidden="1">{"ODB",#N/A,FALSE,"Hold Scenario"}</definedName>
    <definedName name="__new4" hidden="1">{#N/A,#N/A,FALSE,"OpEx (PP)";#N/A,#N/A,FALSE,"Lease Comps (O)-BT";#N/A,#N/A,FALSE,"OpEx (CC)";#N/A,#N/A,FALSE,"Value (PP-Base)";#N/A,#N/A,FALSE,"Value (CC-Base)";#N/A,#N/A,FALSE,"Sales Comps (R)";#N/A,#N/A,FALSE,"Sales Comps (O)"}</definedName>
    <definedName name="__old2" hidden="1">{#N/A,#N/A,FALSE,"Summary";#N/A,#N/A,FALSE,"Buckets";#N/A,#N/A,FALSE,"Northstar";#N/A,#N/A,FALSE,"Comp"}</definedName>
    <definedName name="__old3" hidden="1">{#N/A,#N/A,FALSE,"Emmes Services";#N/A,#N/A,FALSE,"Emmes Capital";#N/A,#N/A,FALSE,"Emmes &amp; Co"}</definedName>
    <definedName name="__old4" hidden="1">{#N/A,#N/A,FALSE,"Summary";#N/A,#N/A,FALSE,"Buckets";#N/A,#N/A,FALSE,"Northstar";#N/A,#N/A,FALSE,"Comp"}</definedName>
    <definedName name="__old5" hidden="1">{#N/A,#N/A,FALSE,"Emmes Services";#N/A,#N/A,FALSE,"Emmes Capital";#N/A,#N/A,FALSE,"Emmes &amp; Co"}</definedName>
    <definedName name="__old6" hidden="1">{#N/A,#N/A,FALSE,"Summary";#N/A,#N/A,FALSE,"Buckets";#N/A,#N/A,FALSE,"Northstar";#N/A,#N/A,FALSE,"Comp"}</definedName>
    <definedName name="_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_PBC09" hidden="1">{#N/A,#N/A,FALSE,"Aging Summary";#N/A,#N/A,FALSE,"Ratio Analysis";#N/A,#N/A,FALSE,"Test 120 Day Accts";#N/A,#N/A,FALSE,"Tickmarks"}</definedName>
    <definedName name="__psp2" hidden="1">{"CF",#N/A,FALSE,"Cash Flow";"RET",#N/A,FALSE,"Returns";"NPV",#N/A,FALSE,"Values";"ASMPT",#N/A,FALSE,"Assumptions"}</definedName>
    <definedName name="__psp3" hidden="1">{"CF",#N/A,FALSE,"Cash Flow";"RET",#N/A,FALSE,"Returns";"NPV",#N/A,FALSE,"Values";"ASMPT",#N/A,FALSE,"Assumptions"}</definedName>
    <definedName name="__r" hidden="1">{#N/A,#N/A,FALSE,"Actual";#N/A,#N/A,FALSE,"Management Report 2";#N/A,#N/A,FALSE,"Management Report 3";#N/A,#N/A,FALSE,"Ergebnis";#N/A,#N/A,FALSE,"Summary";#N/A,#N/A,FALSE,"Konrzern";#N/A,#N/A,FALSE,"Abweichung Budget-Actuell"}</definedName>
    <definedName name="__t1" hidden="1">#REF!</definedName>
    <definedName name="__www1" hidden="1">{#N/A,#N/A,FALSE,"Calculator"}</definedName>
    <definedName name="__www2" hidden="1">{#N/A,#N/A,FALSE,"Calculator"}</definedName>
    <definedName name="__zz1" hidden="1">#REF!</definedName>
    <definedName name="_1__123_GRAPH_4A" hidden="1">#REF!</definedName>
    <definedName name="_1__123Graph_A1633_10YR" hidden="1">#REF!</definedName>
    <definedName name="_1__123Graph_ACHART_1" hidden="1">#REF!</definedName>
    <definedName name="_1__123Graph_ACHART_12" hidden="1">#REF!</definedName>
    <definedName name="_1__123Graph_ACHART_3" hidden="1">#REF!</definedName>
    <definedName name="_1__123Graph_ACHART_4A" hidden="1">#REF!</definedName>
    <definedName name="_1_13__1_WEBI_DataGrid" hidden="1">#REF!</definedName>
    <definedName name="_10__123Graph_ACAPITAL_PORTFOL" hidden="1">#REF!</definedName>
    <definedName name="_10__123Graph_BCHART_15" hidden="1">#REF!</definedName>
    <definedName name="_10__123Graph_BCHART_16" hidden="1">#REF!</definedName>
    <definedName name="_10__123Graph_XCHART_2" hidden="1">#REF!</definedName>
    <definedName name="_10_21__1_WEBI_Table" hidden="1">#REF!</definedName>
    <definedName name="_100__________________________F" hidden="1">#REF!</definedName>
    <definedName name="_100__123Graph_DCHART_17" hidden="1">#REF!</definedName>
    <definedName name="_100__123Graph_EBORROWING_1633" hidden="1">#REF!</definedName>
    <definedName name="_101__________________________S" hidden="1">#REF!</definedName>
    <definedName name="_101__123Graph_LBL_A1633_10YR" hidden="1">#REF!</definedName>
    <definedName name="_102__________________________S" hidden="1">#REF!</definedName>
    <definedName name="_102__123Graph_AOPERATING2_OB" hidden="1">#REF!</definedName>
    <definedName name="_102__123Graph_LBL_ABORROWING_7122" hidden="1">#REF!</definedName>
    <definedName name="_102__123Graph_XCHART_19" hidden="1">#REF!</definedName>
    <definedName name="_103________________________0_S" hidden="1">#REF!</definedName>
    <definedName name="_103__123Graph_LBL_ABORROWING_FSQ2" hidden="1">#REF!</definedName>
    <definedName name="_104______________________0_0_F" hidden="1">#REF!</definedName>
    <definedName name="_104__123Graph_LBL_ACAPITAL_FSQ" hidden="1">#REF!</definedName>
    <definedName name="_105______________________0_0_S" hidden="1">#REF!</definedName>
    <definedName name="_105__123Graph_B1633_10YR" hidden="1">#REF!</definedName>
    <definedName name="_105__123Graph_CCHART_17" hidden="1">#REF!</definedName>
    <definedName name="_105__123Graph_LBL_ACAPITAL_IMPROVE" hidden="1">#REF!</definedName>
    <definedName name="_105__123Graph_XCHART_22" hidden="1">#REF!</definedName>
    <definedName name="_106__123Graph_LBL_ACAPITAL_PORTFOL" hidden="1">#REF!</definedName>
    <definedName name="_107__123Graph_LBL_ACHART_1" hidden="1">#REF!</definedName>
    <definedName name="_108__123Graph_BBORROWING_45B2" hidden="1">#REF!</definedName>
    <definedName name="_108__123Graph_BCHART_22" hidden="1">#REF!</definedName>
    <definedName name="_108__123Graph_LBL_ACHART_2" hidden="1">#REF!</definedName>
    <definedName name="_108__123Graph_XSEG_PIE" hidden="1">#REF!</definedName>
    <definedName name="_109__123Graph_LBL_ACHART_3" hidden="1">#REF!</definedName>
    <definedName name="_10F" hidden="1">#REF!</definedName>
    <definedName name="_11__123Graph_ACHART_1" hidden="1">#REF!</definedName>
    <definedName name="_11__123Graph_ACHART_18" hidden="1">#REF!</definedName>
    <definedName name="_11__123Graph_BCHART_16" hidden="1">#REF!</definedName>
    <definedName name="_11__123Graph_BCHART_17" hidden="1">#REF!</definedName>
    <definedName name="_11__123Graph_XCHART_3" hidden="1">#REF!</definedName>
    <definedName name="_11_0_0_S" hidden="1">#REF!</definedName>
    <definedName name="_11_21__1_WEBI_VHeading" hidden="1">#REF!</definedName>
    <definedName name="_110__123Graph_LBL_ACHART_5" hidden="1">#REF!</definedName>
    <definedName name="_111_________________________F" hidden="1">#REF!</definedName>
    <definedName name="_111__123Graph_BBORROWING_900" hidden="1">#REF!</definedName>
    <definedName name="_111__123Graph_LBL_ACHART_6" hidden="1">#REF!</definedName>
    <definedName name="_112_________________________S" hidden="1">#REF!</definedName>
    <definedName name="_112__123Graph_CCHART_22" hidden="1">#REF!</definedName>
    <definedName name="_112__123Graph_LBL_ADEBTVSDEBT_1633" hidden="1">#REF!</definedName>
    <definedName name="_113_________________________S" hidden="1">#REF!</definedName>
    <definedName name="_113__123Graph_LBL_ADEBTVSDEBT_45B" hidden="1">#REF!</definedName>
    <definedName name="_114_______________________0_S" hidden="1">#REF!</definedName>
    <definedName name="_114__123Graph_BBORROWING_9002" hidden="1">#REF!</definedName>
    <definedName name="_114__123Graph_LBL_ADEBTVSDEBT_4TH" hidden="1">#REF!</definedName>
    <definedName name="_115_____________________0_0_F" hidden="1">#REF!</definedName>
    <definedName name="_115__123Graph_LBL_ADEBTVSDEBT_712" hidden="1">#REF!</definedName>
    <definedName name="_116_____________________0_0_S" hidden="1">#REF!</definedName>
    <definedName name="_116__123Graph_LBL_ADEBTVSDEBT_900" hidden="1">#REF!</definedName>
    <definedName name="_117__123Graph_BBORROWING_FSQ2" hidden="1">#REF!</definedName>
    <definedName name="_117__123Graph_CCHART_15" hidden="1">#REF!</definedName>
    <definedName name="_117__123Graph_LBL_ADEBTVSDEBT_FSQ" hidden="1">#REF!</definedName>
    <definedName name="_118__123Graph_LBL_ADEBTVSDEBT_ONE" hidden="1">#REF!</definedName>
    <definedName name="_119__123Graph_CSEG_PIE" hidden="1">#REF!</definedName>
    <definedName name="_119__123Graph_LBL_ADEBTVSNOI_1325" hidden="1">#REF!</definedName>
    <definedName name="_12__123Graph_ABORROWING_FSQ2" hidden="1">#REF!</definedName>
    <definedName name="_12__123Graph_ACHART_17" hidden="1">#REF!</definedName>
    <definedName name="_12__123Graph_ACHART_2" hidden="1">#REF!</definedName>
    <definedName name="_12__123Graph_BCHART_17" hidden="1">#REF!</definedName>
    <definedName name="_12__123Graph_BCHART_22" hidden="1">#REF!</definedName>
    <definedName name="_12_25__1_WEBI_DataGrid" hidden="1">#REF!</definedName>
    <definedName name="_120__123Graph_BCAPITAL_1633" hidden="1">#REF!</definedName>
    <definedName name="_120__123Graph_LBL_ADEBTVSNOI_1633" hidden="1">#REF!</definedName>
    <definedName name="_121__123Graph_LBL_ADEBTVSNOI_45B" hidden="1">#REF!</definedName>
    <definedName name="_122________________________F" hidden="1">#REF!</definedName>
    <definedName name="_122__123Graph_LBL_ADEBTVSNOI_900" hidden="1">#REF!</definedName>
    <definedName name="_122_0_0_S" hidden="1">#REF!</definedName>
    <definedName name="_123________________________S" hidden="1">#REF!</definedName>
    <definedName name="_123__123Graph_BCAPITAL_900" hidden="1">#REF!</definedName>
    <definedName name="_123__123Graph_LBL_ADEBTVSNOI_FSQ" hidden="1">#REF!</definedName>
    <definedName name="_123_0_0_S" hidden="1">#REF!</definedName>
    <definedName name="_123Graph_A" hidden="1">#REF!</definedName>
    <definedName name="_124________________________S" hidden="1">#REF!</definedName>
    <definedName name="_124__123Graph_LBL_AOPERATING_1633" hidden="1">#REF!</definedName>
    <definedName name="_125______________________0_S" hidden="1">#REF!</definedName>
    <definedName name="_125__123Graph_LBL_AOPERATING_45B" hidden="1">#REF!</definedName>
    <definedName name="_126____________________0_0_F" hidden="1">#REF!</definedName>
    <definedName name="_126__123Graph_BCAPITAL_IMPROVE" hidden="1">#REF!</definedName>
    <definedName name="_126__123Graph_CCHART_16" hidden="1">#REF!</definedName>
    <definedName name="_126__123Graph_DCHART_15" hidden="1">#REF!</definedName>
    <definedName name="_126__123Graph_LBL_AOPERATING_900" hidden="1">#REF!</definedName>
    <definedName name="_127____________________0_0_S" hidden="1">#REF!</definedName>
    <definedName name="_127__123Graph_LBL_AOPERATING_FSQ" hidden="1">#REF!</definedName>
    <definedName name="_128__123Graph_LBL_AOPERATING_ONE" hidden="1">#REF!</definedName>
    <definedName name="_129__123Graph_BCAPITAL_PORTFOL" hidden="1">#REF!</definedName>
    <definedName name="_129__123Graph_LBL_AOPERATING2_OB" hidden="1">#REF!</definedName>
    <definedName name="_12S" hidden="1">#REF!</definedName>
    <definedName name="_13__123Graph_ACHART_19" hidden="1">#REF!</definedName>
    <definedName name="_13__123Graph_ACHART_3" hidden="1">#REF!</definedName>
    <definedName name="_13__123Graph_BCHART_22" hidden="1">#REF!</definedName>
    <definedName name="_13__123Graph_CCHART_15" hidden="1">#REF!</definedName>
    <definedName name="_13_0_S" hidden="1">#REF!</definedName>
    <definedName name="_13_25__1_WEBI_HHeading" hidden="1">#REF!</definedName>
    <definedName name="_130__123Graph_LBL_B1633_10YR" hidden="1">#REF!</definedName>
    <definedName name="_131__123Graph_LBL_BBORROWING_45B2" hidden="1">#REF!</definedName>
    <definedName name="_132__123Graph_BCHART_1" hidden="1">#REF!</definedName>
    <definedName name="_132__123Graph_LBL_BBORROWING_9002" hidden="1">#REF!</definedName>
    <definedName name="_133_______________________F" hidden="1">#REF!</definedName>
    <definedName name="_133__123Graph_DCHART_16" hidden="1">#REF!</definedName>
    <definedName name="_133__123Graph_LBL_BBORROWING_FSQ2" hidden="1">#REF!</definedName>
    <definedName name="_134_______________________S" hidden="1">#REF!</definedName>
    <definedName name="_134__123Graph_LBL_BCAPITAL_IMPROVE" hidden="1">#REF!</definedName>
    <definedName name="_135_______________________S" hidden="1">#REF!</definedName>
    <definedName name="_135__123Graph_BCHART_2" hidden="1">#REF!</definedName>
    <definedName name="_135__123Graph_CCHART_17" hidden="1">#REF!</definedName>
    <definedName name="_135__123Graph_LBL_BCAPITAL_PORTFOL" hidden="1">#REF!</definedName>
    <definedName name="_136_____________________0_S" hidden="1">#REF!</definedName>
    <definedName name="_136__123Graph_LBL_BCHART_1" hidden="1">#REF!</definedName>
    <definedName name="_137___________________0_0_F" hidden="1">#REF!</definedName>
    <definedName name="_137__123Graph_LBL_BCHART_2" hidden="1">#REF!</definedName>
    <definedName name="_138___________________0_0_S" hidden="1">#REF!</definedName>
    <definedName name="_138__123Graph_BCHART_3" hidden="1">#REF!</definedName>
    <definedName name="_138__123Graph_LBL_BCHART_3" hidden="1">#REF!</definedName>
    <definedName name="_139__123Graph_LBL_BCHART_5" hidden="1">#REF!</definedName>
    <definedName name="_14__123Graph_ACHART_15" hidden="1">#REF!</definedName>
    <definedName name="_14__123Graph_ACHART_5" hidden="1">#REF!</definedName>
    <definedName name="_14__123Graph_CCHART_15" hidden="1">#REF!</definedName>
    <definedName name="_14__123Graph_CCHART_16" hidden="1">#REF!</definedName>
    <definedName name="_14_0_S" hidden="1">#REF!</definedName>
    <definedName name="_14_25__1_WEBI_Table" hidden="1">#REF!</definedName>
    <definedName name="_140__123Graph_DCHART_17" hidden="1">#REF!</definedName>
    <definedName name="_140__123Graph_LBL_BDEBTVSDEBT_1633" hidden="1">#REF!</definedName>
    <definedName name="_141__123Graph_BCHART_5" hidden="1">#REF!</definedName>
    <definedName name="_141__123Graph_LBL_BDEBTVSDEBT_45B" hidden="1">#REF!</definedName>
    <definedName name="_142__123Graph_LBL_BDEBTVSDEBT_4TH" hidden="1">#REF!</definedName>
    <definedName name="_143__123Graph_LBL_BDEBTVSDEBT_712" hidden="1">#REF!</definedName>
    <definedName name="_144______________________F" hidden="1">#REF!</definedName>
    <definedName name="_144__123Graph_BDEBTVSDEBT_1633" hidden="1">#REF!</definedName>
    <definedName name="_144__123Graph_CCHART_22" hidden="1">#REF!</definedName>
    <definedName name="_144__123Graph_LBL_BDEBTVSDEBT_900" hidden="1">#REF!</definedName>
    <definedName name="_145______________________S" hidden="1">#REF!</definedName>
    <definedName name="_145__123Graph_LBL_BDEBTVSDEBT_FSQ" hidden="1">#REF!</definedName>
    <definedName name="_146______________________S" hidden="1">#REF!</definedName>
    <definedName name="_146__123Graph_LBL_BDEBTVSDEBT_ONE" hidden="1">#REF!</definedName>
    <definedName name="_147____________________0_S" hidden="1">#REF!</definedName>
    <definedName name="_147__123Graph_BDEBTVSDEBT_45B" hidden="1">#REF!</definedName>
    <definedName name="_147__123Graph_DCHART_22" hidden="1">#REF!</definedName>
    <definedName name="_147__123Graph_LBL_BDEBTVSNOI_1325" hidden="1">#REF!</definedName>
    <definedName name="_148__________________0_0_F" hidden="1">#REF!</definedName>
    <definedName name="_148__123Graph_LBL_BDEBTVSNOI_1633" hidden="1">#REF!</definedName>
    <definedName name="_149__________________0_0_S" hidden="1">#REF!</definedName>
    <definedName name="_149__123Graph_LBL_BDEBTVSNOI_45B" hidden="1">#REF!</definedName>
    <definedName name="_15__123Graph_ACAPITAL_1633" hidden="1">#REF!</definedName>
    <definedName name="_15__123Graph_ACHART_18" hidden="1">#REF!</definedName>
    <definedName name="_15__123Graph_ACHART_21" hidden="1">#REF!</definedName>
    <definedName name="_15__123Graph_ACHART_6" hidden="1">#REF!</definedName>
    <definedName name="_15__123Graph_CCHART_16" hidden="1">#REF!</definedName>
    <definedName name="_15__123Graph_CCHART_17" hidden="1">#REF!</definedName>
    <definedName name="_15_0_S" hidden="1">#REF!</definedName>
    <definedName name="_15_28__1_WEBI_Space" hidden="1">#REF!</definedName>
    <definedName name="_150__123Graph_BDEBTVSDEBT_4TH" hidden="1">#REF!</definedName>
    <definedName name="_150__123Graph_LBL_BDEBTVSNOI_900" hidden="1">#REF!</definedName>
    <definedName name="_150__123Graph_XCHART_15" hidden="1">#REF!</definedName>
    <definedName name="_151__123Graph_LBL_BDEBTVSNOI_FSQ" hidden="1">#REF!</definedName>
    <definedName name="_152__123Graph_LBL_BOPERATING_1633" hidden="1">#REF!</definedName>
    <definedName name="_153__123Graph_BDEBTVSDEBT_712" hidden="1">#REF!</definedName>
    <definedName name="_153__123Graph_CSEG_PIE" hidden="1">#REF!</definedName>
    <definedName name="_153__123Graph_LBL_BOPERATING_45B" hidden="1">#REF!</definedName>
    <definedName name="_154__123Graph_ECHART_15" hidden="1">#REF!</definedName>
    <definedName name="_154__123Graph_LBL_BOPERATING_900" hidden="1">#REF!</definedName>
    <definedName name="_155_____________________F" hidden="1">#REF!</definedName>
    <definedName name="_155__123Graph_LBL_BOPERATING_FSQ" hidden="1">#REF!</definedName>
    <definedName name="_156_____________________S" hidden="1">#REF!</definedName>
    <definedName name="_156__123Graph_BDEBTVSDEBT_900" hidden="1">#REF!</definedName>
    <definedName name="_156__123Graph_LBL_BOPERATING_ONE" hidden="1">#REF!</definedName>
    <definedName name="_157_____________________S" hidden="1">#REF!</definedName>
    <definedName name="_157__123Graph_LBL_BOPERATING2_OB" hidden="1">#REF!</definedName>
    <definedName name="_158___________________0_S" hidden="1">#REF!</definedName>
    <definedName name="_158__123Graph_LBL_C1633_10YR" hidden="1">#REF!</definedName>
    <definedName name="_159_________________0_0_F" hidden="1">#REF!</definedName>
    <definedName name="_159__123Graph_BDEBTVSDEBT_FSQ" hidden="1">#REF!</definedName>
    <definedName name="_159__123Graph_LBL_CBORROWING_16332" hidden="1">#REF!</definedName>
    <definedName name="_16__123Graph_ADEBTVSDEBT_1633" hidden="1">#REF!</definedName>
    <definedName name="_16__123Graph_CCHART_17" hidden="1">#REF!</definedName>
    <definedName name="_16__123Graph_CCHART_22" hidden="1">#REF!</definedName>
    <definedName name="_16_0_S" hidden="1">#REF!</definedName>
    <definedName name="_16_28__1_WEBI_VHeading" hidden="1">#REF!</definedName>
    <definedName name="_160_________________0_0_S" hidden="1">#REF!</definedName>
    <definedName name="_160__123Graph_LBL_CBORROWING_900" hidden="1">#REF!</definedName>
    <definedName name="_161__123Graph_ECHART_16" hidden="1">#REF!</definedName>
    <definedName name="_161__123Graph_LBL_CBORROWING_FSQ2" hidden="1">#REF!</definedName>
    <definedName name="_162__123Graph_BDEBTVSDEBT_ONE" hidden="1">#REF!</definedName>
    <definedName name="_162__123Graph_DCHART_15" hidden="1">#REF!</definedName>
    <definedName name="_162__123Graph_LBL_CCAPITAL_1633" hidden="1">#REF!</definedName>
    <definedName name="_163__123Graph_LBL_CCAPITAL_45B" hidden="1">#REF!</definedName>
    <definedName name="_164__123Graph_LBL_CCAPITAL_900" hidden="1">#REF!</definedName>
    <definedName name="_165__123Graph_BDEBTVSNOI_1325" hidden="1">#REF!</definedName>
    <definedName name="_165__123Graph_LBL_CCAPITAL_FSQ" hidden="1">#REF!</definedName>
    <definedName name="_166____________________F" hidden="1">#REF!</definedName>
    <definedName name="_166__123Graph_LBL_CCHART_1" hidden="1">#REF!</definedName>
    <definedName name="_167____________________S" hidden="1">#REF!</definedName>
    <definedName name="_167__123Graph_LBL_CCHART_2" hidden="1">#REF!</definedName>
    <definedName name="_168____________________S" hidden="1">#REF!</definedName>
    <definedName name="_168__123Graph_BDEBTVSNOI_1633" hidden="1">#REF!</definedName>
    <definedName name="_168__123Graph_ECHART_17" hidden="1">#REF!</definedName>
    <definedName name="_168__123Graph_LBL_CCHART_3" hidden="1">#REF!</definedName>
    <definedName name="_169__________________0_S" hidden="1">#REF!</definedName>
    <definedName name="_169__123Graph_LBL_CINVEST_OB" hidden="1">#REF!</definedName>
    <definedName name="_17__123Graph_ADEBTVSDEBT_45B" hidden="1">#REF!</definedName>
    <definedName name="_17__123Graph_ASEG_PIE" hidden="1">#REF!</definedName>
    <definedName name="_17__123Graph_CCHART_22" hidden="1">#REF!</definedName>
    <definedName name="_17__123Graph_CSEG_PIE" hidden="1">#REF!</definedName>
    <definedName name="_17_29__1_WEBI_DataGrid" hidden="1">#REF!</definedName>
    <definedName name="_170________________0_0_F" hidden="1">#REF!</definedName>
    <definedName name="_170__123Graph_LBL_COPERATING_1633" hidden="1">#REF!</definedName>
    <definedName name="_171________________0_0_S" hidden="1">#REF!</definedName>
    <definedName name="_171__123Graph_BDEBTVSNOI_45B" hidden="1">#REF!</definedName>
    <definedName name="_171__123Graph_DCHART_16" hidden="1">#REF!</definedName>
    <definedName name="_171__123Graph_LBL_COPERATING_45B" hidden="1">#REF!</definedName>
    <definedName name="_172__123Graph_LBL_COPERATING_900" hidden="1">#REF!</definedName>
    <definedName name="_173__123Graph_LBL_COPERATING_FSQ" hidden="1">#REF!</definedName>
    <definedName name="_174__123Graph_BDEBTVSNOI_900" hidden="1">#REF!</definedName>
    <definedName name="_174__123Graph_LBL_COPERATING_ONE" hidden="1">#REF!</definedName>
    <definedName name="_175__123Graph_ECHART_22" hidden="1">#REF!</definedName>
    <definedName name="_175__123Graph_LBL_COPERATING2_OB" hidden="1">#REF!</definedName>
    <definedName name="_176__123Graph_LBL_D1633_10YR" hidden="1">#REF!</definedName>
    <definedName name="_177___________________F" hidden="1">#REF!</definedName>
    <definedName name="_177__123Graph_BDEBTVSNOI_FSQ" hidden="1">#REF!</definedName>
    <definedName name="_177__123Graph_LBL_DBORROWING_900" hidden="1">#REF!</definedName>
    <definedName name="_178___________________S" hidden="1">#REF!</definedName>
    <definedName name="_178__123Graph_LBL_DCAPITAL_FSQ" hidden="1">#REF!</definedName>
    <definedName name="_179___________________S" hidden="1">#REF!</definedName>
    <definedName name="_179__123Graph_LBL_DCHART_1" hidden="1">#REF!</definedName>
    <definedName name="_18__123Graph_ACAPITAL_45B" hidden="1">#REF!</definedName>
    <definedName name="_18__123Graph_ACHART_15" hidden="1">#REF!</definedName>
    <definedName name="_18__123Graph_ACHART_19" hidden="1">#REF!</definedName>
    <definedName name="_18__123Graph_ADEBTVSDEBT_4TH" hidden="1">#REF!</definedName>
    <definedName name="_18__123Graph_CSEG_PIE" hidden="1">#REF!</definedName>
    <definedName name="_18__123Graph_DCHART_15" hidden="1">#REF!</definedName>
    <definedName name="_18_29__1_WEBI_HHeading" hidden="1">#REF!</definedName>
    <definedName name="_180_________________0_S" hidden="1">#REF!</definedName>
    <definedName name="_180__123Graph_BINVEST_OB" hidden="1">#REF!</definedName>
    <definedName name="_180__123Graph_DCHART_17" hidden="1">#REF!</definedName>
    <definedName name="_180__123Graph_LBL_DCHART_2" hidden="1">#REF!</definedName>
    <definedName name="_181_______________0_0_F" hidden="1">#REF!</definedName>
    <definedName name="_181__123Graph_LBL_DCHART_3" hidden="1">#REF!</definedName>
    <definedName name="_182_______________0_0_S" hidden="1">#REF!</definedName>
    <definedName name="_182__123Graph_FCHART_15" hidden="1">#REF!</definedName>
    <definedName name="_182__123Graph_LBL_DINVEST_OB" hidden="1">#REF!</definedName>
    <definedName name="_183__123Graph_BOPERATING_1633" hidden="1">#REF!</definedName>
    <definedName name="_183__123Graph_LBL_DOPERATING_1633" hidden="1">#REF!</definedName>
    <definedName name="_184__123Graph_LBL_DOPERATING_45B" hidden="1">#REF!</definedName>
    <definedName name="_185__123Graph_LBL_DOPERATING_900" hidden="1">#REF!</definedName>
    <definedName name="_186__123Graph_BOPERATING_45B" hidden="1">#REF!</definedName>
    <definedName name="_186__123Graph_LBL_DOPERATING_FSQ" hidden="1">#REF!</definedName>
    <definedName name="_187__123Graph_LBL_DOPERATING_ONE" hidden="1">#REF!</definedName>
    <definedName name="_188__________________F" hidden="1">#REF!</definedName>
    <definedName name="_188__123Graph_LBL_DOPERATING2_OB" hidden="1">#REF!</definedName>
    <definedName name="_189__________________S" hidden="1">#REF!</definedName>
    <definedName name="_189__123Graph_BOPERATING_900" hidden="1">#REF!</definedName>
    <definedName name="_189__123Graph_DCHART_22" hidden="1">#REF!</definedName>
    <definedName name="_189__123Graph_FCHART_16" hidden="1">#REF!</definedName>
    <definedName name="_189__123Graph_LBL_EBORROWING_1633" hidden="1">#REF!</definedName>
    <definedName name="_19__123Graph_ADEBTVSDEBT_712" hidden="1">#REF!</definedName>
    <definedName name="_19__123Graph_BCHART_15" hidden="1">#REF!</definedName>
    <definedName name="_19__123Graph_DCHART_15" hidden="1">#REF!</definedName>
    <definedName name="_19__123Graph_DCHART_16" hidden="1">#REF!</definedName>
    <definedName name="_19_29__1_WEBI_Table" hidden="1">#REF!</definedName>
    <definedName name="_190__________________S" hidden="1">#REF!</definedName>
    <definedName name="_190__123Graph_X1633_10YR" hidden="1">#REF!</definedName>
    <definedName name="_191________________0_S" hidden="1">#REF!</definedName>
    <definedName name="_191__123Graph_XBORROWING_1633" hidden="1">#REF!</definedName>
    <definedName name="_192______________0_0_F" hidden="1">#REF!</definedName>
    <definedName name="_192__123Graph_BOPERATING_FSQ" hidden="1">#REF!</definedName>
    <definedName name="_192__123Graph_XBORROWING_16332" hidden="1">#REF!</definedName>
    <definedName name="_193______________0_0_S" hidden="1">#REF!</definedName>
    <definedName name="_193__123Graph_XBORROWING_900" hidden="1">#REF!</definedName>
    <definedName name="_194__123Graph_XCAPITAL_45B" hidden="1">#REF!</definedName>
    <definedName name="_195__123Graph_BOPERATING_ONE" hidden="1">#REF!</definedName>
    <definedName name="_195__123Graph_XCAPITAL_FSQ" hidden="1">#REF!</definedName>
    <definedName name="_196__123Graph_FCHART_17" hidden="1">#REF!</definedName>
    <definedName name="_196__123Graph_XCAPITAL_IMPROVE" hidden="1">#REF!</definedName>
    <definedName name="_197__123Graph_XCHART_2" hidden="1">#REF!</definedName>
    <definedName name="_198__123Graph_BOPERATING2_OB" hidden="1">#REF!</definedName>
    <definedName name="_198__123Graph_ECHART_15" hidden="1">#REF!</definedName>
    <definedName name="_198__123Graph_XCHART_3" hidden="1">#REF!</definedName>
    <definedName name="_199_________________F" hidden="1">#REF!</definedName>
    <definedName name="_199__123Graph_XDEBTVSDEBT_1633" hidden="1">#REF!</definedName>
    <definedName name="_1F" hidden="1">#REF!</definedName>
    <definedName name="_1ƒ0ACwvu.Sommai" hidden="1">#REF!,#REF!,#REF!,#REF!,#REF!,#REF!</definedName>
    <definedName name="_2__123Graph_ABORROWING_7122" hidden="1">#REF!</definedName>
    <definedName name="_2__123Graph_ACHART_1" hidden="1">#REF!</definedName>
    <definedName name="_2__123Graph_ACHART_12" hidden="1">#REF!</definedName>
    <definedName name="_2__123Graph_ACHART_15" hidden="1">#REF!</definedName>
    <definedName name="_2__123Graph_ACHART_2" hidden="1">#REF!</definedName>
    <definedName name="_2__123Graph_ACHART_4" hidden="1">#REF!</definedName>
    <definedName name="_2__123Graph_ACHART_5A" hidden="1">#REF!</definedName>
    <definedName name="_2__123Graph_BCHART_1" hidden="1">#REF!</definedName>
    <definedName name="_2_13__1_WEBI_HHeading" hidden="1">#REF!</definedName>
    <definedName name="_20__123Graph_ADEBTVSDEBT_900" hidden="1">#REF!</definedName>
    <definedName name="_20__123Graph_DCHART_16" hidden="1">#REF!</definedName>
    <definedName name="_20__123Graph_DCHART_17" hidden="1">#REF!</definedName>
    <definedName name="_20_30__1_WEBI_DataGrid" hidden="1">#REF!</definedName>
    <definedName name="_200_________________S" hidden="1">#REF!</definedName>
    <definedName name="_200__123Graph_XDEBTVSDEBT_45B" hidden="1">#REF!</definedName>
    <definedName name="_201_________________S" hidden="1">#REF!</definedName>
    <definedName name="_201__123Graph_C1633_10YR" hidden="1">#REF!</definedName>
    <definedName name="_201__123Graph_XDEBTVSDEBT_712" hidden="1">#REF!</definedName>
    <definedName name="_202_______________0_S" hidden="1">#REF!</definedName>
    <definedName name="_202__123Graph_XDEBTVSDEBT_FSQ" hidden="1">#REF!</definedName>
    <definedName name="_203_____________0_0_F" hidden="1">#REF!</definedName>
    <definedName name="_203__123Graph_FCHART_22" hidden="1">#REF!</definedName>
    <definedName name="_203__123Graph_XDEBTVSNOI_900" hidden="1">#REF!</definedName>
    <definedName name="_204_____________0_0_S" hidden="1">#REF!</definedName>
    <definedName name="_204__123Graph_CBORROWING_16332" hidden="1">#REF!</definedName>
    <definedName name="_204__123Graph_XDEBTVSNOI_FSQ" hidden="1">#REF!</definedName>
    <definedName name="_205__123Graph_XOPERATING_1633" hidden="1">#REF!</definedName>
    <definedName name="_206__123Graph_XOPERATING2_OB" hidden="1">#REF!</definedName>
    <definedName name="_207__123Graph_CBORROWING_900" hidden="1">#REF!</definedName>
    <definedName name="_207__123Graph_ECHART_16" hidden="1">#REF!</definedName>
    <definedName name="_21__123Graph_ACAPITAL_900" hidden="1">#REF!</definedName>
    <definedName name="_21__123Graph_ACHART_16" hidden="1">#REF!</definedName>
    <definedName name="_21__123Graph_ACHART_21" hidden="1">#REF!</definedName>
    <definedName name="_21__123Graph_ADEBTVSDEBT_FSQ" hidden="1">#REF!</definedName>
    <definedName name="_21__123Graph_BCHART_16" hidden="1">#REF!</definedName>
    <definedName name="_21__123Graph_DCHART_17" hidden="1">#REF!</definedName>
    <definedName name="_21__123Graph_DCHART_22" hidden="1">#REF!</definedName>
    <definedName name="_21_30__1_WEBI_HHeading" hidden="1">#REF!</definedName>
    <definedName name="_210________________F" hidden="1">#REF!</definedName>
    <definedName name="_210__123Graph_CBORROWING_FSQ2" hidden="1">#REF!</definedName>
    <definedName name="_210__123Graph_XCHART_15" hidden="1">#REF!</definedName>
    <definedName name="_211________________S" hidden="1">#REF!</definedName>
    <definedName name="_212________________S" hidden="1">#REF!</definedName>
    <definedName name="_213______________0_S" hidden="1">#REF!</definedName>
    <definedName name="_213__123Graph_CCAPITAL_1633" hidden="1">#REF!</definedName>
    <definedName name="_214____________0_0_F" hidden="1">#REF!</definedName>
    <definedName name="_215____________0_0_S" hidden="1">#REF!</definedName>
    <definedName name="_216__123Graph_CCAPITAL_45B" hidden="1">#REF!</definedName>
    <definedName name="_216__123Graph_ECHART_17" hidden="1">#REF!</definedName>
    <definedName name="_217__123Graph_XCHART_16" hidden="1">#REF!</definedName>
    <definedName name="_219__123Graph_CCAPITAL_900" hidden="1">#REF!</definedName>
    <definedName name="_22__123Graph_ADEBTVSDEBT_ONE" hidden="1">#REF!</definedName>
    <definedName name="_22__123Graph_DCHART_22" hidden="1">#REF!</definedName>
    <definedName name="_22__123Graph_ECHART_15" hidden="1">#REF!</definedName>
    <definedName name="_22_30__1_WEBI_Table" hidden="1">#REF!</definedName>
    <definedName name="_221_______________F" hidden="1">#REF!</definedName>
    <definedName name="_222_______________S" hidden="1">#REF!</definedName>
    <definedName name="_222__123Graph_CCAPITAL_FSQ" hidden="1">#REF!</definedName>
    <definedName name="_223_______________S" hidden="1">#REF!</definedName>
    <definedName name="_224_____________0_S" hidden="1">#REF!</definedName>
    <definedName name="_224__123Graph_XCHART_17" hidden="1">#REF!</definedName>
    <definedName name="_225___________0_0_F" hidden="1">#REF!</definedName>
    <definedName name="_225__123Graph_CCHART_1" hidden="1">#REF!</definedName>
    <definedName name="_225__123Graph_ECHART_22" hidden="1">#REF!</definedName>
    <definedName name="_226___________0_0_S" hidden="1">#REF!</definedName>
    <definedName name="_228__123Graph_CCHART_2" hidden="1">#REF!</definedName>
    <definedName name="_23__123Graph_ADEBTVSNOI_1325" hidden="1">#REF!</definedName>
    <definedName name="_23__123Graph_BCHART_17" hidden="1">#REF!</definedName>
    <definedName name="_23__123Graph_ECHART_15" hidden="1">#REF!</definedName>
    <definedName name="_23__123Graph_ECHART_16" hidden="1">#REF!</definedName>
    <definedName name="_23_0_0_F" hidden="1">#REF!</definedName>
    <definedName name="_23_9__1_WEBI_DataGrid" hidden="1">#REF!</definedName>
    <definedName name="_231__123Graph_CCHART_3" hidden="1">#REF!</definedName>
    <definedName name="_231__123Graph_XCHART_18" hidden="1">#REF!</definedName>
    <definedName name="_232______________F" hidden="1">#REF!</definedName>
    <definedName name="_233______________S" hidden="1">#REF!</definedName>
    <definedName name="_234______________S" hidden="1">#REF!</definedName>
    <definedName name="_234__123Graph_CINVEST_OB" hidden="1">#REF!</definedName>
    <definedName name="_234__123Graph_FCHART_15" hidden="1">#REF!</definedName>
    <definedName name="_235____________0_S" hidden="1">#REF!</definedName>
    <definedName name="_236__________0_0_F" hidden="1">#REF!</definedName>
    <definedName name="_237__________0_0_S" hidden="1">#REF!</definedName>
    <definedName name="_237__123Graph_COPERATING_1633" hidden="1">#REF!</definedName>
    <definedName name="_238__123Graph_XCHART_19" hidden="1">#REF!</definedName>
    <definedName name="_24__123Graph_ACAPITAL_FSQ" hidden="1">#REF!</definedName>
    <definedName name="_24__123Graph_ADEBTVSNOI_1633" hidden="1">#REF!</definedName>
    <definedName name="_24__123Graph_ASEG_PIE" hidden="1">#REF!</definedName>
    <definedName name="_24__123Graph_ECHART_16" hidden="1">#REF!</definedName>
    <definedName name="_24__123Graph_ECHART_17" hidden="1">#REF!</definedName>
    <definedName name="_24_9__1_WEBI_HHeading" hidden="1">#REF!</definedName>
    <definedName name="_240__123Graph_COPERATING_45B" hidden="1">#REF!</definedName>
    <definedName name="_243_____________F" hidden="1">#REF!</definedName>
    <definedName name="_243__123Graph_COPERATING_900" hidden="1">#REF!</definedName>
    <definedName name="_243__123Graph_FCHART_16" hidden="1">#REF!</definedName>
    <definedName name="_244_____________S" hidden="1">#REF!</definedName>
    <definedName name="_245_____________S" hidden="1">#REF!</definedName>
    <definedName name="_245__123Graph_XCHART_22" hidden="1">#REF!</definedName>
    <definedName name="_246___________0_S" hidden="1">#REF!</definedName>
    <definedName name="_246__123Graph_COPERATING_FSQ" hidden="1">#REF!</definedName>
    <definedName name="_247_________0_0_F" hidden="1">#REF!</definedName>
    <definedName name="_248_________0_0_S" hidden="1">#REF!</definedName>
    <definedName name="_249__123Graph_COPERATING_ONE" hidden="1">#REF!</definedName>
    <definedName name="_25__123Graph_ADEBTVSNOI_45B" hidden="1">#REF!</definedName>
    <definedName name="_25__123Graph_BCHART_22" hidden="1">#REF!</definedName>
    <definedName name="_25__123Graph_ECHART_17" hidden="1">#REF!</definedName>
    <definedName name="_25__123Graph_ECHART_22" hidden="1">#REF!</definedName>
    <definedName name="_25_9__1_WEBI_ReportCrossTab" hidden="1">#REF!</definedName>
    <definedName name="_252__123Graph_COPERATING2_OB" hidden="1">#REF!</definedName>
    <definedName name="_252__123Graph_FCHART_17" hidden="1">#REF!</definedName>
    <definedName name="_252__123Graph_XSEG_PIE" hidden="1">#REF!</definedName>
    <definedName name="_254____________F" hidden="1">#REF!</definedName>
    <definedName name="_255____________S" hidden="1">#REF!</definedName>
    <definedName name="_255__123Graph_D1633_10YR" hidden="1">#REF!</definedName>
    <definedName name="_256____________S" hidden="1">#REF!</definedName>
    <definedName name="_257__________0_S" hidden="1">#REF!</definedName>
    <definedName name="_258________0_0_F" hidden="1">#REF!</definedName>
    <definedName name="_258__123Graph_DBORROWING_900" hidden="1">#REF!</definedName>
    <definedName name="_259________0_0_S" hidden="1">#REF!</definedName>
    <definedName name="_26__123Graph_ADEBTVSNOI_900" hidden="1">#REF!</definedName>
    <definedName name="_26__123Graph_ECHART_22" hidden="1">#REF!</definedName>
    <definedName name="_26__123Graph_FCHART_15" hidden="1">#REF!</definedName>
    <definedName name="_26_9__1_WEBI_Space" hidden="1">#REF!</definedName>
    <definedName name="_261__123Graph_DCAPITAL_1633" hidden="1">#REF!</definedName>
    <definedName name="_261__123Graph_FCHART_22" hidden="1">#REF!</definedName>
    <definedName name="_264__123Graph_DCAPITAL_900" hidden="1">#REF!</definedName>
    <definedName name="_265___________F" hidden="1">#REF!</definedName>
    <definedName name="_266___________S" hidden="1">#REF!</definedName>
    <definedName name="_267___________S" hidden="1">#REF!</definedName>
    <definedName name="_267__123Graph_DCAPITAL_FSQ" hidden="1">#REF!</definedName>
    <definedName name="_268_________0_S" hidden="1">#REF!</definedName>
    <definedName name="_269_______0_0_F" hidden="1">#REF!</definedName>
    <definedName name="_27__123Graph_ACAPITAL_IMPROVE" hidden="1">#REF!</definedName>
    <definedName name="_27__123Graph_ACHART_16" hidden="1">#REF!</definedName>
    <definedName name="_27__123Graph_ADEBTVSNOI_FSQ" hidden="1">#REF!</definedName>
    <definedName name="_27__123Graph_BCHART_15" hidden="1">#REF!</definedName>
    <definedName name="_27__123Graph_CCHART_15" hidden="1">#REF!</definedName>
    <definedName name="_27__123Graph_FCHART_15" hidden="1">#REF!</definedName>
    <definedName name="_27__123Graph_FCHART_16" hidden="1">#REF!</definedName>
    <definedName name="_27_0_0_F" hidden="1">#REF!</definedName>
    <definedName name="_27_9__1_WEBI_VHeading" hidden="1">#REF!</definedName>
    <definedName name="_270_______0_0_S" hidden="1">#REF!</definedName>
    <definedName name="_270__123Graph_DCHART_1" hidden="1">#REF!</definedName>
    <definedName name="_270__123Graph_XCHART_15" hidden="1">#REF!</definedName>
    <definedName name="_273__123Graph_DCHART_2" hidden="1">#REF!</definedName>
    <definedName name="_276__________F" hidden="1">#REF!</definedName>
    <definedName name="_276__123Graph_DCHART_3" hidden="1">#REF!</definedName>
    <definedName name="_277__________S" hidden="1">#REF!</definedName>
    <definedName name="_278__________S" hidden="1">#REF!</definedName>
    <definedName name="_279________0_S" hidden="1">#REF!</definedName>
    <definedName name="_279__123Graph_DINVEST_OB" hidden="1">#REF!</definedName>
    <definedName name="_279__123Graph_XCHART_16" hidden="1">#REF!</definedName>
    <definedName name="_28__123Graph_ACHART_17" hidden="1">#REF!</definedName>
    <definedName name="_28__123Graph_AINVEST_OB" hidden="1">#REF!</definedName>
    <definedName name="_28__123Graph_FCHART_16" hidden="1">#REF!</definedName>
    <definedName name="_28__123Graph_FCHART_17" hidden="1">#REF!</definedName>
    <definedName name="_28_0_0_F" hidden="1">#REF!</definedName>
    <definedName name="_280______0_0_F" hidden="1">#REF!</definedName>
    <definedName name="_281______0_0_S" hidden="1">#REF!</definedName>
    <definedName name="_282__123Graph_DOPERATING_1633" hidden="1">#REF!</definedName>
    <definedName name="_285__123Graph_DOPERATING_45B" hidden="1">#REF!</definedName>
    <definedName name="_287_________F" hidden="1">#REF!</definedName>
    <definedName name="_288_________S" hidden="1">#REF!</definedName>
    <definedName name="_288__123Graph_DOPERATING_900" hidden="1">#REF!</definedName>
    <definedName name="_288__123Graph_XCHART_17" hidden="1">#REF!</definedName>
    <definedName name="_289_________S" hidden="1">#REF!</definedName>
    <definedName name="_29__123Graph_AOPERATING_1633" hidden="1">#REF!</definedName>
    <definedName name="_29__123Graph_CCHART_16" hidden="1">#REF!</definedName>
    <definedName name="_29__123Graph_FCHART_17" hidden="1">#REF!</definedName>
    <definedName name="_29__123Graph_FCHART_22" hidden="1">#REF!</definedName>
    <definedName name="_29_0_0_F" hidden="1">#REF!</definedName>
    <definedName name="_290_______0_S" hidden="1">#REF!</definedName>
    <definedName name="_291_____0_0_F" hidden="1">#REF!</definedName>
    <definedName name="_291__123Graph_DOPERATING_FSQ" hidden="1">#REF!</definedName>
    <definedName name="_292_____0_0_S" hidden="1">#REF!</definedName>
    <definedName name="_294__123Graph_DOPERATING_ONE" hidden="1">#REF!</definedName>
    <definedName name="_297__123Graph_DOPERATING2_OB" hidden="1">#REF!</definedName>
    <definedName name="_297__123Graph_XCHART_18" hidden="1">#REF!</definedName>
    <definedName name="_298________F" hidden="1">#REF!</definedName>
    <definedName name="_299________S" hidden="1">#REF!</definedName>
    <definedName name="_2ƒ0ACwvu.Sommai" hidden="1">#REF!,#REF!,#REF!,#REF!,#REF!,#REF!</definedName>
    <definedName name="_2ƒ0Swvu.Sommai" hidden="1">#REF!,#REF!,#REF!,#REF!,#REF!,#REF!</definedName>
    <definedName name="_2S" hidden="1">#REF!</definedName>
    <definedName name="_3__123Graph_A1633_10YR" hidden="1">#REF!</definedName>
    <definedName name="_3__123Graph_ABORROWING_900" hidden="1">#REF!</definedName>
    <definedName name="_3__123Graph_ACHART_12" hidden="1">#REF!</definedName>
    <definedName name="_3__123Graph_ACHART_15" hidden="1">#REF!</definedName>
    <definedName name="_3__123Graph_ACHART_16" hidden="1">#REF!</definedName>
    <definedName name="_3__123Graph_ACHART_3" hidden="1">#REF!</definedName>
    <definedName name="_3__123Graph_ACHART_5" hidden="1">#REF!</definedName>
    <definedName name="_3__123Graph_BCHART_1" hidden="1">#REF!</definedName>
    <definedName name="_3__123Graph_XCHART_4A" hidden="1">#REF!</definedName>
    <definedName name="_3_0_S" hidden="1">#REF!</definedName>
    <definedName name="_3_13__1_WEBI_ReportCrossTab" hidden="1">#REF!</definedName>
    <definedName name="_30__123Graph_ACAPITAL_PORTFOL" hidden="1">#REF!</definedName>
    <definedName name="_30__123Graph_AOPERATING_45B" hidden="1">#REF!</definedName>
    <definedName name="_30__123Graph_BCHART_16" hidden="1">#REF!</definedName>
    <definedName name="_30__123Graph_FCHART_22" hidden="1">#REF!</definedName>
    <definedName name="_30__123Graph_XCHART_15" hidden="1">#REF!</definedName>
    <definedName name="_300________S" hidden="1">#REF!</definedName>
    <definedName name="_300__123Graph_EBORROWING_1633" hidden="1">#REF!</definedName>
    <definedName name="_301______0_S" hidden="1">#REF!</definedName>
    <definedName name="_302____0_0_F" hidden="1">#REF!</definedName>
    <definedName name="_303____0_0_S" hidden="1">#REF!</definedName>
    <definedName name="_303__123Graph_LBL_A1633_10YR" hidden="1">#REF!</definedName>
    <definedName name="_30360" hidden="1">2</definedName>
    <definedName name="_306__123Graph_LBL_ABORROWING_7122" hidden="1">#REF!</definedName>
    <definedName name="_306__123Graph_XCHART_19" hidden="1">#REF!</definedName>
    <definedName name="_309_______F" hidden="1">#REF!</definedName>
    <definedName name="_309__123Graph_LBL_ABORROWING_FSQ2" hidden="1">#REF!</definedName>
    <definedName name="_31__123Graph_AOPERATING_900" hidden="1">#REF!</definedName>
    <definedName name="_31__123Graph_CCHART_17" hidden="1">#REF!</definedName>
    <definedName name="_31__123Graph_XCHART_15" hidden="1">#REF!</definedName>
    <definedName name="_31__123Graph_XCHART_16" hidden="1">#REF!</definedName>
    <definedName name="_310_______S" hidden="1">#REF!</definedName>
    <definedName name="_311_______S" hidden="1">#REF!</definedName>
    <definedName name="_312_____0_S" hidden="1">#REF!</definedName>
    <definedName name="_312__123Graph_LBL_ACAPITAL_FSQ" hidden="1">#REF!</definedName>
    <definedName name="_313___0_0_F" hidden="1">#REF!</definedName>
    <definedName name="_314___0_0_S" hidden="1">#REF!</definedName>
    <definedName name="_315__123Graph_LBL_ACAPITAL_IMPROVE" hidden="1">#REF!</definedName>
    <definedName name="_315__123Graph_XCHART_22" hidden="1">#REF!</definedName>
    <definedName name="_318__123Graph_LBL_ACAPITAL_PORTFOL" hidden="1">#REF!</definedName>
    <definedName name="_32__123Graph_AOPERATING_FSQ" hidden="1">#REF!</definedName>
    <definedName name="_32__123Graph_XCHART_16" hidden="1">#REF!</definedName>
    <definedName name="_32__123Graph_XCHART_17" hidden="1">#REF!</definedName>
    <definedName name="_320______F" hidden="1">#REF!</definedName>
    <definedName name="_321______S" hidden="1">#REF!</definedName>
    <definedName name="_321__123Graph_LBL_ACHART_1" hidden="1">#REF!</definedName>
    <definedName name="_322______S" hidden="1">#REF!</definedName>
    <definedName name="_323____0_S" hidden="1">#REF!</definedName>
    <definedName name="_324__0_0_F" hidden="1">#REF!</definedName>
    <definedName name="_324__123Graph_LBL_ACHART_2" hidden="1">#REF!</definedName>
    <definedName name="_324__123Graph_XSEG_PIE" hidden="1">#REF!</definedName>
    <definedName name="_325__0_0_S" hidden="1">#REF!</definedName>
    <definedName name="_327__123Graph_LBL_ACHART_3" hidden="1">#REF!</definedName>
    <definedName name="_33__123Graph_ACHART_1" hidden="1">#REF!</definedName>
    <definedName name="_33__123Graph_AOPERATING_ONE" hidden="1">#REF!</definedName>
    <definedName name="_33__123Graph_BCHART_17" hidden="1">#REF!</definedName>
    <definedName name="_33__123Graph_CCHART_22" hidden="1">#REF!</definedName>
    <definedName name="_33__123Graph_XCHART_17" hidden="1">#REF!</definedName>
    <definedName name="_33__123Graph_XCHART_18" hidden="1">#REF!</definedName>
    <definedName name="_33_0_0_S" hidden="1">#REF!</definedName>
    <definedName name="_330__123Graph_LBL_ACHART_5" hidden="1">#REF!</definedName>
    <definedName name="_331_____F" hidden="1">#REF!</definedName>
    <definedName name="_332_____S" hidden="1">#REF!</definedName>
    <definedName name="_333_____S" hidden="1">#REF!</definedName>
    <definedName name="_333__123Graph_LBL_ACHART_6" hidden="1">#REF!</definedName>
    <definedName name="_334___0_S" hidden="1">#REF!</definedName>
    <definedName name="_335_0_0_F" hidden="1">#REF!</definedName>
    <definedName name="_336__123Graph_LBL_ADEBTVSDEBT_1633" hidden="1">#REF!</definedName>
    <definedName name="_336_0_0_S" hidden="1">#REF!</definedName>
    <definedName name="_339__123Graph_LBL_ADEBTVSDEBT_45B" hidden="1">#REF!</definedName>
    <definedName name="_34__123Graph_AOPERATING2_OB" hidden="1">#REF!</definedName>
    <definedName name="_34__123Graph_XCHART_18" hidden="1">#REF!</definedName>
    <definedName name="_34__123Graph_XCHART_19" hidden="1">#REF!</definedName>
    <definedName name="_342__123Graph_LBL_ADEBTVSDEBT_4TH" hidden="1">#REF!</definedName>
    <definedName name="_345__123Graph_LBL_ADEBTVSDEBT_712" hidden="1">#REF!</definedName>
    <definedName name="_348__123Graph_LBL_ADEBTVSDEBT_900" hidden="1">#REF!</definedName>
    <definedName name="_35__123Graph_ACHART_18" hidden="1">#REF!</definedName>
    <definedName name="_35__123Graph_B1633_10YR" hidden="1">#REF!</definedName>
    <definedName name="_35__123Graph_CSEG_PIE" hidden="1">#REF!</definedName>
    <definedName name="_35__123Graph_XCHART_19" hidden="1">#REF!</definedName>
    <definedName name="_35__123Graph_XCHART_22" hidden="1">#REF!</definedName>
    <definedName name="_351__123Graph_LBL_ADEBTVSDEBT_FSQ" hidden="1">#REF!</definedName>
    <definedName name="_354__123Graph_LBL_ADEBTVSDEBT_ONE" hidden="1">#REF!</definedName>
    <definedName name="_357__123Graph_LBL_ADEBTVSNOI_1325" hidden="1">#REF!</definedName>
    <definedName name="_36__123Graph_ACHART_17" hidden="1">#REF!</definedName>
    <definedName name="_36__123Graph_ACHART_2" hidden="1">#REF!</definedName>
    <definedName name="_36__123Graph_BBORROWING_45B2" hidden="1">#REF!</definedName>
    <definedName name="_36__123Graph_BCHART_22" hidden="1">#REF!</definedName>
    <definedName name="_36__123Graph_XCHART_22" hidden="1">#REF!</definedName>
    <definedName name="_36__123Graph_XSEG_PIE" hidden="1">#REF!</definedName>
    <definedName name="_360" hidden="1">2</definedName>
    <definedName name="_360__123Graph_LBL_ADEBTVSNOI_1633" hidden="1">#REF!</definedName>
    <definedName name="_363__123Graph_LBL_ADEBTVSNOI_45B" hidden="1">#REF!</definedName>
    <definedName name="_366__123Graph_LBL_ADEBTVSNOI_900" hidden="1">#REF!</definedName>
    <definedName name="_369__123Graph_LBL_ADEBTVSNOI_FSQ" hidden="1">#REF!</definedName>
    <definedName name="_37__123Graph_BBORROWING_900" hidden="1">#REF!</definedName>
    <definedName name="_37__123Graph_DCHART_15" hidden="1">#REF!</definedName>
    <definedName name="_37__123Graph_XSEG_PIE" hidden="1">#REF!</definedName>
    <definedName name="_372__123Graph_LBL_AOPERATING_1633" hidden="1">#REF!</definedName>
    <definedName name="_375__123Graph_LBL_AOPERATING_45B" hidden="1">#REF!</definedName>
    <definedName name="_378__123Graph_LBL_AOPERATING_900" hidden="1">#REF!</definedName>
    <definedName name="_38__123Graph_BBORROWING_9002" hidden="1">#REF!</definedName>
    <definedName name="_381__123Graph_LBL_AOPERATING_FSQ" hidden="1">#REF!</definedName>
    <definedName name="_384__123Graph_LBL_AOPERATING_ONE" hidden="1">#REF!</definedName>
    <definedName name="_387__123Graph_LBL_AOPERATING2_OB" hidden="1">#REF!</definedName>
    <definedName name="_39__123Graph_ACHART_3" hidden="1">#REF!</definedName>
    <definedName name="_39__123Graph_BBORROWING_FSQ2" hidden="1">#REF!</definedName>
    <definedName name="_39__123Graph_CCHART_15" hidden="1">#REF!</definedName>
    <definedName name="_39__123Graph_DCHART_16" hidden="1">#REF!</definedName>
    <definedName name="_390__123Graph_LBL_B1633_10YR" hidden="1">#REF!</definedName>
    <definedName name="_393__123Graph_LBL_BBORROWING_45B2" hidden="1">#REF!</definedName>
    <definedName name="_396__123Graph_LBL_BBORROWING_9002" hidden="1">#REF!</definedName>
    <definedName name="_399__123Graph_LBL_BBORROWING_FSQ2" hidden="1">#REF!</definedName>
    <definedName name="_3F" hidden="1">#REF!</definedName>
    <definedName name="_3p0Rwvu.Sommai" hidden="1">#REF!,#REF!,#REF!,#REF!,#REF!</definedName>
    <definedName name="_3S" hidden="1">#REF!</definedName>
    <definedName name="_4__123Graph_ABORROWING_FSQ2" hidden="1">#REF!</definedName>
    <definedName name="_4__123Graph_ACHART_16" hidden="1">#REF!</definedName>
    <definedName name="_4__123Graph_ACHART_17" hidden="1">#REF!</definedName>
    <definedName name="_4__123Graph_ACHART_2" hidden="1">#REF!</definedName>
    <definedName name="_4__123Graph_ACHART_6" hidden="1">#REF!</definedName>
    <definedName name="_4__123Graph_BCHART_1" hidden="1">#REF!</definedName>
    <definedName name="_4__123Graph_XCHART_1" hidden="1">#REF!</definedName>
    <definedName name="_4__123Graph_XCHART_5A" hidden="1">#REF!</definedName>
    <definedName name="_4_0_S" hidden="1">#REF!</definedName>
    <definedName name="_4_13__1_WEBI_Space" hidden="1">#REF!</definedName>
    <definedName name="_40__123Graph_BCAPITAL_1633" hidden="1">#REF!</definedName>
    <definedName name="_40_0_0_S" hidden="1">#REF!</definedName>
    <definedName name="_402__123Graph_LBL_BCAPITAL_IMPROVE" hidden="1">#REF!</definedName>
    <definedName name="_405__123Graph_LBL_BCAPITAL_PORTFOL" hidden="1">#REF!</definedName>
    <definedName name="_408__123Graph_LBL_BCHART_1" hidden="1">#REF!</definedName>
    <definedName name="_41__123Graph_BCAPITAL_900" hidden="1">#REF!</definedName>
    <definedName name="_41__123Graph_DCHART_17" hidden="1">#REF!</definedName>
    <definedName name="_41_0_0_S" hidden="1">#REF!</definedName>
    <definedName name="_411__123Graph_LBL_BCHART_2" hidden="1">#REF!</definedName>
    <definedName name="_414__123Graph_LBL_BCHART_3" hidden="1">#REF!</definedName>
    <definedName name="_417__123Graph_LBL_BCHART_5" hidden="1">#REF!</definedName>
    <definedName name="_42__123Graph_ACHART_19" hidden="1">#REF!</definedName>
    <definedName name="_42__123Graph_ACHART_5" hidden="1">#REF!</definedName>
    <definedName name="_42__123Graph_BCAPITAL_IMPROVE" hidden="1">#REF!</definedName>
    <definedName name="_42__123Graph_CCHART_16" hidden="1">#REF!</definedName>
    <definedName name="_42_0_0_S" hidden="1">#REF!</definedName>
    <definedName name="_420__123Graph_LBL_BDEBTVSDEBT_1633" hidden="1">#REF!</definedName>
    <definedName name="_423__123Graph_LBL_BDEBTVSDEBT_45B" hidden="1">#REF!</definedName>
    <definedName name="_426__123Graph_LBL_BDEBTVSDEBT_4TH" hidden="1">#REF!</definedName>
    <definedName name="_429__123Graph_LBL_BDEBTVSDEBT_712" hidden="1">#REF!</definedName>
    <definedName name="_43__123Graph_BCAPITAL_PORTFOL" hidden="1">#REF!</definedName>
    <definedName name="_43__123Graph_DCHART_22" hidden="1">#REF!</definedName>
    <definedName name="_432__123Graph_LBL_BDEBTVSDEBT_900" hidden="1">#REF!</definedName>
    <definedName name="_435__123Graph_LBL_BDEBTVSDEBT_FSQ" hidden="1">#REF!</definedName>
    <definedName name="_438__123Graph_LBL_BDEBTVSDEBT_ONE" hidden="1">#REF!</definedName>
    <definedName name="_44__123Graph_BCHART_1" hidden="1">#REF!</definedName>
    <definedName name="_441__123Graph_LBL_BDEBTVSNOI_1325" hidden="1">#REF!</definedName>
    <definedName name="_444__123Graph_LBL_BDEBTVSNOI_1633" hidden="1">#REF!</definedName>
    <definedName name="_447__123Graph_LBL_BDEBTVSNOI_45B" hidden="1">#REF!</definedName>
    <definedName name="_45__123Graph_ACHART_18" hidden="1">#REF!</definedName>
    <definedName name="_45__123Graph_ACHART_6" hidden="1">#REF!</definedName>
    <definedName name="_45__123Graph_BCHART_2" hidden="1">#REF!</definedName>
    <definedName name="_45__123Graph_CCHART_17" hidden="1">#REF!</definedName>
    <definedName name="_45__123Graph_ECHART_15" hidden="1">#REF!</definedName>
    <definedName name="_450__123Graph_LBL_BDEBTVSNOI_900" hidden="1">#REF!</definedName>
    <definedName name="_453__123Graph_LBL_BDEBTVSNOI_FSQ" hidden="1">#REF!</definedName>
    <definedName name="_456__123Graph_LBL_BOPERATING_1633" hidden="1">#REF!</definedName>
    <definedName name="_459__123Graph_LBL_BOPERATING_45B" hidden="1">#REF!</definedName>
    <definedName name="_46__123Graph_BCHART_3" hidden="1">#REF!</definedName>
    <definedName name="_462__123Graph_LBL_BOPERATING_900" hidden="1">#REF!</definedName>
    <definedName name="_465__123Graph_LBL_BOPERATING_FSQ" hidden="1">#REF!</definedName>
    <definedName name="_468__123Graph_LBL_BOPERATING_ONE" hidden="1">#REF!</definedName>
    <definedName name="_47__123Graph_BCHART_5" hidden="1">#REF!</definedName>
    <definedName name="_47__123Graph_ECHART_16" hidden="1">#REF!</definedName>
    <definedName name="_471__123Graph_LBL_BOPERATING2_OB" hidden="1">#REF!</definedName>
    <definedName name="_474__123Graph_LBL_C1633_10YR" hidden="1">#REF!</definedName>
    <definedName name="_477__123Graph_LBL_CBORROWING_16332" hidden="1">#REF!</definedName>
    <definedName name="_48__123Graph_ADEBTVSDEBT_1633" hidden="1">#REF!</definedName>
    <definedName name="_48__123Graph_BDEBTVSDEBT_1633" hidden="1">#REF!</definedName>
    <definedName name="_48__123Graph_CCHART_22" hidden="1">#REF!</definedName>
    <definedName name="_48_0_S" hidden="1">#REF!</definedName>
    <definedName name="_480__123Graph_LBL_CBORROWING_900" hidden="1">#REF!</definedName>
    <definedName name="_483__123Graph_LBL_CBORROWING_FSQ2" hidden="1">#REF!</definedName>
    <definedName name="_486__123Graph_LBL_CCAPITAL_1633" hidden="1">#REF!</definedName>
    <definedName name="_489__123Graph_LBL_CCAPITAL_45B" hidden="1">#REF!</definedName>
    <definedName name="_49__123Graph_ACHART_21" hidden="1">#REF!</definedName>
    <definedName name="_49__123Graph_BDEBTVSDEBT_45B" hidden="1">#REF!</definedName>
    <definedName name="_49__123Graph_ECHART_17" hidden="1">#REF!</definedName>
    <definedName name="_49_0_S" hidden="1">#REF!</definedName>
    <definedName name="_492__123Graph_LBL_CCAPITAL_900" hidden="1">#REF!</definedName>
    <definedName name="_495__123Graph_LBL_CCAPITAL_FSQ" hidden="1">#REF!</definedName>
    <definedName name="_498__123Graph_LBL_CCHART_1" hidden="1">#REF!</definedName>
    <definedName name="_4F" hidden="1">#REF!</definedName>
    <definedName name="_4ƒ0Swvu.Sommai" hidden="1">#REF!,#REF!,#REF!,#REF!,#REF!,#REF!</definedName>
    <definedName name="_4S" hidden="1">#REF!</definedName>
    <definedName name="_5__123Graph_ACAPITAL_1633" hidden="1">#REF!</definedName>
    <definedName name="_5__123Graph_ACHART_15" hidden="1">#REF!</definedName>
    <definedName name="_5__123Graph_ACHART_17" hidden="1">#REF!</definedName>
    <definedName name="_5__123Graph_ACHART_18" hidden="1">#REF!</definedName>
    <definedName name="_5__123Graph_BCHART_3" hidden="1">#REF!</definedName>
    <definedName name="_5__123Graph_CCHART_1" hidden="1">#REF!</definedName>
    <definedName name="_5__123Graph_XCHART_2" hidden="1">#REF!</definedName>
    <definedName name="_5_0_0_F" hidden="1">#REF!</definedName>
    <definedName name="_5_0_S" hidden="1">#REF!</definedName>
    <definedName name="_5_13__1_WEBI_VHeading" hidden="1">#REF!</definedName>
    <definedName name="_50__123Graph_BCHART_16" hidden="1">#REF!</definedName>
    <definedName name="_50__123Graph_BDEBTVSDEBT_4TH" hidden="1">#REF!</definedName>
    <definedName name="_501__123Graph_LBL_CCHART_2" hidden="1">#REF!</definedName>
    <definedName name="_504__123Graph_LBL_CCHART_3" hidden="1">#REF!</definedName>
    <definedName name="_507__123Graph_LBL_CINVEST_OB" hidden="1">#REF!</definedName>
    <definedName name="_51__123Graph_ADEBTVSDEBT_45B" hidden="1">#REF!</definedName>
    <definedName name="_51__123Graph_BDEBTVSDEBT_712" hidden="1">#REF!</definedName>
    <definedName name="_51__123Graph_CSEG_PIE" hidden="1">#REF!</definedName>
    <definedName name="_51__123Graph_ECHART_22" hidden="1">#REF!</definedName>
    <definedName name="_510__123Graph_LBL_COPERATING_1633" hidden="1">#REF!</definedName>
    <definedName name="_513__123Graph_LBL_COPERATING_45B" hidden="1">#REF!</definedName>
    <definedName name="_516__123Graph_LBL_COPERATING_900" hidden="1">#REF!</definedName>
    <definedName name="_519__123Graph_LBL_COPERATING_FSQ" hidden="1">#REF!</definedName>
    <definedName name="_52__123Graph_BDEBTVSDEBT_900" hidden="1">#REF!</definedName>
    <definedName name="_522__123Graph_LBL_COPERATING_ONE" hidden="1">#REF!</definedName>
    <definedName name="_525__123Graph_LBL_COPERATING2_OB" hidden="1">#REF!</definedName>
    <definedName name="_528__123Graph_LBL_D1633_10YR" hidden="1">#REF!</definedName>
    <definedName name="_53__123Graph_BDEBTVSDEBT_FSQ" hidden="1">#REF!</definedName>
    <definedName name="_53__123Graph_FCHART_15" hidden="1">#REF!</definedName>
    <definedName name="_531__123Graph_LBL_DBORROWING_900" hidden="1">#REF!</definedName>
    <definedName name="_534__123Graph_LBL_DCAPITAL_FSQ" hidden="1">#REF!</definedName>
    <definedName name="_537__123Graph_LBL_DCHART_1" hidden="1">#REF!</definedName>
    <definedName name="_54__123Graph_ACHART_19" hidden="1">#REF!</definedName>
    <definedName name="_54__123Graph_ADEBTVSDEBT_4TH" hidden="1">#REF!</definedName>
    <definedName name="_54__123Graph_BDEBTVSDEBT_ONE" hidden="1">#REF!</definedName>
    <definedName name="_54__123Graph_DCHART_15" hidden="1">#REF!</definedName>
    <definedName name="_540__123Graph_LBL_DCHART_2" hidden="1">#REF!</definedName>
    <definedName name="_543__123Graph_LBL_DCHART_3" hidden="1">#REF!</definedName>
    <definedName name="_546__123Graph_LBL_DINVEST_OB" hidden="1">#REF!</definedName>
    <definedName name="_549__123Graph_LBL_DOPERATING_1633" hidden="1">#REF!</definedName>
    <definedName name="_55__123Graph_BDEBTVSNOI_1325" hidden="1">#REF!</definedName>
    <definedName name="_55__123Graph_FCHART_16" hidden="1">#REF!</definedName>
    <definedName name="_552__123Graph_LBL_DOPERATING_45B" hidden="1">#REF!</definedName>
    <definedName name="_555__123Graph_LBL_DOPERATING_900" hidden="1">#REF!</definedName>
    <definedName name="_558__123Graph_LBL_DOPERATING_FSQ" hidden="1">#REF!</definedName>
    <definedName name="_56______________________________F" hidden="1">#REF!</definedName>
    <definedName name="_56__123Graph_ASEG_PIE" hidden="1">#REF!</definedName>
    <definedName name="_56__123Graph_BDEBTVSNOI_1633" hidden="1">#REF!</definedName>
    <definedName name="_561__123Graph_LBL_DOPERATING_ONE" hidden="1">#REF!</definedName>
    <definedName name="_564__123Graph_LBL_DOPERATING2_OB" hidden="1">#REF!</definedName>
    <definedName name="_567__123Graph_LBL_EBORROWING_1633" hidden="1">#REF!</definedName>
    <definedName name="_57______________________________S" hidden="1">#REF!</definedName>
    <definedName name="_57__123Graph_ADEBTVSDEBT_712" hidden="1">#REF!</definedName>
    <definedName name="_57__123Graph_BDEBTVSNOI_45B" hidden="1">#REF!</definedName>
    <definedName name="_57__123Graph_DCHART_16" hidden="1">#REF!</definedName>
    <definedName name="_57__123Graph_FCHART_17" hidden="1">#REF!</definedName>
    <definedName name="_570__123Graph_X1633_10YR" hidden="1">#REF!</definedName>
    <definedName name="_573__123Graph_XBORROWING_1633" hidden="1">#REF!</definedName>
    <definedName name="_576__123Graph_XBORROWING_16332" hidden="1">#REF!</definedName>
    <definedName name="_579__123Graph_XBORROWING_900" hidden="1">#REF!</definedName>
    <definedName name="_58______________________________S" hidden="1">#REF!</definedName>
    <definedName name="_58__123Graph_BDEBTVSNOI_900" hidden="1">#REF!</definedName>
    <definedName name="_582__123Graph_XCAPITAL_45B" hidden="1">#REF!</definedName>
    <definedName name="_585__123Graph_XCAPITAL_FSQ" hidden="1">#REF!</definedName>
    <definedName name="_588__123Graph_XCAPITAL_IMPROVE" hidden="1">#REF!</definedName>
    <definedName name="_59____________________________0_S" hidden="1">#REF!</definedName>
    <definedName name="_59__123Graph_BDEBTVSNOI_FSQ" hidden="1">#REF!</definedName>
    <definedName name="_59__123Graph_FCHART_22" hidden="1">#REF!</definedName>
    <definedName name="_591__123Graph_XCHART_2" hidden="1">#REF!</definedName>
    <definedName name="_594__123Graph_XCHART_3" hidden="1">#REF!</definedName>
    <definedName name="_597__123Graph_XDEBTVSDEBT_1633" hidden="1">#REF!</definedName>
    <definedName name="_5S" hidden="1">#REF!</definedName>
    <definedName name="_6__123Graph_ABORROWING_7122" hidden="1">#REF!</definedName>
    <definedName name="_6__123Graph_ACAPITAL_45B" hidden="1">#REF!</definedName>
    <definedName name="_6__123Graph_ACHART_15" hidden="1">#REF!</definedName>
    <definedName name="_6__123Graph_ACHART_18" hidden="1">#REF!</definedName>
    <definedName name="_6__123Graph_ACHART_19" hidden="1">#REF!</definedName>
    <definedName name="_6__123Graph_BCHART_1" hidden="1">#REF!</definedName>
    <definedName name="_6__123Graph_DCHART_1" hidden="1">#REF!</definedName>
    <definedName name="_6__123Graph_XCHART_4" hidden="1">#REF!</definedName>
    <definedName name="_6_0_0_F" hidden="1">#REF!</definedName>
    <definedName name="_6_0_0_S" hidden="1">#REF!</definedName>
    <definedName name="_6_0_S" hidden="1">#REF!</definedName>
    <definedName name="_6_17__1_WEBI_DataGrid" hidden="1">#REF!</definedName>
    <definedName name="_60__________________________0_0_F" hidden="1">#REF!</definedName>
    <definedName name="_60__123Graph_ADEBTVSDEBT_900" hidden="1">#REF!</definedName>
    <definedName name="_60__123Graph_BINVEST_OB" hidden="1">#REF!</definedName>
    <definedName name="_60__123Graph_DCHART_17" hidden="1">#REF!</definedName>
    <definedName name="_600__123Graph_XDEBTVSDEBT_45B" hidden="1">#REF!</definedName>
    <definedName name="_603__123Graph_XDEBTVSDEBT_712" hidden="1">#REF!</definedName>
    <definedName name="_606__123Graph_XDEBTVSDEBT_FSQ" hidden="1">#REF!</definedName>
    <definedName name="_609__123Graph_XDEBTVSNOI_900" hidden="1">#REF!</definedName>
    <definedName name="_61__________________________0_0_S" hidden="1">#REF!</definedName>
    <definedName name="_61__123Graph_BOPERATING_1633" hidden="1">#REF!</definedName>
    <definedName name="_61__123Graph_XCHART_15" hidden="1">#REF!</definedName>
    <definedName name="_612__123Graph_XDEBTVSNOI_FSQ" hidden="1">#REF!</definedName>
    <definedName name="_615__123Graph_XOPERATING_1633" hidden="1">#REF!</definedName>
    <definedName name="_618__123Graph_XOPERATING2_OB" hidden="1">#REF!</definedName>
    <definedName name="_62__123Graph_BOPERATING_45B" hidden="1">#REF!</definedName>
    <definedName name="_63__123Graph_ACHART_21" hidden="1">#REF!</definedName>
    <definedName name="_63__123Graph_ADEBTVSDEBT_FSQ" hidden="1">#REF!</definedName>
    <definedName name="_63__123Graph_BCHART_15" hidden="1">#REF!</definedName>
    <definedName name="_63__123Graph_BOPERATING_900" hidden="1">#REF!</definedName>
    <definedName name="_63__123Graph_DCHART_22" hidden="1">#REF!</definedName>
    <definedName name="_63__123Graph_XCHART_16" hidden="1">#REF!</definedName>
    <definedName name="_64__123Graph_BOPERATING_FSQ" hidden="1">#REF!</definedName>
    <definedName name="_65__123Graph_BOPERATING_ONE" hidden="1">#REF!</definedName>
    <definedName name="_65__123Graph_XCHART_17" hidden="1">#REF!</definedName>
    <definedName name="_66__123Graph_ADEBTVSDEBT_ONE" hidden="1">#REF!</definedName>
    <definedName name="_66__123Graph_BOPERATING2_OB" hidden="1">#REF!</definedName>
    <definedName name="_66__123Graph_ECHART_15" hidden="1">#REF!</definedName>
    <definedName name="_67_____________________________F" hidden="1">#REF!</definedName>
    <definedName name="_67__123Graph_C1633_10YR" hidden="1">#REF!</definedName>
    <definedName name="_67__123Graph_XCHART_18" hidden="1">#REF!</definedName>
    <definedName name="_68_____________________________S" hidden="1">#REF!</definedName>
    <definedName name="_68__123Graph_CBORROWING_16332" hidden="1">#REF!</definedName>
    <definedName name="_69_____________________________S" hidden="1">#REF!</definedName>
    <definedName name="_69__123Graph_ADEBTVSNOI_1325" hidden="1">#REF!</definedName>
    <definedName name="_69__123Graph_CBORROWING_900" hidden="1">#REF!</definedName>
    <definedName name="_69__123Graph_ECHART_16" hidden="1">#REF!</definedName>
    <definedName name="_69__123Graph_XCHART_19" hidden="1">#REF!</definedName>
    <definedName name="_6F" hidden="1">#REF!</definedName>
    <definedName name="_6p0Rwvu.Sommai" hidden="1">#REF!,#REF!,#REF!,#REF!,#REF!</definedName>
    <definedName name="_7__123Graph_ACAPITAL_900" hidden="1">#REF!</definedName>
    <definedName name="_7__123Graph_ACHART_12" hidden="1">#REF!</definedName>
    <definedName name="_7__123Graph_ACHART_16" hidden="1">#REF!</definedName>
    <definedName name="_7__123Graph_ACHART_19" hidden="1">#REF!</definedName>
    <definedName name="_7__123Graph_ACHART_21" hidden="1">#REF!</definedName>
    <definedName name="_7__123Graph_ECHART_1" hidden="1">#REF!</definedName>
    <definedName name="_7__123Graph_XCHART_5" hidden="1">#REF!</definedName>
    <definedName name="_7_0_0_F" hidden="1">#REF!</definedName>
    <definedName name="_7_0_0_S" hidden="1">#REF!</definedName>
    <definedName name="_7_17__1_WEBI_HHeading" hidden="1">#REF!</definedName>
    <definedName name="_70___________________________0_S" hidden="1">#REF!</definedName>
    <definedName name="_70__123Graph_BCHART_16" hidden="1">#REF!</definedName>
    <definedName name="_70__123Graph_CBORROWING_FSQ2" hidden="1">#REF!</definedName>
    <definedName name="_71_________________________0_0_F" hidden="1">#REF!</definedName>
    <definedName name="_71__123Graph_CCAPITAL_1633" hidden="1">#REF!</definedName>
    <definedName name="_71__123Graph_XCHART_22" hidden="1">#REF!</definedName>
    <definedName name="_72_________________________0_0_S" hidden="1">#REF!</definedName>
    <definedName name="_72__123Graph_ADEBTVSNOI_1633" hidden="1">#REF!</definedName>
    <definedName name="_72__123Graph_ASEG_PIE" hidden="1">#REF!</definedName>
    <definedName name="_72__123Graph_CCAPITAL_45B" hidden="1">#REF!</definedName>
    <definedName name="_72__123Graph_ECHART_17" hidden="1">#REF!</definedName>
    <definedName name="_73__123Graph_CCAPITAL_900" hidden="1">#REF!</definedName>
    <definedName name="_73__123Graph_XSEG_PIE" hidden="1">#REF!</definedName>
    <definedName name="_74__123Graph_CCAPITAL_FSQ" hidden="1">#REF!</definedName>
    <definedName name="_75__123Graph_ADEBTVSNOI_45B" hidden="1">#REF!</definedName>
    <definedName name="_75__123Graph_CCHART_1" hidden="1">#REF!</definedName>
    <definedName name="_75__123Graph_ECHART_22" hidden="1">#REF!</definedName>
    <definedName name="_76__123Graph_CCHART_2" hidden="1">#REF!</definedName>
    <definedName name="_77__123Graph_BCHART_17" hidden="1">#REF!</definedName>
    <definedName name="_77__123Graph_CCHART_3" hidden="1">#REF!</definedName>
    <definedName name="_78____________________________F" hidden="1">#REF!</definedName>
    <definedName name="_78__123Graph_ADEBTVSNOI_900" hidden="1">#REF!</definedName>
    <definedName name="_78__123Graph_CINVEST_OB" hidden="1">#REF!</definedName>
    <definedName name="_78__123Graph_FCHART_15" hidden="1">#REF!</definedName>
    <definedName name="_79____________________________S" hidden="1">#REF!</definedName>
    <definedName name="_79__123Graph_COPERATING_1633" hidden="1">#REF!</definedName>
    <definedName name="_8__123Graph_ACAPITAL_FSQ" hidden="1">#REF!</definedName>
    <definedName name="_8__123Graph_ACHART_21" hidden="1">#REF!</definedName>
    <definedName name="_8__123Graph_ASEG_PIE" hidden="1">#REF!</definedName>
    <definedName name="_8__123Graph_FCHART_1" hidden="1">#REF!</definedName>
    <definedName name="_8__123Graph_XCHART_1" hidden="1">#REF!</definedName>
    <definedName name="_8__123Graph_XCHART_6" hidden="1">#REF!</definedName>
    <definedName name="_8_0_0_F" hidden="1">#REF!</definedName>
    <definedName name="_8_0_0_S" hidden="1">#REF!</definedName>
    <definedName name="_8_17__1_WEBI_Table" hidden="1">#REF!</definedName>
    <definedName name="_80____________________________S" hidden="1">#REF!</definedName>
    <definedName name="_80__123Graph_COPERATING_45B" hidden="1">#REF!</definedName>
    <definedName name="_81__________________________0_S" hidden="1">#REF!</definedName>
    <definedName name="_81__123Graph_ADEBTVSNOI_FSQ" hidden="1">#REF!</definedName>
    <definedName name="_81__123Graph_BCHART_15" hidden="1">#REF!</definedName>
    <definedName name="_81__123Graph_COPERATING_900" hidden="1">#REF!</definedName>
    <definedName name="_81__123Graph_FCHART_16" hidden="1">#REF!</definedName>
    <definedName name="_82________________________0_0_F" hidden="1">#REF!</definedName>
    <definedName name="_82__123Graph_COPERATING_FSQ" hidden="1">#REF!</definedName>
    <definedName name="_83________________________0_0_S" hidden="1">#REF!</definedName>
    <definedName name="_83__123Graph_COPERATING_ONE" hidden="1">#REF!</definedName>
    <definedName name="_84__123Graph_AINVEST_OB" hidden="1">#REF!</definedName>
    <definedName name="_84__123Graph_BCHART_22" hidden="1">#REF!</definedName>
    <definedName name="_84__123Graph_COPERATING2_OB" hidden="1">#REF!</definedName>
    <definedName name="_84__123Graph_FCHART_17" hidden="1">#REF!</definedName>
    <definedName name="_85__123Graph_D1633_10YR" hidden="1">#REF!</definedName>
    <definedName name="_85_0_0_F" hidden="1">#REF!</definedName>
    <definedName name="_86__123Graph_DBORROWING_900" hidden="1">#REF!</definedName>
    <definedName name="_86_0_0_F" hidden="1">#REF!</definedName>
    <definedName name="_87__123Graph_AOPERATING_1633" hidden="1">#REF!</definedName>
    <definedName name="_87__123Graph_DCAPITAL_1633" hidden="1">#REF!</definedName>
    <definedName name="_87__123Graph_FCHART_22" hidden="1">#REF!</definedName>
    <definedName name="_88__123Graph_DCAPITAL_900" hidden="1">#REF!</definedName>
    <definedName name="_89___________________________F" hidden="1">#REF!</definedName>
    <definedName name="_89__123Graph_DCAPITAL_FSQ" hidden="1">#REF!</definedName>
    <definedName name="_8S" hidden="1">#REF!</definedName>
    <definedName name="_9__123Graph_ABORROWING_900" hidden="1">#REF!</definedName>
    <definedName name="_9__123Graph_ACAPITAL_IMPROVE" hidden="1">#REF!</definedName>
    <definedName name="_9__123Graph_ACHART_12" hidden="1">#REF!</definedName>
    <definedName name="_9__123Graph_ACHART_16" hidden="1">#REF!</definedName>
    <definedName name="_9__123Graph_ACHART_17" hidden="1">#REF!</definedName>
    <definedName name="_9__123Graph_ASEG_PIE" hidden="1">#REF!</definedName>
    <definedName name="_9__123Graph_BCHART_15" hidden="1">#REF!</definedName>
    <definedName name="_9__123Graph_XCHART_1" hidden="1">#REF!</definedName>
    <definedName name="_9_21__1_WEBI_DataGrid" hidden="1">#REF!</definedName>
    <definedName name="_90___________________________S" hidden="1">#REF!</definedName>
    <definedName name="_90__123Graph_AOPERATING_45B" hidden="1">#REF!</definedName>
    <definedName name="_90__123Graph_BCHART_16" hidden="1">#REF!</definedName>
    <definedName name="_90__123Graph_DCHART_1" hidden="1">#REF!</definedName>
    <definedName name="_90__123Graph_XCHART_15" hidden="1">#REF!</definedName>
    <definedName name="_91___________________________S" hidden="1">#REF!</definedName>
    <definedName name="_91__123Graph_CCHART_15" hidden="1">#REF!</definedName>
    <definedName name="_91__123Graph_DCHART_2" hidden="1">#REF!</definedName>
    <definedName name="_92_________________________0_S" hidden="1">#REF!</definedName>
    <definedName name="_92__123Graph_DCHART_3" hidden="1">#REF!</definedName>
    <definedName name="_93_______________________0_0_F" hidden="1">#REF!</definedName>
    <definedName name="_93__123Graph_AOPERATING_900" hidden="1">#REF!</definedName>
    <definedName name="_93__123Graph_DINVEST_OB" hidden="1">#REF!</definedName>
    <definedName name="_93__123Graph_XCHART_16" hidden="1">#REF!</definedName>
    <definedName name="_94_______________________0_0_S" hidden="1">#REF!</definedName>
    <definedName name="_94__123Graph_DOPERATING_1633" hidden="1">#REF!</definedName>
    <definedName name="_95__123Graph_DOPERATING_45B" hidden="1">#REF!</definedName>
    <definedName name="_96__123Graph_AOPERATING_FSQ" hidden="1">#REF!</definedName>
    <definedName name="_96__123Graph_DOPERATING_900" hidden="1">#REF!</definedName>
    <definedName name="_96__123Graph_XCHART_17" hidden="1">#REF!</definedName>
    <definedName name="_97__123Graph_DOPERATING_FSQ" hidden="1">#REF!</definedName>
    <definedName name="_98__123Graph_CCHART_16" hidden="1">#REF!</definedName>
    <definedName name="_98__123Graph_DOPERATING_ONE" hidden="1">#REF!</definedName>
    <definedName name="_99__123Graph_AOPERATING_ONE" hidden="1">#REF!</definedName>
    <definedName name="_99__123Graph_BCHART_17" hidden="1">#REF!</definedName>
    <definedName name="_99__123Graph_DOPERATING2_OB" hidden="1">#REF!</definedName>
    <definedName name="_99__123Graph_XCHART_18" hidden="1">#REF!</definedName>
    <definedName name="_a1" hidden="1">{"Assump",#N/A,TRUE,"Proforma";"first",#N/A,TRUE,"Proforma";"second",#N/A,TRUE,"Proforma";"lease1",#N/A,TRUE,"Proforma";"lease2",#N/A,TRUE,"Proforma"}</definedName>
    <definedName name="_a2" hidden="1">{"sheet a",#N/A,FALSE,"A";"2 9 casflow",#N/A,FALSE,"B"}</definedName>
    <definedName name="_act" hidden="1">1</definedName>
    <definedName name="_act.act" hidden="1">1</definedName>
    <definedName name="_actual" hidden="1">1</definedName>
    <definedName name="_adjust" hidden="1">1</definedName>
    <definedName name="_al1" hidden="1">{"sheet a",#N/A,FALSE,"A";"sheet b 1",#N/A,FALSE,"B";"sheet b 2",#N/A,FALSE,"B"}</definedName>
    <definedName name="_ann" hidden="1">1</definedName>
    <definedName name="_annual" hidden="1">1</definedName>
    <definedName name="_atmat" hidden="1">2</definedName>
    <definedName name="_atmaturity" hidden="1">2</definedName>
    <definedName name="_AVB2" hidden="1">{"page1",#N/A,FALSE,"PROFORMA";"page2",#N/A,FALSE,"PROFORMA";"page3",#N/A,FALSE,"PROFORMA";"page4",#N/A,FALSE,"PROFORMA";"page5",#N/A,FALSE,"PROFORMA";"page6",#N/A,FALSE,"PROFORMA";"page7",#N/A,FALSE,"PROFORMA";"page8",#N/A,FALSE,"PROFORMA"}</definedName>
    <definedName name="_bdm.026E05F70CA84C22868A1088F849EC78.edm" hidden="1">#REF!</definedName>
    <definedName name="_bdm.106BF9AD7184485C82620E5C6501496A.edm" hidden="1">#REF!</definedName>
    <definedName name="_bdm.1718F6ECF9B643BB9ECFC6EF36F303DB.edm" hidden="1">#REF!</definedName>
    <definedName name="_bdm.1A6DD9EDF0014631BA5DAB54DD1AF109.edm" hidden="1">#REF!</definedName>
    <definedName name="_bdm.1a9cf9f72798480680641dd8384901c9.edm" hidden="1">#REF!</definedName>
    <definedName name="_bdm.21035019083648108165B1BA45E6A741.edm" hidden="1">#REF!</definedName>
    <definedName name="_bdm.245837C03697464A85C9555B7055B8DF.edm" hidden="1">#REF!</definedName>
    <definedName name="_bdm.2D8A9BA2029349879D845F587E86F8A7.edm" hidden="1">#REF!</definedName>
    <definedName name="_bdm.2E992C0B17A84955BA91F52DDFA70110.edm" hidden="1">#REF!</definedName>
    <definedName name="_bdm.3BC385B203304DC2A2F1B29290FCAD72.edm" hidden="1">#REF!</definedName>
    <definedName name="_bdm.5222E973893B4D419699D266C985636B.edm" hidden="1">#REF!</definedName>
    <definedName name="_bdm.5BED8E322A0E4D21AD81A57E4077B268.edm" hidden="1">#REF!</definedName>
    <definedName name="_bdm.658BD73E718B4E1C912C47566B23EE2B.edm" hidden="1">#REF!</definedName>
    <definedName name="_bdm.6AFB8EC9794F4B969C3DC3748E73F7B9.edm" hidden="1">#REF!</definedName>
    <definedName name="_bdm.6B922E2C01B840F3846C2C49675DC960.edm" hidden="1">#REF!</definedName>
    <definedName name="_bdm.6D8BB308F1A7454584FC7D1C95409EBC.edm" hidden="1">#REF!</definedName>
    <definedName name="_bdm.6EEC5A193E16440E948667A92332B274.edm" hidden="1">#REF!</definedName>
    <definedName name="_bdm.7D95730C247643EEA3B963D7969C456D.edm" hidden="1">#REF!</definedName>
    <definedName name="_bdm.882C59D4404640129C696AF15CB3755A.edm" hidden="1">#REF!</definedName>
    <definedName name="_bdm.89E6BDEE223B433E91AA988BACACCCA7.edm" hidden="1">#REF!</definedName>
    <definedName name="_bdm.8A08EA11AC38492FAE61DFC7796E493D.edm" hidden="1">#REF!</definedName>
    <definedName name="_bdm.8FB8D0476D434CF0BB12679ACFD65F47.edm" hidden="1">#REF!</definedName>
    <definedName name="_bdm.9295845727974FDA81DFBC25B6C85439.edm" hidden="1">#REF!</definedName>
    <definedName name="_bdm.94D63755E22F41798F4B40D8943C2F3C.edm" hidden="1">#REF!</definedName>
    <definedName name="_bdm.9A040B5ACDCB4B0698A5B5E86E5A054C.edm" hidden="1">#REF!</definedName>
    <definedName name="_bdm.A3C74649B5F34AA383569D0C79E5DABA.edm" hidden="1">#REF!</definedName>
    <definedName name="_bdm.BABF452210574A9CA93D617BC84B3A91.edm" hidden="1">#REF!</definedName>
    <definedName name="_bdm.BC0211E181094707BD7C6FE5463B3D99.edm" hidden="1">#REF!</definedName>
    <definedName name="_bdm.C5DC8FA93DE442CCB61B4A0C11C100E3.edm" hidden="1">#REF!</definedName>
    <definedName name="_bdm.C7DBB29E3D8D41B69A73DF63E338BC5B.edm" hidden="1">#REF!</definedName>
    <definedName name="_bdm.CA2B39353E4A49A69B352925B9B220DD.edm" hidden="1">#REF!</definedName>
    <definedName name="_bdm.D2B1740531EB42EFA55C061A4965B641.edm" hidden="1">#REF!</definedName>
    <definedName name="_bdm.D59C811B3D494A0EA74B1169FA91A502.edm" hidden="1">#REF!</definedName>
    <definedName name="_bdm.D9ECDB47EB944209A49F9DEB77C8F931.edm" hidden="1">#REF!</definedName>
    <definedName name="_bdm.DCD4238C512B4EA5AC02BAA7BE4DDB96.edm" hidden="1">#REF!</definedName>
    <definedName name="_bdm.DE146303A2C64E8B9F6B0CC32AF7454D.edm" hidden="1">#REF!</definedName>
    <definedName name="_bdm.DE98270AB5A941F2B59BAC96AB2837C2.edm" hidden="1">#REF!</definedName>
    <definedName name="_bdm.E48B019D23A34E2FB36833D571C08B02.edm" hidden="1">#REF!</definedName>
    <definedName name="_bdm.E5743739224A4283ADB83CE2636E223E.edm" hidden="1">#REF!</definedName>
    <definedName name="_bdm.E7F147181F6749909E86AE0B94642443.edm" hidden="1">#REF!</definedName>
    <definedName name="_bdm.F2D7291CDB3D4FC3B160BBE6876EBBC4.edm" hidden="1">#REF!</definedName>
    <definedName name="_bdm.F93EDABDA4534BCF8AFE6848E08D07C8.edm" hidden="1">#REF!</definedName>
    <definedName name="_bdm.FA84F58C8C0347EABAB83C6CA9263675.edm" hidden="1">#REF!</definedName>
    <definedName name="_bdm.FastTrackBookmark.8_23_2004_10_50_33_AM.edm" hidden="1">#REF!</definedName>
    <definedName name="_bdm.FastTrackBookmark.8_23_2004_10_50_37_AM.edm" hidden="1">#REF!</definedName>
    <definedName name="_bdm.FastTrackBookmark.8_23_2004_10_54_30_AM.edm" hidden="1">#REF!</definedName>
    <definedName name="_bdm.FastTrackBookmark.8_23_2004_10_54_40_AM.edm" hidden="1">#REF!</definedName>
    <definedName name="_bdm.FastTrackBookmark.8_23_2004_3_57_07_PM.edm" hidden="1">#REF!</definedName>
    <definedName name="_bdm.FastTrackBookmark.8_23_2004_3_57_16_PM.edm" hidden="1">#REF!</definedName>
    <definedName name="_bdm.FastTrackBookmark.8_23_2004_4_05_53_PM.edm" hidden="1">#REF!</definedName>
    <definedName name="_bdm.FastTrackBookmark.8_23_2004_4_06_00_PM.edm" hidden="1">#REF!</definedName>
    <definedName name="_bdm.FF0A03FB97DA4D188B322E3A6EF53865.edm" hidden="1">#REF!</definedName>
    <definedName name="_bond" hidden="1">3</definedName>
    <definedName name="_cf0008" hidden="1">{"CF",#N/A,FALSE,"Cash Flow";"RET",#N/A,FALSE,"Returns";"NPV",#N/A,FALSE,"Values";"ASMPT",#N/A,FALSE,"Assumptions"}</definedName>
    <definedName name="_cf0009" hidden="1">{"CF",#N/A,FALSE,"Cash Flow";"RET",#N/A,FALSE,"Returns";"NPV",#N/A,FALSE,"Values";"ASMPT",#N/A,FALSE,"Assumptions"}</definedName>
    <definedName name="_cf003" hidden="1">{"CF",#N/A,FALSE,"Cash Flow";"RET",#N/A,FALSE,"Returns";"NPV",#N/A,FALSE,"Values";"ASMPT",#N/A,FALSE,"Assumptions"}</definedName>
    <definedName name="_cf1" hidden="1">{"CF",#N/A,FALSE,"Cash Flow";"RET",#N/A,FALSE,"Returns";"NPV",#N/A,FALSE,"Values";"ASMPT",#N/A,FALSE,"Assumptions"}</definedName>
    <definedName name="_cf2" hidden="1">{"CF",#N/A,FALSE,"Cash Flow";"RET",#N/A,FALSE,"Returns";"NPV",#N/A,FALSE,"Values";"ASMPT",#N/A,FALSE,"Assumptions"}</definedName>
    <definedName name="_cf3" hidden="1">{"CF",#N/A,FALSE,"Cash Flow";"RET",#N/A,FALSE,"Returns";"NPV",#N/A,FALSE,"Values";"ASMPT",#N/A,FALSE,"Assumptions"}</definedName>
    <definedName name="_COO2" hidden="1">{#N/A,#N/A,FALSE,"Matrix";#N/A,#N/A,FALSE,"Cash Flow";#N/A,#N/A,FALSE,"10 Year Cost Analysis"}</definedName>
    <definedName name="_default" hidden="1">-1</definedName>
    <definedName name="_dflt" hidden="1">-1</definedName>
    <definedName name="_disc" hidden="1">1</definedName>
    <definedName name="_discount" hidden="1">1</definedName>
    <definedName name="_Dist_Bin" hidden="1">#REF!</definedName>
    <definedName name="_Dist_Values" hidden="1">#REF!</definedName>
    <definedName name="_dontadjust" hidden="1">0</definedName>
    <definedName name="_e360" hidden="1">3</definedName>
    <definedName name="_eom" hidden="1">1</definedName>
    <definedName name="_Fil1" hidden="1">#REF!</definedName>
    <definedName name="_Fill_" hidden="1">#REF!</definedName>
    <definedName name="_Fill_HO" hidden="1">#REF!</definedName>
    <definedName name="_Fill2" hidden="1">#REF!</definedName>
    <definedName name="_FILLs" hidden="1">#REF!</definedName>
    <definedName name="_xlnm._FilterDatabase" hidden="1">#REF!</definedName>
    <definedName name="_FL" hidden="1">#REF!</definedName>
    <definedName name="_full" hidden="1">1</definedName>
    <definedName name="_fullprecision" hidden="1">1</definedName>
    <definedName name="_fx2" hidden="1">#REF!</definedName>
    <definedName name="_george" hidden="1">#REF!</definedName>
    <definedName name="_gfd2" hidden="1">{#N/A,#N/A,FALSE,"Cashflow Analysis";#N/A,#N/A,FALSE,"Sensitivity Analysis";#N/A,#N/A,FALSE,"PV";#N/A,#N/A,FALSE,"Pro Forma"}</definedName>
    <definedName name="_gh6" hidden="1">{"CF",#N/A,FALSE,"Cash Flow";"RET",#N/A,FALSE,"Returns";"NPV",#N/A,FALSE,"Values";"ASMPT",#N/A,FALSE,"Assumptions"}</definedName>
    <definedName name="_GSRATES_1" hidden="1">"CT300001Latest          "</definedName>
    <definedName name="_GSRATES_COUNT" hidden="1">1</definedName>
    <definedName name="_GSRATESR_1" hidden="1">#N/A</definedName>
    <definedName name="_how1" hidden="1">{#N/A,#N/A,FALSE,"THRESHOLD PRODUCT SUMMARY";#N/A,#N/A,FALSE,"THRESHOLD DETAILS - HIGH YIELD";#N/A,#N/A,FALSE,"THRESHOLD DETAILS - SOVEREIGNS";#N/A,#N/A,FALSE,"THRESHOLD DETAILS - SYNDICATES ";#N/A,#N/A,FALSE,"THRESHOLD DETAILS - PRINC. FIN.";#N/A,#N/A,FALSE,"THRESHOLD DETAILS - MORTGAGES";#N/A,#N/A,FALSE,"THRESHOLD DETAILS - FOR. EXCH.";#N/A,#N/A,FALSE,"THRESHOLD DETAILS - DERIVATIVES";#N/A,#N/A,FALSE,"THRESHOLD DETAILS - HIGH GRADE";#N/A,#N/A,FALSE,"THRESHOLD DETAILS - PREFERREDS";#N/A,#N/A,FALSE,"THRESHOLD DETAILS - SCT";#N/A,#N/A,FALSE,"THRESHOLD DETAILS - MUNI BONDS";#N/A,#N/A,FALSE,"THRESHOLD DETAILS - GICs";#N/A,#N/A,FALSE,"THRESHOLD DETAILS - MUNI DERIV.";#N/A,#N/A,FALSE,"THRESHOLD DETAILS - GOVERNMENTS";#N/A,#N/A,FALSE,"THRESHOLD DETAILS - REINSURANCE";#N/A,#N/A,FALSE,"THRESHOLD DETAILS - FID CORP.";#N/A,#N/A,FALSE,"THRESHOLD DETAILS - FIRM FNCNG";#N/A,#N/A,FALSE,"THRESHOLD DETAILS - MONEY MARK."}</definedName>
    <definedName name="_how2" hidden="1">{#N/A,#N/A,FALSE,"THRESHOLD PRODUCT SUMMARY";#N/A,#N/A,FALSE,"THRESHOLD DETAILS - HIGH YIELD";#N/A,#N/A,FALSE,"THRESHOLD DETAILS - SOVEREIGNS";#N/A,#N/A,FALSE,"THRESHOLD DETAILS - SYNDICATES ";#N/A,#N/A,FALSE,"THRESHOLD DETAILS - PRINC. FIN.";#N/A,#N/A,FALSE,"THRESHOLD DETAILS - MORTGAGES";#N/A,#N/A,FALSE,"THRESHOLD DETAILS - FOR. EXCH.";#N/A,#N/A,FALSE,"THRESHOLD DETAILS - DERIVATIVES";#N/A,#N/A,FALSE,"THRESHOLD DETAILS - HIGH GRADE";#N/A,#N/A,FALSE,"THRESHOLD DETAILS - PREFERREDS";#N/A,#N/A,FALSE,"THRESHOLD DETAILS - SCT";#N/A,#N/A,FALSE,"THRESHOLD DETAILS - MUNI BONDS";#N/A,#N/A,FALSE,"THRESHOLD DETAILS - GICs";#N/A,#N/A,FALSE,"THRESHOLD DETAILS - MUNI DERIV.";#N/A,#N/A,FALSE,"THRESHOLD DETAILS - GOVERNMENTS";#N/A,#N/A,FALSE,"THRESHOLD DETAILS - REINSURANCE";#N/A,#N/A,FALSE,"THRESHOLD DETAILS - FID CORP.";#N/A,#N/A,FALSE,"THRESHOLD DETAILS - FIRM FNCNG";#N/A,#N/A,FALSE,"THRESHOLD DETAILS - MONEY MARK."}</definedName>
    <definedName name="_indstd" hidden="1">-1</definedName>
    <definedName name="_infl" hidden="1">7</definedName>
    <definedName name="_inflation" hidden="1">7</definedName>
    <definedName name="_isma30360" hidden="1">3</definedName>
    <definedName name="_isma360" hidden="1">3</definedName>
    <definedName name="_jo1" hidden="1">{#N/A,#N/A,FALSE,"Calculator"}</definedName>
    <definedName name="_jo2" hidden="1">{#N/A,#N/A,FALSE,"DCF-COM";#N/A,#N/A,FALSE,"VAC-COM"}</definedName>
    <definedName name="_jo3" hidden="1">{"CASHFLOW",#N/A,FALSE,"Northpointe"}</definedName>
    <definedName name="_jo4" hidden="1">{#N/A,#N/A,FALSE,"SHEET1";#N/A,#N/A,FALSE,"SHEET2";#N/A,#N/A,FALSE,"SHEET3";#N/A,#N/A,FALSE,"SHEET4"}</definedName>
    <definedName name="_JP1" hidden="1">{#N/A,#N/A,FALSE,"Aging Summary";#N/A,#N/A,FALSE,"Ratio Analysis";#N/A,#N/A,FALSE,"Test 120 Day Accts";#N/A,#N/A,FALSE,"Tickmarks"}</definedName>
    <definedName name="_Key1" localSheetId="3" hidden="1">#REF!</definedName>
    <definedName name="_Key1" localSheetId="10" hidden="1">#REF!</definedName>
    <definedName name="_Key1" hidden="1">#REF!</definedName>
    <definedName name="_Key2" hidden="1">#REF!</definedName>
    <definedName name="_Key22" hidden="1">#REF!</definedName>
    <definedName name="_Key5" hidden="1">#REF!</definedName>
    <definedName name="_Key6" hidden="1">#REF!</definedName>
    <definedName name="_Key8" hidden="1">#REF!</definedName>
    <definedName name="_Key9" hidden="1">#REF!</definedName>
    <definedName name="_mg3" hidden="1">{"Main",#N/A,FALSE,"Wacker";"Main2",#N/A,FALSE,"Wacker";"Value",#N/A,FALSE,"Wacker";"Sensitivity",#N/A,FALSE,"Wacker";"Paine",#N/A,FALSE,"Wacker";"Quaker",#N/A,FALSE,"Wacker";"Wacker",#N/A,FALSE,"Wacker";"1900",#N/A,FALSE,"Wacker";"1901",#N/A,FALSE,"Wacker"}</definedName>
    <definedName name="_monthly" hidden="1">12</definedName>
    <definedName name="_mth" hidden="1">12</definedName>
    <definedName name="_multi" hidden="1">5</definedName>
    <definedName name="_multistep" hidden="1">5</definedName>
    <definedName name="_n360" hidden="1">4</definedName>
    <definedName name="_nasd30360" hidden="1">4</definedName>
    <definedName name="_nasd360" hidden="1">4</definedName>
    <definedName name="_new1" hidden="1">{"Data Input",#N/A,TRUE,"Data Input";"15-Yr Cash Flow",#N/A,TRUE,"Cash Flow";"15-Yr Value",#N/A,TRUE,"Value "}</definedName>
    <definedName name="_new2" hidden="1">{#N/A,#N/A,FALSE,"CF Consolidated 2";#N/A,#N/A,FALSE,"Retail Assump";#N/A,#N/A,FALSE,"CF Retail";#N/A,#N/A,FALSE,"Garage Assumpt 1";#N/A,#N/A,FALSE,"Garage Op Proj";#N/A,#N/A,FALSE,"Hist I&amp;E";#N/A,#N/A,FALSE,"Rent Roll";#N/A,#N/A,FALSE,"RE Taxes";#N/A,#N/A,FALSE,"CAM - BH";#N/A,#N/A,FALSE,"Comm.Condo CAM"}</definedName>
    <definedName name="_new3" hidden="1">{"ODB",#N/A,FALSE,"Hold Scenario"}</definedName>
    <definedName name="_new4" hidden="1">{#N/A,#N/A,FALSE,"OpEx (PP)";#N/A,#N/A,FALSE,"Lease Comps (O)-BT";#N/A,#N/A,FALSE,"OpEx (CC)";#N/A,#N/A,FALSE,"Value (PP-Base)";#N/A,#N/A,FALSE,"Value (CC-Base)";#N/A,#N/A,FALSE,"Sales Comps (R)";#N/A,#N/A,FALSE,"Sales Comps (O)"}</definedName>
    <definedName name="_noneom" hidden="1">0</definedName>
    <definedName name="_old2" hidden="1">{#N/A,#N/A,FALSE,"Summary";#N/A,#N/A,FALSE,"Buckets";#N/A,#N/A,FALSE,"Northstar";#N/A,#N/A,FALSE,"Comp"}</definedName>
    <definedName name="_old3" hidden="1">{#N/A,#N/A,FALSE,"Emmes Services";#N/A,#N/A,FALSE,"Emmes Capital";#N/A,#N/A,FALSE,"Emmes &amp; Co"}</definedName>
    <definedName name="_old4" hidden="1">{#N/A,#N/A,FALSE,"Summary";#N/A,#N/A,FALSE,"Buckets";#N/A,#N/A,FALSE,"Northstar";#N/A,#N/A,FALSE,"Comp"}</definedName>
    <definedName name="_old5" hidden="1">{#N/A,#N/A,FALSE,"Emmes Services";#N/A,#N/A,FALSE,"Emmes Capital";#N/A,#N/A,FALSE,"Emmes &amp; Co"}</definedName>
    <definedName name="_old6" hidden="1">{#N/A,#N/A,FALSE,"Summary";#N/A,#N/A,FALSE,"Buckets";#N/A,#N/A,FALSE,"Northstar";#N/A,#N/A,FALSE,"Comp"}</definedName>
    <definedName name="_One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_Order1">255</definedName>
    <definedName name="_Order2">0</definedName>
    <definedName name="_Parse_In" hidden="1">#REF!</definedName>
    <definedName name="_Parse_Out" hidden="1">#REF!</definedName>
    <definedName name="_PBC09" hidden="1">{#N/A,#N/A,FALSE,"Aging Summary";#N/A,#N/A,FALSE,"Ratio Analysis";#N/A,#N/A,FALSE,"Test 120 Day Accts";#N/A,#N/A,FALSE,"Tickmarks"}</definedName>
    <definedName name="_pik" hidden="1">6</definedName>
    <definedName name="_psp2" hidden="1">{"CF",#N/A,FALSE,"Cash Flow";"RET",#N/A,FALSE,"Returns";"NPV",#N/A,FALSE,"Values";"ASMPT",#N/A,FALSE,"Assumptions"}</definedName>
    <definedName name="_psp3" hidden="1">{"CF",#N/A,FALSE,"Cash Flow";"RET",#N/A,FALSE,"Returns";"NPV",#N/A,FALSE,"Values";"ASMPT",#N/A,FALSE,"Assumptions"}</definedName>
    <definedName name="_qrt" hidden="1">4</definedName>
    <definedName name="_quarterly" hidden="1">4</definedName>
    <definedName name="_r" hidden="1">{#N/A,#N/A,FALSE,"Actual";#N/A,#N/A,FALSE,"Management Report 2";#N/A,#N/A,FALSE,"Management Report 3";#N/A,#N/A,FALSE,"Ergebnis";#N/A,#N/A,FALSE,"Summary";#N/A,#N/A,FALSE,"Konrzern";#N/A,#N/A,FALSE,"Abweichung Budget-Actuell"}</definedName>
    <definedName name="_Regression_Int" hidden="1">1</definedName>
    <definedName name="_round" hidden="1">0</definedName>
    <definedName name="_roundtrunc" hidden="1">0</definedName>
    <definedName name="_semi" hidden="1">2</definedName>
    <definedName name="_semiannual" hidden="1">2</definedName>
    <definedName name="_singlestep" hidden="1">4</definedName>
    <definedName name="_Sort" localSheetId="10" hidden="1">#REF!</definedName>
    <definedName name="_Sort" hidden="1">#REF!</definedName>
    <definedName name="_step" hidden="1">4</definedName>
    <definedName name="_T" hidden="1">#REF!</definedName>
    <definedName name="_t1" hidden="1">#REF!</definedName>
    <definedName name="_Tab2_In2" hidden="1">#REF!</definedName>
    <definedName name="_Table1_In1" hidden="1">#REF!</definedName>
    <definedName name="_Table1_Out" hidden="1">#REF!</definedName>
    <definedName name="_Table2" hidden="1">#REF!</definedName>
    <definedName name="_Table2_In1" hidden="1">#REF!</definedName>
    <definedName name="_Table2_In1_" hidden="1">#REF!</definedName>
    <definedName name="_Table2_In2" hidden="1">#REF!</definedName>
    <definedName name="_Table2_In2_" hidden="1">#REF!</definedName>
    <definedName name="_Table2_In3" hidden="1">#REF!</definedName>
    <definedName name="_Table2_Out" hidden="1">#REF!</definedName>
    <definedName name="_Table3_In2" hidden="1">#REF!</definedName>
    <definedName name="_Table3_In3" hidden="1">#REF!</definedName>
    <definedName name="_TL" hidden="1">#REF!</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wrn4" hidden="1">{"data",#N/A,FALSE,"INPUT"}</definedName>
    <definedName name="_www1" hidden="1">{#N/A,#N/A,FALSE,"Calculator"}</definedName>
    <definedName name="_www2" hidden="1">{#N/A,#N/A,FALSE,"Calculator"}</definedName>
    <definedName name="_xx2" hidden="1">{#N/A,#N/A,FALSE,"Future Collections";"Future",#N/A,FALSE,"BOTM"}</definedName>
    <definedName name="_zz1" hidden="1">#REF!</definedName>
    <definedName name="a_Key1" hidden="1">#REF!</definedName>
    <definedName name="a_Key2" hidden="1">#REF!</definedName>
    <definedName name="a1a1" hidden="1">{"Assump",#N/A,TRUE,"Proforma";"first",#N/A,TRUE,"Proforma";"second",#N/A,TRUE,"Proforma";"lease1",#N/A,TRUE,"Proforma";"lease2",#N/A,TRUE,"Proforma"}</definedName>
    <definedName name="aa" hidden="1">{"AnnualRentRoll",#N/A,FALSE,"RentRoll"}</definedName>
    <definedName name="aaa" hidden="1">{"AnnualRentRoll",#N/A,FALSE,"RentRoll"}</definedName>
    <definedName name="AAA_DOCTOPS" hidden="1">"AAA_SET"</definedName>
    <definedName name="AAA_duser" hidden="1">"OFF"</definedName>
    <definedName name="aaaa" hidden="1">{"cashcons",#N/A,FALSE,"CASHCONS";"cash7000",#N/A,FALSE,"CASH7000";"cash9000",#N/A,FALSE,"CASH9000";"assu7000",#N/A,FALSE,"ASSU7000";"assu9000",#N/A,FALSE,"ASSU9000";"rentroll",#N/A,FALSE,"RENTROLL";"expr7000",#N/A,FALSE,"EXPR7000";"expr9000",#N/A,FALSE,"EXPR9000"}</definedName>
    <definedName name="aaaaa" hidden="1">{"Assump",#N/A,TRUE,"Proforma";"first",#N/A,TRUE,"Proforma";"second",#N/A,TRUE,"Proforma";"lease1",#N/A,TRUE,"Proforma";"lease2",#N/A,TRUE,"Proforma"}</definedName>
    <definedName name="aaaaaa" hidden="1">{#N/A,#N/A,FALSE,"Calculator"}</definedName>
    <definedName name="aaaaaaa" hidden="1">{"Outflow 1",#N/A,FALSE,"Outflows-Inflows";"Outflow 2",#N/A,FALSE,"Outflows-Inflows";"Inflow 1",#N/A,FALSE,"Outflows-Inflows";"Inflow 2",#N/A,FALSE,"Outflows-Inflows"}</definedName>
    <definedName name="AAAAAAAA" hidden="1">{"Outflow 1",#N/A,FALSE,"Outflows-Inflows";"Outflow 2",#N/A,FALSE,"Outflows-Inflows";"Inflow 1",#N/A,FALSE,"Outflows-Inflows";"Inflow 2",#N/A,FALSE,"Outflows-Inflows"}</definedName>
    <definedName name="aaaaaaaaaaaa" hidden="1">#REF!</definedName>
    <definedName name="aaaaaaaaaaaaaaaaaaa"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aaaaaaaaaaaaaaaaaaaaaaaaaaaaaa" hidden="1">{#N/A,#N/A,FALSE,"Jim Walsh";#N/A,#N/A,FALSE,"Dan Minkoff";#N/A,#N/A,FALSE,"Chip Cinnamond";#N/A,#N/A,FALSE,"Ann Cole";#N/A,#N/A,FALSE,"Jim Rosasco";#N/A,#N/A,FALSE,"George Ochs";#N/A,#N/A,FALSE,"Peter Weed";#N/A,#N/A,FALSE,"Sheryl Crosland";#N/A,#N/A,FALSE,"Jim McLoughlin";#N/A,#N/A,FALSE,"Jim Olson";#N/A,#N/A,FALSE,"Anne Pfeiffer"}</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dfa" hidden="1">{"rtn",#N/A,FALSE,"RTN";"tables",#N/A,FALSE,"RTN";"cf",#N/A,FALSE,"CF";"stats",#N/A,FALSE,"Stats";"prop",#N/A,FALSE,"Prop"}</definedName>
    <definedName name="ab_condo" hidden="1">{#N/A,#N/A,TRUE,"Ericsson Stadium PCD ";#N/A,#N/A,TRUE,"Ericsson Stadium IOR"}</definedName>
    <definedName name="abb"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bc" hidden="1">{"TAB 1",#N/A,FALSE,"1";"tab 2",#N/A,FALSE,"2";"TAB 3",#N/A,FALSE,"3";"tab 4",#N/A,FALSE,"4";"tab 5",#N/A,FALSE,"5";"tab 6",#N/A,FALSE,"6";"tab 7",#N/A,FALSE,"7";"TAB 8",#N/A,FALSE,"8"}</definedName>
    <definedName name="Access_Button" hidden="1">"Loan_Front_End_Input_List"</definedName>
    <definedName name="AccessCode" hidden="1">""""</definedName>
    <definedName name="AccessDatabase" hidden="1">"C:\My Documents\DAVE\MODELS\Cash at Risk\Loan Front End.mdb"</definedName>
    <definedName name="Accru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tEconInputs" localSheetId="10">#REF!</definedName>
    <definedName name="ActEconInputs">#REF!</definedName>
    <definedName name="ACwvu.Sommaire." hidden="1">#REF!,#REF!,#REF!,#REF!,#REF!,#REF!</definedName>
    <definedName name="adfa" hidden="1">{"cap_structure",#N/A,FALSE,"Graph-Mkt Cap";"price",#N/A,FALSE,"Graph-Price";"ebit",#N/A,FALSE,"Graph-EBITDA";"ebitda",#N/A,FALSE,"Graph-EBITDA"}</definedName>
    <definedName name="adfgga" hidden="1">{"FCB_ALL",#N/A,FALSE,"FCB"}</definedName>
    <definedName name="adfghsdfgas" hidden="1">{"inputs raw data",#N/A,TRUE,"INPUT"}</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hidden="1">{"inputs raw data",#N/A,TRUE,"INPUT"}</definedName>
    <definedName name="ADSFA" hidden="1">{"inputs raw data",#N/A,TRUE,"INPUT"}</definedName>
    <definedName name="adsfsadf" hidden="1">{"CF",#N/A,FALSE,"Cash Flow";"RET",#N/A,FALSE,"Returns";"NPV",#N/A,FALSE,"Values";"ASMPT",#N/A,FALSE,"Assumptions"}</definedName>
    <definedName name="AEWEW" hidden="1">{"inputs raw data",#N/A,TRUE,"INPUT"}</definedName>
    <definedName name="afd" hidden="1">#REF!</definedName>
    <definedName name="afdfadsf" hidden="1">{#N/A,#N/A,FALSE,"RENT ROLL"}</definedName>
    <definedName name="afsdasdf" hidden="1">#REF!,#REF!,#REF!,#REF!,#REF!,#REF!</definedName>
    <definedName name="agf" hidden="1">{#N/A,#N/A,FALSE,"ExecSum";#N/A,#N/A,FALSE,"total summary";#N/A,#N/A,FALSE,"Budget";#N/A,#N/A,FALSE,"CashFlow"}</definedName>
    <definedName name="AgingandTrendAnalysis" hidden="1">{#N/A,#N/A,FALSE,"Aging Summary";#N/A,#N/A,FALSE,"Ratio Analysis";#N/A,#N/A,FALSE,"Test 120 Day Accts";#N/A,#N/A,FALSE,"Tickmarks"}</definedName>
    <definedName name="ajskdfk" hidden="1">{"mgmt forecast",#N/A,FALSE,"Mgmt Forecast";"dcf table",#N/A,FALSE,"Mgmt Forecast";"sensitivity",#N/A,FALSE,"Mgmt Forecast";"table inputs",#N/A,FALSE,"Mgmt Forecast";"calculations",#N/A,FALSE,"Mgmt Forecast"}</definedName>
    <definedName name="Al" hidden="1">{"sheet a",#N/A,FALSE,"A";"2 9 casflow",#N/A,FALSE,"B"}</definedName>
    <definedName name="aldk"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ternate_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mortized">[1]!PMT</definedName>
    <definedName name="AmortToggle" localSheetId="3">#REF!</definedName>
    <definedName name="AmortToggle">#REF!</definedName>
    <definedName name="AMS.Accounts_Payable.21000.000.lookup" hidden="1">#REF!</definedName>
    <definedName name="AMS.Accrued_Expenses.22200.000.lookup" hidden="1">#REF!</definedName>
    <definedName name="AMS.Accrued_Real_Estate_Taxes.22000.000.lookup" hidden="1">#REF!</definedName>
    <definedName name="AMS.Accumulated_Amortization_Deferred_Commissions.15350.000.lookup" hidden="1">#REF!</definedName>
    <definedName name="AMS.Accumulated_Amortization_Deferred_Financing.15450.000.lookup" hidden="1">#REF!</definedName>
    <definedName name="AMS.Accumulated_Depreciation_Building_and_Improvements.15150.000.lookup" hidden="1">#REF!</definedName>
    <definedName name="AMS.Accumulated_Depreciation_Tenant_Finish.15250.000.lookup" hidden="1">#REF!</definedName>
    <definedName name="AMS.Acquisition.74100.050.lookup" hidden="1">#REF!</definedName>
    <definedName name="AMS.Acquisition__Terminal_Principal.75000.250.lookup" hidden="1">#REF!</definedName>
    <definedName name="AMS.Acquisition_Date.2200.000.lookup" hidden="1">#REF!</definedName>
    <definedName name="AMS.Acquisition_Fee.77200.010.lookup" hidden="1">#REF!</definedName>
    <definedName name="AMS.Acquisition_Fee_Rebate.77200.015.lookup" hidden="1">#REF!</definedName>
    <definedName name="AMS.Additional_Equity.77200.020.lookup" hidden="1">#REF!</definedName>
    <definedName name="AMS.Adjustments_to_Distributions.77200.030.lookup" hidden="1">#REF!</definedName>
    <definedName name="AMS.Admin__Marketing__RM.61450.010.lookup" hidden="1">#REF!</definedName>
    <definedName name="AMS.Amortization_Expense.85200.000.lookup" hidden="1">#REF!</definedName>
    <definedName name="AMS.As_of_Date.1100.000.lookup" hidden="1">#REF!</definedName>
    <definedName name="AMS.Asset_Management_Fee.61200.060.lookup" hidden="1">#REF!</definedName>
    <definedName name="AMS.Asset_Name.2000.000.lookup" hidden="1">#REF!</definedName>
    <definedName name="AMS.Asset_Type.2300.000.lookup" hidden="1">#REF!</definedName>
    <definedName name="AMS.Average_Daily_Rate.91200.150.lookup" hidden="1">#REF!</definedName>
    <definedName name="AMS.Average_Daily_Rate.91450.200.lookup" hidden="1">#REF!</definedName>
    <definedName name="AMS.Base_Management_Fee.61200.040.lookup" hidden="1">#REF!</definedName>
    <definedName name="AMS.Base_Management_Fee.61450.030.lookup" hidden="1">#REF!</definedName>
    <definedName name="AMS.Beginning_Balance.83100.100.lookup" hidden="1">#REF!</definedName>
    <definedName name="AMS.Beginning_Balance.83500.100.lookup" hidden="1">#REF!</definedName>
    <definedName name="AMS.Bonds_Payable.24000.000.lookup" hidden="1">#REF!</definedName>
    <definedName name="AMS.Building_and_Improvements.15100.000.lookup" hidden="1">#REF!</definedName>
    <definedName name="AMS.Building_Other.73000.350.lookup" hidden="1">#REF!</definedName>
    <definedName name="AMS.Cap_Rate.92340.000.lookup" hidden="1">#REF!</definedName>
    <definedName name="AMS.Capital_Improvements.11400.200.lookup" hidden="1">#REF!</definedName>
    <definedName name="AMS.Capital_Improvements.73000.200.lookup" hidden="1">#REF!</definedName>
    <definedName name="AMS.Carlyle_Equity.31000.000.lookup" hidden="1">#REF!</definedName>
    <definedName name="AMS.Carlyle_Equity_Peak.93100.200.lookup" hidden="1">#REF!</definedName>
    <definedName name="AMS.CARLYLE_GROSS_CASH_FLOW.77500.000.lookup" hidden="1">#REF!</definedName>
    <definedName name="AMS.Carlyle_Gross_IRR.92120.000.lookup" hidden="1">#REF!</definedName>
    <definedName name="AMS.Carlyle_Gross_Profit.92140.000.lookup" hidden="1">#REF!</definedName>
    <definedName name="AMS.Carlyle_Ownership_Percent.93300.025.lookup" hidden="1">#REF!</definedName>
    <definedName name="AMS.Carlyle_Project_Cash_Flow.77100.000.lookup" hidden="1">#REF!</definedName>
    <definedName name="AMS.Cash_Held_at_Carlyle.11300.000.lookup" hidden="1">#REF!</definedName>
    <definedName name="AMS.CashOperating_Account.11100.000.lookup" hidden="1">#REF!</definedName>
    <definedName name="AMS.CashOther.11200.000.lookup" hidden="1">#REF!</definedName>
    <definedName name="AMS.Closing_Costs_Dollars.92320.000.lookup" hidden="1">#REF!</definedName>
    <definedName name="AMS.Closing_Costs_Percent.92330.000.lookup" hidden="1">#REF!</definedName>
    <definedName name="AMS.Condo_Sales.41100.010.lookup" hidden="1">#REF!</definedName>
    <definedName name="AMS.Contributions.83100.150.lookup" hidden="1">#REF!</definedName>
    <definedName name="AMS.Contributions.83500.150.lookup" hidden="1">#REF!</definedName>
    <definedName name="AMS.CUMULATIVE_W_C.75400.000.lookup" hidden="1">#REF!</definedName>
    <definedName name="AMS.Current_Earnings.33200.000.lookup" hidden="1">#REF!</definedName>
    <definedName name="AMS.Debt_Adjustment.93100.325.lookup" hidden="1">#REF!</definedName>
    <definedName name="AMS.Debt_Peak.93100.300.lookup" hidden="1">#REF!</definedName>
    <definedName name="AMS.Deferred_Commissions_Other_Costs.15300.000.lookup" hidden="1">#REF!</definedName>
    <definedName name="AMS.Deferred_Financing_Costs.15400.000.lookup" hidden="1">#REF!</definedName>
    <definedName name="AMS.Deferred_Revenue.21200.000.lookup" hidden="1">#REF!</definedName>
    <definedName name="AMS.Departmental_Expenses.61200.010.lookup" hidden="1">#REF!</definedName>
    <definedName name="AMS.Depreciation_Expense.85100.000.lookup" hidden="1">#REF!</definedName>
    <definedName name="AMS.Direct_Cost_of_Sales.41100.060.lookup" hidden="1">#REF!</definedName>
    <definedName name="AMS.Distributions.83100.250.lookup" hidden="1">#REF!</definedName>
    <definedName name="AMS.Distributions.83500.250.lookup" hidden="1">#REF!</definedName>
    <definedName name="AMS.Due_from_Affiliate.12000.000.lookup" hidden="1">#REF!</definedName>
    <definedName name="AMS.Due_to_Affiliate.23200.000.lookup" hidden="1">#REF!</definedName>
    <definedName name="AMS.ENDING_BALANCE.83100.300.lookup" hidden="1">#REF!</definedName>
    <definedName name="AMS.ENDING_BALANCE.83500.300.lookup" hidden="1">#REF!</definedName>
    <definedName name="AMS.Equity_Multiple.92200.000.lookup" hidden="1">#REF!</definedName>
    <definedName name="AMS.Escrow_Funding.73000.400.lookup" hidden="1">#REF!</definedName>
    <definedName name="AMS.Exit_Date.92100.000.lookup" hidden="1">#REF!</definedName>
    <definedName name="AMS.Exit_NOI.92400.000.lookup" hidden="1">#REF!</definedName>
    <definedName name="AMS.Exit_NOI_Type.92410.000.lookup" hidden="1">#REF!</definedName>
    <definedName name="AMS.Expense_Reimbursement_Revenue.41300.020.lookup" hidden="1">#REF!</definedName>
    <definedName name="AMS.FASB_13.85300.000.lookup" hidden="1">#REF!</definedName>
    <definedName name="AMS.Fees.77200.025.lookup" hidden="1">#REF!</definedName>
    <definedName name="AMS.Financing_Fees.75000.150.lookup" hidden="1">#REF!</definedName>
    <definedName name="AMS.Fixed_Expenses.61200.030.lookup" hidden="1">#REF!</definedName>
    <definedName name="AMS.Fleet_Loan_Permanent_Use_Peak.93100.275.lookup" hidden="1">#REF!</definedName>
    <definedName name="AMS.Fleet_Loan_Temporary_Use_Current_Balance.93200.275.lookup" hidden="1">#REF!</definedName>
    <definedName name="AMS.Food_and_Beverage.41150.030.lookup" hidden="1">#REF!</definedName>
    <definedName name="AMS.Food_and_Beverage_Revenue.41200.020.lookup" hidden="1">#REF!</definedName>
    <definedName name="AMS.Franchise_Tax.75000.300.lookup" hidden="1">#REF!</definedName>
    <definedName name="AMS.Fund.2100.000.lookup" hidden="1">#REF!</definedName>
    <definedName name="AMS.Fund_Equity_Funded_to_Date.93200.125.lookup" hidden="1">#REF!</definedName>
    <definedName name="AMS.Fund_Equity_Peak.93100.125.lookup" hidden="1">#REF!</definedName>
    <definedName name="AMS.Fund_Only_Cash_Flows_Common_Preferred.77600.000.lookup" hidden="1">#REF!</definedName>
    <definedName name="AMS.Funded_Equity.83200.000.lookup" hidden="1">#REF!</definedName>
    <definedName name="AMS.Funded_Equity.83600.000.lookup" hidden="1">#REF!</definedName>
    <definedName name="AMS.General_Vacancy.41300.040.lookup" hidden="1">#REF!</definedName>
    <definedName name="AMS.Golf_Shop.41150.010.lookup" hidden="1">#REF!</definedName>
    <definedName name="AMS.Hard_Costs.73000.250.lookup" hidden="1">#REF!</definedName>
    <definedName name="AMS.Incentive_Fee.61200.050.lookup" hidden="1">#REF!</definedName>
    <definedName name="AMS.Incentive_Management_Fee.61450.040.lookup" hidden="1">#REF!</definedName>
    <definedName name="AMS.Interest_Expense.75000.050.lookup" hidden="1">#REF!</definedName>
    <definedName name="AMS.Interest_Expense_Escrow.75000.100.lookup" hidden="1">#REF!</definedName>
    <definedName name="AMS.Interest_Rate_Cap_Reserve.11400.350.lookup" hidden="1">#REF!</definedName>
    <definedName name="AMS.Investor_Equity_Peak.93100.250.lookup" hidden="1">#REF!</definedName>
    <definedName name="AMS.JV_Partner_Equity_Peak.93100.225.lookup" hidden="1">#REF!</definedName>
    <definedName name="AMS.JV_Partner_Equity_To_Date.93200.225.lookup" hidden="1">#REF!</definedName>
    <definedName name="AMS.JV_Partner_Ownership_Percent.93300.050.lookup" hidden="1">#REF!</definedName>
    <definedName name="AMS.Land.15000.000.lookup" hidden="1">#REF!</definedName>
    <definedName name="AMS.Leased_Units.91250.200.lookup" hidden="1">#REF!</definedName>
    <definedName name="AMS.Leasing_Commissions.73000.150.lookup" hidden="1">#REF!</definedName>
    <definedName name="AMS.Leasing_Costs.11400.300.lookup" hidden="1">#REF!</definedName>
    <definedName name="AMS.Leveraged_Profit_Margin.92470.000.lookup" hidden="1">#REF!</definedName>
    <definedName name="AMS.LEVERED_GROSS_CASH_FLOW.75100.000.lookup" hidden="1">#REF!</definedName>
    <definedName name="AMS.LEVERED_NET_CASH_FLOW.75300.000.lookup" hidden="1">#REF!</definedName>
    <definedName name="AMS.LIBOR.9100.000.lookup" hidden="1">#REF!</definedName>
    <definedName name="AMS.Loan_1_Active_Inactive.95100.050.lookup" hidden="1">#REF!</definedName>
    <definedName name="AMS.Loan_1_Current_Loan_Balance.95100.250.lookup" hidden="1">#REF!</definedName>
    <definedName name="AMS.Loan_1_Lender_Name.95100.150.lookup" hidden="1">#REF!</definedName>
    <definedName name="AMS.Loan_1_Loan_Amount.95100.200.lookup" hidden="1">#REF!</definedName>
    <definedName name="AMS.Loan_1_Loan_Type.95100.100.lookup" hidden="1">#REF!</definedName>
    <definedName name="AMS.Loan_1_Maturity_Date.95100.300.lookup" hidden="1">#REF!</definedName>
    <definedName name="AMS.Loan_2_Active_Inactive.95200.050.lookup" hidden="1">#REF!</definedName>
    <definedName name="AMS.Loan_2_Current_Loan_Balance.95200.250.lookup" hidden="1">#REF!</definedName>
    <definedName name="AMS.Loan_2_Lender_Name.95200.150.lookup" hidden="1">#REF!</definedName>
    <definedName name="AMS.Loan_2_Loan_Amount.95200.200.lookup" hidden="1">#REF!</definedName>
    <definedName name="AMS.Loan_2_Loan_Type.95200.100.lookup" hidden="1">#REF!</definedName>
    <definedName name="AMS.Loan_2_Maturity_Date.95200.300.lookup" hidden="1">#REF!</definedName>
    <definedName name="AMS.Loan_3_Active_Inactive.95300.050.lookup" hidden="1">#REF!</definedName>
    <definedName name="AMS.Loan_3_Current_Loan_Balance.95300.250.lookup" hidden="1">#REF!</definedName>
    <definedName name="AMS.Loan_3_Lender_Name.95300.150.lookup" hidden="1">#REF!</definedName>
    <definedName name="AMS.Loan_3_Loan_Amount.95300.200.lookup" hidden="1">#REF!</definedName>
    <definedName name="AMS.Loan_3_Loan_Type.95300.100.lookup" hidden="1">#REF!</definedName>
    <definedName name="AMS.Loan_3_Maturity_Date.95300.300.lookup" hidden="1">#REF!</definedName>
    <definedName name="AMS.Loan_4_Active_Inactive.95400.050.lookup" hidden="1">#REF!</definedName>
    <definedName name="AMS.Loan_4_Current_Loan_Balance.95400.250.lookup" hidden="1">#REF!</definedName>
    <definedName name="AMS.Loan_4_Lender_Name.95400.150.lookup" hidden="1">#REF!</definedName>
    <definedName name="AMS.Loan_4_Loan_Amount.95400.200.lookup" hidden="1">#REF!</definedName>
    <definedName name="AMS.Loan_4_Loan_Type.95400.100.lookup" hidden="1">#REF!</definedName>
    <definedName name="AMS.Loan_4_Maturity_Date.95400.300.lookup" hidden="1">#REF!</definedName>
    <definedName name="AMS.Loan_5_Active_Inactive.95500.050.lookup" hidden="1">#REF!</definedName>
    <definedName name="AMS.Loan_5_Current_Loan_Balance.95500.250.lookup" hidden="1">#REF!</definedName>
    <definedName name="AMS.Loan_5_Lender_Name.95500.150.lookup" hidden="1">#REF!</definedName>
    <definedName name="AMS.Loan_5_Loan_Amount.95500.200.lookup" hidden="1">#REF!</definedName>
    <definedName name="AMS.Loan_5_Loan_Type.95500.100.lookup" hidden="1">#REF!</definedName>
    <definedName name="AMS.Loan_5_Maturity_Date.95500.300.lookup" hidden="1">#REF!</definedName>
    <definedName name="AMS.Management_Fee.61100.020.lookup" hidden="1">#REF!</definedName>
    <definedName name="AMS.Management_Fee.61300.020.lookup" hidden="1">#REF!</definedName>
    <definedName name="AMS.Membership_Dues.41150.050.lookup" hidden="1">#REF!</definedName>
    <definedName name="AMS.Membership_Initiation.41150.040.lookup" hidden="1">#REF!</definedName>
    <definedName name="AMS.Model_Description.1300.000.lookup" hidden="1">#REF!</definedName>
    <definedName name="AMS.Model_Type.1200.000.lookup" hidden="1">#REF!</definedName>
    <definedName name="AMS.MONTHLY_Upload.header" hidden="1">#REF!</definedName>
    <definedName name="AMS.Mortgage_Payable.25000.000.lookup" hidden="1">#REF!</definedName>
    <definedName name="AMS.NET_INCOME.72000.000.lookup" hidden="1">#REF!</definedName>
    <definedName name="AMS.NET_OPERATING_INCOME.70000.000.lookup" hidden="1">#REF!</definedName>
    <definedName name="AMS.Net_Rental_Income.41250.010.lookup" hidden="1">#REF!</definedName>
    <definedName name="AMS.NonCarlyle_Equity.32000.000.lookup" hidden="1">#REF!</definedName>
    <definedName name="AMS.NonCarlyle_Equity_Cash_Flow.76100.000.lookup" hidden="1">#REF!</definedName>
    <definedName name="AMS.NonOperating_Other_Income_Expense.71100.000.lookup" hidden="1">#REF!</definedName>
    <definedName name="AMS.Notes_Payable.24200.000.lookup" hidden="1">#REF!</definedName>
    <definedName name="AMS.Number_of_Occupants.91450.250.lookup" hidden="1">#REF!</definedName>
    <definedName name="AMS.Operating_Expenses.61100.010.lookup" hidden="1">#REF!</definedName>
    <definedName name="AMS.Operating_Expenses.61150.020.lookup" hidden="1">#REF!</definedName>
    <definedName name="AMS.Operating_Expenses.61250.010.lookup" hidden="1">#REF!</definedName>
    <definedName name="AMS.Operating_Expenses.61300.010.lookup" hidden="1">#REF!</definedName>
    <definedName name="AMS.Operating_Revenue.41100.040.lookup" hidden="1">#REF!</definedName>
    <definedName name="AMS.Other.77200.045.lookup" hidden="1">#REF!</definedName>
    <definedName name="AMS.Other_Assets.17000.000.lookup" hidden="1">#REF!</definedName>
    <definedName name="AMS.Other_Expenses.61450.020.lookup" hidden="1">#REF!</definedName>
    <definedName name="AMS.Other_Liabilities.23000.000.lookup" hidden="1">#REF!</definedName>
    <definedName name="AMS.Other_Restricted_Cash_Reserve.11400.400.lookup" hidden="1">#REF!</definedName>
    <definedName name="AMS.Other_Revenue.41100.050.lookup" hidden="1">#REF!</definedName>
    <definedName name="AMS.Other_Revenue.41150.060.lookup" hidden="1">#REF!</definedName>
    <definedName name="AMS.Other_Revenue.41200.040.lookup" hidden="1">#REF!</definedName>
    <definedName name="AMS.Other_Revenue.41250.020.lookup" hidden="1">#REF!</definedName>
    <definedName name="AMS.Other_Revenue.41300.050.lookup" hidden="1">#REF!</definedName>
    <definedName name="AMS.Other_Revenue.41450.020.lookup" hidden="1">#REF!</definedName>
    <definedName name="AMS.Overrun_Contributions.83100.200.lookup" hidden="1">#REF!</definedName>
    <definedName name="AMS.Overrun_Contributions.83500.200.lookup" hidden="1">#REF!</definedName>
    <definedName name="AMS.Parking_Revenue.41300.030.lookup" hidden="1">#REF!</definedName>
    <definedName name="AMS.Parking_Storage_and_Boat_Slip_Sales.41100.020.lookup" hidden="1">#REF!</definedName>
    <definedName name="AMS.Payroll.61150.010.lookup" hidden="1">#REF!</definedName>
    <definedName name="AMS.Permanent_Fleet.77200.040.lookup" hidden="1">#REF!</definedName>
    <definedName name="AMS.Preferred_Equity_Percent.93300.075.lookup" hidden="1">#REF!</definedName>
    <definedName name="AMS.Prepaid_Assets.13100.000.lookup" hidden="1">#REF!</definedName>
    <definedName name="AMS.Principal_Proceeds__Payments.75000.200.lookup" hidden="1">#REF!</definedName>
    <definedName name="AMS.Profit_Margin.92450.000.lookup" hidden="1">#REF!</definedName>
    <definedName name="AMS.Receivables.13000.000.lookup" hidden="1">#REF!</definedName>
    <definedName name="AMS.REIT_Equity.93100.150.lookup" hidden="1">#REF!</definedName>
    <definedName name="AMS.Rental_Revenue.41300.010.lookup" hidden="1">#REF!</definedName>
    <definedName name="AMS.Rental_Revenue.41450.010.lookup" hidden="1">#REF!</definedName>
    <definedName name="AMS.Retail_Shop.41150.020.lookup" hidden="1">#REF!</definedName>
    <definedName name="AMS.Retained_Earnings.33000.000.lookup" hidden="1">#REF!</definedName>
    <definedName name="AMS.Revenue_PAR.91200.200.lookup" hidden="1">#REF!</definedName>
    <definedName name="AMS.Room_Revenue.41200.010.lookup" hidden="1">#REF!</definedName>
    <definedName name="AMS.Sales_Price.92300.000.lookup" hidden="1">#REF!</definedName>
    <definedName name="AMS.Sales_Price_PSF_Unit.92310.000.lookup" hidden="1">#REF!</definedName>
    <definedName name="AMS.Security_Deposits.11400.100.lookup" hidden="1">#REF!</definedName>
    <definedName name="AMS.Soft_Costs.73000.300.lookup" hidden="1">#REF!</definedName>
    <definedName name="AMS.Stabilized_End_Date.92425.000.lookup" hidden="1">#REF!</definedName>
    <definedName name="AMS.Stabilized_NOI.92430.000.lookup" hidden="1">#REF!</definedName>
    <definedName name="AMS.Stabilized_NOI_Yield.92440.000.lookup" hidden="1">#REF!</definedName>
    <definedName name="AMS.Stabilized_Start_Date.92420.000.lookup" hidden="1">#REF!</definedName>
    <definedName name="AMS.Tax_and_Insurance.11400.150.lookup" hidden="1">#REF!</definedName>
    <definedName name="AMS.Telephone_Revenue.41200.030.lookup" hidden="1">#REF!</definedName>
    <definedName name="AMS.Temporary_Fleet.77200.035.lookup" hidden="1">#REF!</definedName>
    <definedName name="AMS.Tenant_Deposits.23400.000.lookup" hidden="1">#REF!</definedName>
    <definedName name="AMS.Tenant_Finish.15200.000.lookup" hidden="1">#REF!</definedName>
    <definedName name="AMS.Tenant_Improvements.11400.250.lookup" hidden="1">#REF!</definedName>
    <definedName name="AMS.Tenant_Improvements.73000.050.lookup" hidden="1">#REF!</definedName>
    <definedName name="AMS.Terminal_Value.74100.100.lookup" hidden="1">#REF!</definedName>
    <definedName name="AMS.ThirdParty_Coinvestment_Funded_to_Date.93200.175.lookup" hidden="1">#REF!</definedName>
    <definedName name="AMS.ThirdParty_Coinvestment_Peak.93100.175.lookup" hidden="1">#REF!</definedName>
    <definedName name="AMS.TOTAL_ADDITIONAL_CARLYLE_EQUITY.77200.900.lookup" hidden="1">#REF!</definedName>
    <definedName name="AMS.TOTAL_ASSET.19000.000.lookup" hidden="1">#REF!</definedName>
    <definedName name="AMS.TOTAL_CAPITAL_EXPENDITURES.73900.000.lookup" hidden="1">#REF!</definedName>
    <definedName name="AMS.Total_Capitalization_Peak.93100.350.lookup" hidden="1">#REF!</definedName>
    <definedName name="AMS.TOTAL_LIABILITIES_EQUITY.35000.000.lookup" hidden="1">#REF!</definedName>
    <definedName name="AMS.TOTAL_OPERATING_EXPENSES.69000.000.lookup" hidden="1">#REF!</definedName>
    <definedName name="AMS.TOTAL_REVENUE.49000.000.lookup" hidden="1">#REF!</definedName>
    <definedName name="AMS.Unbilled_Rents_Receivable.13200.000.lookup" hidden="1">#REF!</definedName>
    <definedName name="AMS.Undistributed_Expenses.61200.020.lookup" hidden="1">#REF!</definedName>
    <definedName name="AMS.Unfunded_Equity.83300.000.lookup" hidden="1">#REF!</definedName>
    <definedName name="AMS.Unfunded_Equity.83700.000.lookup" hidden="1">#REF!</definedName>
    <definedName name="AMS.Unleveraged_Profit_Margin.92460.000.lookup" hidden="1">#REF!</definedName>
    <definedName name="AMS.UNLEVERED_CF_FROM_OPERATIONS.74000.000.lookup" hidden="1">#REF!</definedName>
    <definedName name="AMS.UNLEVERED_PROJECT_CASH_FLOW.74900.000.lookup" hidden="1">#REF!</definedName>
    <definedName name="AMS.Upgrade_Sales_net__Purchaser_Closing_Costs.41100.030.lookup" hidden="1">#REF!</definedName>
    <definedName name="AMS.Working_Capital.18000.000.lookup" hidden="1">#REF!</definedName>
    <definedName name="AMS.Working_Capital_Holdback_Release.75200.000.lookup" hidden="1">#REF!</definedName>
    <definedName name="anscount" hidden="1">1</definedName>
    <definedName name="aool" hidden="1">{#N/A,#N/A,FALSE,"RENT ROLL"}</definedName>
    <definedName name="AptCleanContractPerTurn" localSheetId="3">#REF!</definedName>
    <definedName name="AptCleanContractPerTurn">#REF!</definedName>
    <definedName name="AptCleanInHousePerTurn" localSheetId="3">#REF!</definedName>
    <definedName name="AptCleanInHousePerTurn">#REF!</definedName>
    <definedName name="arew" hidden="1">{"cap_structure",#N/A,FALSE,"Graph-Mkt Cap";"price",#N/A,FALSE,"Graph-Price";"ebit",#N/A,FALSE,"Graph-EBITDA";"ebitda",#N/A,FALSE,"Graph-EBITDA"}</definedName>
    <definedName name="arg" hidden="1">{"inputs raw data",#N/A,TRUE,"INPUT"}</definedName>
    <definedName name="as" hidden="1">{"Outflow 1",#N/A,FALSE,"Outflows-Inflows";"Outflow 2",#N/A,FALSE,"Outflows-Inflows";"Inflow 1",#N/A,FALSE,"Outflows-Inflows";"Inflow 2",#N/A,FALSE,"Outflows-Inflows"}</definedName>
    <definedName name="AS2DocOpenMode" hidden="1">"AS2DocumentEdit"</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asd" hidden="1">#REF!</definedName>
    <definedName name="asdf" hidden="1">{#N/A,#N/A,FALSE,"BTCostSummary";#N/A,#N/A,FALSE,"Finance";#N/A,#N/A,FALSE,"Land";"Construction with Retention",#N/A,FALSE,"Construction";#N/A,#N/A,FALSE,"BTA&amp;E";#N/A,#N/A,FALSE,"Indirect"}</definedName>
    <definedName name="asdfadsf" hidden="1">{#N/A,#N/A,FALSE,"Summary";#N/A,#N/A,FALSE,"Program Scheme";#N/A,#N/A,FALSE,"Assumptions";#N/A,#N/A,FALSE,"Development Budget";#N/A,#N/A,FALSE,"Timing";#N/A,#N/A,FALSE,"Development Costs &amp; Revenues";#N/A,#N/A,FALSE,"Cash Flow to Debt &amp; Equity";#N/A,#N/A,FALSE,"Cash Flow to Athena LP"}</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 hidden="1">{"cap_structure",#N/A,FALSE,"Graph-Mkt Cap";"price",#N/A,FALSE,"Graph-Price";"ebit",#N/A,FALSE,"Graph-EBITDA";"ebitda",#N/A,FALSE,"Graph-EBITDA"}</definedName>
    <definedName name="asdfasdf">#REF!</definedName>
    <definedName name="asdfasdfasd" hidden="1">{"summary1",#N/A,TRUE,"Comps";"summary2",#N/A,TRUE,"Comps";"summary3",#N/A,TRUE,"Comps"}</definedName>
    <definedName name="asdfasdfasdf" hidden="1">{"ASSUM96",#N/A,FALSE,"ASSUMPTIONS.XLS";"ASSUM97",#N/A,FALSE,"ASSUMPTIONS.XLS";"ASSUM98",#N/A,FALSE,"ASSUMPTIONS.XLS";"ASSUM99",#N/A,FALSE,"ASSUMPTIONS.XLS";"ASSUM00",#N/A,FALSE,"ASSUMPTIONS.XLS"}</definedName>
    <definedName name="asdfasdfasdfsdf" hidden="1">#REF!</definedName>
    <definedName name="asdffsda" hidden="1">#REF!</definedName>
    <definedName name="asdfg" hidden="1">{"rtn",#N/A,FALSE,"RTN";"tables",#N/A,FALSE,"RTN";"cf",#N/A,FALSE,"CF";"stats",#N/A,FALSE,"Stats";"prop",#N/A,FALSE,"Prop"}</definedName>
    <definedName name="asdfsadf" hidden="1">#REF!</definedName>
    <definedName name="asdfsadfasdf" hidden="1">#REF!</definedName>
    <definedName name="aserr" hidden="1">{"cashcons",#N/A,FALSE,"CASHCONS";"cash7000",#N/A,FALSE,"CASH7000";"cash9000",#N/A,FALSE,"CASH9000";"assu7000",#N/A,FALSE,"ASSU7000";"assu9000",#N/A,FALSE,"ASSU9000";"rentroll",#N/A,FALSE,"RENTROLL";"expr7000",#N/A,FALSE,"EXPR7000";"expr9000",#N/A,FALSE,"EXPR9000"}</definedName>
    <definedName name="asf" hidden="1">{"sheet a",#N/A,FALSE,"A";"sheet b 1",#N/A,FALSE,"B";"sheet b 2",#N/A,FALSE,"B"}</definedName>
    <definedName name="asfdgsdfg" hidden="1">{"inputs raw data",#N/A,TRUE,"INPUT"}</definedName>
    <definedName name="ass" hidden="1">{"print 1.6",#N/A,FALSE,"Sheet1";"print 2.6",#N/A,FALSE,"Sheet1";"print 3.6",#N/A,FALSE,"Sheet1";"print 4.6",#N/A,FALSE,"Sheet1";"print 5.6",#N/A,FALSE,"Sheet1";"print 6.6",#N/A,FALSE,"Sheet1"}</definedName>
    <definedName name="asss" hidden="1">{"rtn",#N/A,FALSE,"RTN";"tables",#N/A,FALSE,"RTN";"cf",#N/A,FALSE,"CF";"stats",#N/A,FALSE,"Stats";"prop",#N/A,FALSE,"Prop"}</definedName>
    <definedName name="atres"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veparkcopy" hidden="1">{"View1",#N/A,FALSE,"Sheet1";"View2",#N/A,FALSE,"Sheet1"}</definedName>
    <definedName name="AvgEconRent">#REF!</definedName>
    <definedName name="AvgInPlaceRent">#REF!</definedName>
    <definedName name="AvgSF">#REF!</definedName>
    <definedName name="AvgStreetRent">#REF!</definedName>
    <definedName name="b_Key1" hidden="1">#REF!</definedName>
    <definedName name="b_Key2" hidden="1">#REF!</definedName>
    <definedName name="BackendMgtFee">#REF!</definedName>
    <definedName name="BadLink" hidden="1">#REF!</definedName>
    <definedName name="BaseRehabInputs">#REF!</definedName>
    <definedName name="bb" hidden="1">{#N/A,#N/A,FALSE,"ExitStratigy"}</definedName>
    <definedName name="bbb" hidden="1">{#N/A,#N/A,FALSE,"ExitStratigy"}</definedName>
    <definedName name="bbbb" hidden="1">{#N/A,#N/A,FALSE,"Future Collections";"Future",#N/A,FALSE,"BOTM"}</definedName>
    <definedName name="bbbbbbbb"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bdcopy" hidden="1">{"Main",#N/A,FALSE,"Wacker";"Main2",#N/A,FALSE,"Wacker";"Value",#N/A,FALSE,"Wacker";"Sensitivity",#N/A,FALSE,"Wacker";"Paine",#N/A,FALSE,"Wacker";"Quaker",#N/A,FALSE,"Wacker";"Wacker",#N/A,FALSE,"Wacker";"1900",#N/A,FALSE,"Wacker";"1901",#N/A,FALSE,"Wacker"}</definedName>
    <definedName name="bdinvestor" hidden="1">{"View1",#N/A,FALSE,"Sheet1";"View2",#N/A,FALSE,"Sheet1"}</definedName>
    <definedName name="b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enchmark">#REF!</definedName>
    <definedName name="BG_Del" hidden="1">15</definedName>
    <definedName name="BG_Ins" hidden="1">4</definedName>
    <definedName name="BG_Mod" hidden="1">6</definedName>
    <definedName name="bg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KL_35">#REF!</definedName>
    <definedName name="blah" hidden="1">{"Input Assumptions",#N/A,FALSE,"Summary";"Project CF",#N/A,FALSE,"Summary";"Debt &amp; Sq. Ft.",#N/A,FALSE,"Summary";"Revenues",#N/A,FALSE,"Revenue"}</definedName>
    <definedName name="BLPB2" hidden="1">#N/A</definedName>
    <definedName name="BLPH1" hidden="1">#REF!</definedName>
    <definedName name="bnmb" hidden="1">{#N/A,#N/A,FALSE,"Summary";#N/A,#N/A,FALSE,"Program Scheme";#N/A,#N/A,FALSE,"Assumptions";#N/A,#N/A,FALSE,"Development Budget";#N/A,#N/A,FALSE,"Timing";#N/A,#N/A,FALSE,"Development Costs &amp; Revenues";#N/A,#N/A,FALSE,"Cash Flow to Debt &amp; Equity";#N/A,#N/A,FALSE,"Cash Flow to Athena LP"}</definedName>
    <definedName name="bogus" hidden="1">{"CF",#N/A,FALSE,"Cash Flow";"RET",#N/A,FALSE,"Returns";"NPV",#N/A,FALSE,"Values";"ASMPT",#N/A,FALSE,"Assumptions"}</definedName>
    <definedName name="bogus2" hidden="1">{"CF",#N/A,FALSE,"Cash Flow";"RET",#N/A,FALSE,"Returns";"NPV",#N/A,FALSE,"Values";"ASMPT",#N/A,FALSE,"Assumptions"}</definedName>
    <definedName name="Budget">#REF!</definedName>
    <definedName name="BUDTITLE">[2]DETAIL!#REF!</definedName>
    <definedName name="Bullshit" hidden="1">{"Assumptions",#N/A,TRUE,"Returns";"Tables",#N/A,TRUE,"Returns"}</definedName>
    <definedName name="BURLINMM" localSheetId="3">#REF!</definedName>
    <definedName name="BURLINMM">#REF!</definedName>
    <definedName name="bvjhm"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c.LTMYear" hidden="1">#REF!</definedName>
    <definedName name="CA" hidden="1">{#N/A,#N/A,FALSE,"Aging Summary";#N/A,#N/A,FALSE,"Ratio Analysis";#N/A,#N/A,FALSE,"Test 120 Day Accts";#N/A,#N/A,FALSE,"Tickmarks"}</definedName>
    <definedName name="CapExContingPct" localSheetId="3">#REF!</definedName>
    <definedName name="CapExContingPct">#REF!</definedName>
    <definedName name="Capped">' OSAR'!#REF!</definedName>
    <definedName name="Captial" hidden="1">{#N/A,#N/A,FALSE,"Aging Summary";#N/A,#N/A,FALSE,"Ratio Analysis";#N/A,#N/A,FALSE,"Test 120 Day Accts";#N/A,#N/A,FALSE,"Tickmarks"}</definedName>
    <definedName name="cashflow007" hidden="1">{"CF",#N/A,FALSE,"Cash Flow";"RET",#N/A,FALSE,"Returns";"NPV",#N/A,FALSE,"Values";"ASMPT",#N/A,FALSE,"Assumptions"}</definedName>
    <definedName name="cashflow009" hidden="1">{"CF",#N/A,FALSE,"Cash Flow";"RET",#N/A,FALSE,"Returns";"NPV",#N/A,FALSE,"Values";"ASMPT",#N/A,FALSE,"Assumptions"}</definedName>
    <definedName name="cashflow2007" hidden="1">{"CF",#N/A,FALSE,"Cash Flow";"RET",#N/A,FALSE,"Returns";"NPV",#N/A,FALSE,"Values";"ASMPT",#N/A,FALSE,"Assumptions"}</definedName>
    <definedName name="cashfloww007" hidden="1">{"CF",#N/A,FALSE,"Cash Flow";"RET",#N/A,FALSE,"Returns";"NPV",#N/A,FALSE,"Values";"ASMPT",#N/A,FALSE,"Assumptions"}</definedName>
    <definedName name="cb_sChart41E9A35_opts" hidden="1">"1, 9, 1, False, 2, False, False, , 0, False, True, 1, 1"</definedName>
    <definedName name="ccc" hidden="1">{#N/A,#N/A,FALSE,"LoanAssumptions"}</definedName>
    <definedName name="cccc" hidden="1">{#N/A,#N/A,FALSE,"Future Collections";"Future",#N/A,FALSE,"BOTM"}</definedName>
    <definedName name="CCCCCCCCC" hidden="1">{FALSE,FALSE,1.75,1,600,351,FALSE,FALSE,TRUE,TRUE,0,30,#N/A,41,#N/A,9.57777777777778,18.9166666666667,1,FALSE,FALSE,1,TRUE,1,FALSE,100,"Swvu.As._.Is._.Value.","ACwvu.As._.Is._.Value.",1,FALSE,FALSE,1,1,1,1,1,"","",FALSE,FALSE,FALSE,FALSE,1,#N/A,1,1,FALSE,FALSE,FALSE,FALSE,FALSE,FALSE}</definedName>
    <definedName name="cd" hidden="1">{"annual",#N/A,FALSE,"Pro Forma";#N/A,#N/A,FALSE,"Golf Operations"}</definedName>
    <definedName name="CENDAV" localSheetId="3">[3]CAUSCAN!#REF!</definedName>
    <definedName name="CENDAV" localSheetId="10">[3]CAUSCAN!#REF!</definedName>
    <definedName name="CENDAV">[3]CAUSCAN!#REF!</definedName>
    <definedName name="CIQWBGuid" hidden="1">"GameCo Operating Model v3.xlsx"</definedName>
    <definedName name="City">[4]Input!$B$4</definedName>
    <definedName name="CITYSQMM" localSheetId="3">#REF!</definedName>
    <definedName name="CITYSQMM" localSheetId="10">#REF!</definedName>
    <definedName name="CITYSQMM">#REF!</definedName>
    <definedName name="ClientName" localSheetId="10">#REF!</definedName>
    <definedName name="ClientName">#REF!</definedName>
    <definedName name="ClosingAssump" localSheetId="10">#REF!</definedName>
    <definedName name="ClosingAssump">#REF!</definedName>
    <definedName name="ClosingComm">#REF!</definedName>
    <definedName name="ClosingCommRate">#REF!</definedName>
    <definedName name="CMNOTES">#REF!</definedName>
    <definedName name="COE">#REF!</definedName>
    <definedName name="colleen">[2]RENT!#REF!</definedName>
    <definedName name="CompanyOH" hidden="1">#REF!</definedName>
    <definedName name="Construct" hidden="1">{"Assumptions",#N/A,FALSE,"Assumptions"}</definedName>
    <definedName name="construction" hidden="1">{"Construction Costs",#N/A,FALSE,"Total Costs"}</definedName>
    <definedName name="Construction1" hidden="1">{"Construction Costs",#N/A,FALSE,"Total Costs"}</definedName>
    <definedName name="COO" hidden="1">{#N/A,#N/A,FALSE,"Matrix";#N/A,#N/A,FALSE,"Cash Flow";#N/A,#N/A,FALSE,"10 Year Cost Analysis"}</definedName>
    <definedName name="copyall" hidden="1">{"Main",#N/A,FALSE,"Wacker";"Main2",#N/A,FALSE,"Wacker";"Value",#N/A,FALSE,"Wacker";"Sensitivity",#N/A,FALSE,"Wacker";"Paine",#N/A,FALSE,"Wacker";"Quaker",#N/A,FALSE,"Wacker";"Wacker",#N/A,FALSE,"Wacker";"1900",#N/A,FALSE,"Wacker";"1901",#N/A,FALSE,"Wacker"}</definedName>
    <definedName name="copymondayjv" hidden="1">{"View1",#N/A,FALSE,"Sheet1";"View2",#N/A,FALSE,"Sheet1"}</definedName>
    <definedName name="CostDetail" hidden="1">{"CF",#N/A,FALSE,"Cash Flow";"RET",#N/A,FALSE,"Returns";"NPV",#N/A,FALSE,"Values";"ASMPT",#N/A,FALSE,"Assumptions"}</definedName>
    <definedName name="Cottage" hidden="1">{"cot1",#N/A,FALSE,"Cottages";"cot2",#N/A,FALSE,"Cottages";"cot3",#N/A,FALSE,"Cottages"}</definedName>
    <definedName name="cottage2" hidden="1">{"cot1",#N/A,FALSE,"Cottages";"cot2",#N/A,FALSE,"Cottages";"cot3",#N/A,FALSE,"Cottages"}</definedName>
    <definedName name="CoveredbyInsurance" localSheetId="3">#REF!</definedName>
    <definedName name="CoveredbyInsurance" localSheetId="10">#REF!</definedName>
    <definedName name="CoveredbyInsurance">#REF!</definedName>
    <definedName name="CPIMAyo1" hidden="1">{"Zone1",#N/A,FALSE,"Parameters";"Zone2",#N/A,FALSE,"Parameters"}</definedName>
    <definedName name="cpirent" localSheetId="3">[2]RENT!#REF!</definedName>
    <definedName name="cpirent" localSheetId="10">[2]RENT!#REF!</definedName>
    <definedName name="cpirent">[2]RENT!#REF!</definedName>
    <definedName name="cpirent2" localSheetId="10">[2]RENT!#REF!</definedName>
    <definedName name="cpirent2">[2]RENT!#REF!</definedName>
    <definedName name="crap" hidden="1">{"CF",#N/A,FALSE,"Cash Flow";"RET",#N/A,FALSE,"Returns";"NPV",#N/A,FALSE,"Values";"ASMPT",#N/A,FALSE,"Assumptions"}</definedName>
    <definedName name="CreditCkFeePerTurn" localSheetId="3">#REF!</definedName>
    <definedName name="CreditCkFeePerTurn" localSheetId="10">#REF!</definedName>
    <definedName name="CreditCkFeePerTurn">#REF!</definedName>
    <definedName name="CreditCkFeePerTurnYr2" localSheetId="10">#REF!</definedName>
    <definedName name="CreditCkFeePerTurnYr2">#REF!</definedName>
    <definedName name="CreditCkFeePerTurnYr3" localSheetId="10">#REF!</definedName>
    <definedName name="CreditCkFeePerTurnYr3">#REF!</definedName>
    <definedName name="CreditStats" hidden="1">#REF!</definedName>
    <definedName name="CrptCleanContractPerTurn">#REF!</definedName>
    <definedName name="CrptCleanInHousePerTurn">#REF!</definedName>
    <definedName name="CTMTGEMM">#REF!</definedName>
    <definedName name="CurrentStreetRents">#REF!</definedName>
    <definedName name="CurrentVacantUnits">#REF!</definedName>
    <definedName name="cursource" hidden="1">#N/A</definedName>
    <definedName name="Cwvu.GREY_ALL." hidden="1">#REF!</definedName>
    <definedName name="D">#REF!</definedName>
    <definedName name="D_ABSORPTION">#REF!</definedName>
    <definedName name="DACF" hidden="1">{"mgmt forecast",#N/A,FALSE,"Mgmt Forecast";"dcf table",#N/A,FALSE,"Mgmt Forecast";"sensitivity",#N/A,FALSE,"Mgmt Forecast";"table inputs",#N/A,FALSE,"Mgmt Forecast";"calculations",#N/A,FALSE,"Mgmt Forecast"}</definedName>
    <definedName name="DAFAD" hidden="1">{"cap_structure",#N/A,FALSE,"Graph-Mkt Cap";"price",#N/A,FALSE,"Graph-Price";"ebit",#N/A,FALSE,"Graph-EBITDA";"ebitda",#N/A,FALSE,"Graph-EBITDA"}</definedName>
    <definedName name="dafgdfg" hidden="1">{"inputs raw data",#N/A,TRUE,"INPUT"}</definedName>
    <definedName name="dat" hidden="1">{"data",#N/A,FALSE,"INPUT"}</definedName>
    <definedName name="data" hidden="1">{"data",#N/A,FALSE,"INPUT"}</definedName>
    <definedName name="DATA_01" hidden="1">#REF!</definedName>
    <definedName name="data3" hidden="1">{"data",#N/A,FALSE,"INPUT"}</definedName>
    <definedName name="dataerror" hidden="1">{"data",#N/A,FALSE,"INPUT"}</definedName>
    <definedName name="dave" hidden="1">{"Main",#N/A,FALSE,"Wacker";"Main2",#N/A,FALSE,"Wacker";"Value",#N/A,FALSE,"Wacker";"Sensitivity",#N/A,FALSE,"Wacker";"Paine",#N/A,FALSE,"Wacker";"Quaker",#N/A,FALSE,"Wacker";"Wacker",#N/A,FALSE,"Wacker";"1900",#N/A,FALSE,"Wacker";"1901",#N/A,FALSE,"Wacker"}</definedName>
    <definedName name="DAYAN" hidden="1">{"LIBOR",#N/A,TRUE,"Model";"Caps",#N/A,TRUE,"Model";"Assets",#N/A,TRUE,"Model";"Liabilities",#N/A,TRUE,"Model";"Tests",#N/A,TRUE,"Model";"Results",#N/A,TRUE,"Model"}</definedName>
    <definedName name="dc" hidden="1">#REF!</definedName>
    <definedName name="dd" hidden="1">{"MonthlyRentRoll",#N/A,FALSE,"RentRoll"}</definedName>
    <definedName name="ddd" hidden="1">{"MonthlyRentRoll",#N/A,FALSE,"RentRoll"}</definedName>
    <definedName name="ddddd" hidden="1">{#N/A,#N/A,FALSE,"Future Collections";"Future",#N/A,FALSE,"BOTM"}</definedName>
    <definedName name="dddddd" hidden="1">{#N/A,#N/A,FALSE,"CAPREIT"}</definedName>
    <definedName name="ddddddd" hidden="1">{#N/A,#N/A,FALSE,"CAPREIT"}</definedName>
    <definedName name="dddddddd" hidden="1">{#N/A,#N/A,FALSE,"Future Collections";"Future",#N/A,FALSE,"BOTM"}</definedName>
    <definedName name="dddddddddddddddd" hidden="1">{#N/A,#N/A,TRUE,"Cover";#N/A,#N/A,TRUE,"Val Summary i";#N/A,#N/A,TRUE,"Value";#N/A,#N/A,TRUE,"Summary";#N/A,#N/A,TRUE,"Transactions"}</definedName>
    <definedName name="def" hidden="1">{"Construction_Short",#N/A,FALSE,"Construction"}</definedName>
    <definedName name="del" hidden="1">{"Page1",#N/A,FALSE,"7979";"Page2",#N/A,FALSE,"7979";"Page3",#N/A,FALSE,"7979"}</definedName>
    <definedName name="Dele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5" hidden="1">#REF!</definedName>
    <definedName name="DelinqPct">#REF!</definedName>
    <definedName name="DELME" hidden="1">{#N/A,#N/A,FALSE,"A";#N/A,#N/A,FALSE,"C"}</definedName>
    <definedName name="DELME_condo" hidden="1">{#N/A,#N/A,FALSE,"A";#N/A,#N/A,FALSE,"C"}</definedName>
    <definedName name="DELME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_Condo"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3" hidden="1">{#N/A,#N/A,FALSE,"Common Area Accrual";#N/A,#N/A,FALSE,"Unit One LaSalle";#N/A,#N/A,FALSE,"Unit One CW";#N/A,#N/A,FALSE,"Unit One LaSallle + C &amp; W";#N/A,#N/A,FALSE,"Consolidated Accrual"}</definedName>
    <definedName name="DELME3_Condo" hidden="1">{#N/A,#N/A,FALSE,"Common Area Accrual";#N/A,#N/A,FALSE,"Unit One LaSalle";#N/A,#N/A,FALSE,"Unit One CW";#N/A,#N/A,FALSE,"Unit One LaSallle + C &amp; W";#N/A,#N/A,FALSE,"Consolidated Accrual"}</definedName>
    <definedName name="DELME4" hidden="1">{#N/A,#N/A,FALSE,"399 Park Var";#N/A,#N/A,FALSE,"PK NOTES"}</definedName>
    <definedName name="DELME4_Condo" hidden="1">{#N/A,#N/A,FALSE,"399 Park Var";#N/A,#N/A,FALSE,"PK NOTES"}</definedName>
    <definedName name="DELME5" hidden="1">{#N/A,#N/A,FALSE,"Expense Detail ";#N/A,#N/A,FALSE,"Worksheet";#N/A,#N/A,FALSE,"Audit";#N/A,#N/A,FALSE,"Exclusions";#N/A,#N/A,FALSE,"Variance";#N/A,#N/A,FALSE,"Reconciliation"}</definedName>
    <definedName name="DELME5_Condo" hidden="1">{#N/A,#N/A,FALSE,"Expense Detail ";#N/A,#N/A,FALSE,"Worksheet";#N/A,#N/A,FALSE,"Audit";#N/A,#N/A,FALSE,"Exclusions";#N/A,#N/A,FALSE,"Variance";#N/A,#N/A,FALSE,"Reconciliation"}</definedName>
    <definedName name="DELME7"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_Condo"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tailedCosts" hidden="1">{"CF",#N/A,FALSE,"Cash Flow";"RET",#N/A,FALSE,"Returns";"NPV",#N/A,FALSE,"Values";"ASMPT",#N/A,FALSE,"Assumptions"}</definedName>
    <definedName name="df" hidden="1">#REF!</definedName>
    <definedName name="dfahga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d" hidden="1">{"FCB_ALL",#N/A,FALSE,"FCB";"GREY_ALL",#N/A,FALSE,"GREY"}</definedName>
    <definedName name="dfdas" hidden="1">{"FCB_ALL",#N/A,FALSE,"FCB";"GREY_ALL",#N/A,FALSE,"GREY"}</definedName>
    <definedName name="dfdfd" hidden="1">{"FCB_ALL",#N/A,FALSE,"FCB";"GREY_ALL",#N/A,FALSE,"GREY"}</definedName>
    <definedName name="dfdfdfd" hidden="1">{"FCB_ALL",#N/A,FALSE,"FCB"}</definedName>
    <definedName name="dfds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dsf" hidden="1">{#N/A,#N/A,FALSE,"RENT ROLL"}</definedName>
    <definedName name="dff" hidden="1">{"sheet a",#N/A,FALSE,"A";"2 9 casflow",#N/A,FALSE,"B"}</definedName>
    <definedName name="dfgg" hidden="1">{"sheet a",#N/A,FALSE,"A";"sheet b 1",#N/A,FALSE,"B";"sheet b 2",#N/A,FALSE,"B"}</definedName>
    <definedName name="dfhdfagdf" hidden="1">{"cap_structure",#N/A,FALSE,"Graph-Mkt Cap";"price",#N/A,FALSE,"Graph-Price";"ebit",#N/A,FALSE,"Graph-EBITDA";"ebitda",#N/A,FALSE,"Graph-EBITDA"}</definedName>
    <definedName name="dfhdfh" hidden="1">{"Construction Costs",#N/A,FALSE,"Total Costs"}</definedName>
    <definedName name="dfhdh" hidden="1">{#N/A,#N/A,FALSE,"COVER SHEET";#N/A,#N/A,FALSE,"SECT 1 - SUMM";#N/A,#N/A,FALSE,"SECT 1 - LND PLAN";#N/A,#N/A,FALSE,"SECT 2 - COMBINED QTRLY PROJ CF";#N/A,#N/A,FALSE,"SECT 2 - KUKIO CF";#N/A,#N/A,FALSE,"SECT 2 - MANINI CF";#N/A,#N/A,FALSE,"SECT 5a - CLUB ASSUMPTIONS";#N/A,#N/A,FALSE,"SECT 5 - QTRLY CLUB OPS"}</definedName>
    <definedName name="dfsa" hidden="1">#REF!</definedName>
    <definedName name="dfsevae" hidden="1">#REF!</definedName>
    <definedName name="DHG" hidden="1">{"cap_structure",#N/A,FALSE,"Graph-Mkt Cap";"price",#N/A,FALSE,"Graph-Price";"ebit",#N/A,FALSE,"Graph-EBITDA";"ebitda",#N/A,FALSE,"Graph-EBITDA"}</definedName>
    <definedName name="DiscRate">#REF!</definedName>
    <definedName name="Discrepancy" hidden="1">{"cashcons",#N/A,FALSE,"CASHCONS";"cash7000",#N/A,FALSE,"CASH7000";"cash9000",#N/A,FALSE,"CASH9000";"assu7000",#N/A,FALSE,"ASSU7000";"assu9000",#N/A,FALSE,"ASSU9000";"rentroll",#N/A,FALSE,"RENTROLL";"expr7000",#N/A,FALSE,"EXPR7000";"expr9000",#N/A,FALSE,"EXPR9000"}</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oih" hidden="1">{#N/A,#N/A,TRUE,"Cover";#N/A,#N/A,TRUE,"Val Summary i";#N/A,#N/A,TRUE,"Value";#N/A,#N/A,TRUE,"Summary";#N/A,#N/A,TRUE,"Transactions"}</definedName>
    <definedName name="Draft" hidden="1">#REF!</definedName>
    <definedName name="DrapeCleanPerUnit">#REF!</definedName>
    <definedName name="drs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af" hidden="1">{#N/A,#N/A,FALSE,"ExecSum";#N/A,#N/A,FALSE,"total summary";#N/A,#N/A,FALSE,"Budget";#N/A,#N/A,FALSE,"CashFlow"}</definedName>
    <definedName name="dsfas" hidden="1">{"avgbs",#N/A,FALSE,"sum_ytd";"is",#N/A,FALSE,"sum_ytd";"opexps",#N/A,FALSE,"sum_ytd"}</definedName>
    <definedName name="dsfgfgsdfg" hidden="1">{"CF",#N/A,FALSE,"Cash Flow";"RET",#N/A,FALSE,"Returns";"NPV",#N/A,FALSE,"Values";"ASMPT",#N/A,FALSE,"Assumptions"}</definedName>
    <definedName name="DZ.IndSpec_Left" hidden="1">#REF!</definedName>
    <definedName name="DZ.IndSpec_Right" hidden="1">#REF!</definedName>
    <definedName name="DZ.LTM" hidden="1">#REF!</definedName>
    <definedName name="DZ.LTMPlus" hidden="1">#REF!</definedName>
    <definedName name="E_NEW_CONSTR">#REF!</definedName>
    <definedName name="earghdf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conExpYr3Toggle">#REF!</definedName>
    <definedName name="EconomicExpToggle">#REF!</definedName>
    <definedName name="EconomicRents">#REF!</definedName>
    <definedName name="EconRubsPerUnit">[5]Input!$F$27</definedName>
    <definedName name="EconVacancyRate" localSheetId="3">#REF!</definedName>
    <definedName name="EconVacancyRate" localSheetId="10">#REF!</definedName>
    <definedName name="EconVacancyRate">#REF!</definedName>
    <definedName name="edfasdfasdfasdfasdfasd" localSheetId="10">#REF!</definedName>
    <definedName name="edfasdfasdfasdfasdfasd">#REF!</definedName>
    <definedName name="ee" hidden="1">{#N/A,#N/A,FALSE,"OperatingAssumptions"}</definedName>
    <definedName name="eee" hidden="1">{#N/A,#N/A,FALSE,"OperatingAssumptions"}</definedName>
    <definedName name="eeee" hidden="1">{"Data Input",#N/A,TRUE,"Data Input";"10-Yr Cash Flow",#N/A,TRUE,"Cash Flow";"10-Yr Value",#N/A,TRUE,"Value "}</definedName>
    <definedName name="eeeeeeeeeeeeeee" hidden="1">{#N/A,#N/A,TRUE,"Cover";#N/A,#N/A,TRUE,"Val Summary i";#N/A,#N/A,TRUE,"Value";#N/A,#N/A,TRUE,"Summary";#N/A,#N/A,TRUE,"Transactions"}</definedName>
    <definedName name="eeerr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r" hidden="1">{"Construction_Short",#N/A,FALSE,"Construction"}</definedName>
    <definedName name="efa" hidden="1">{#N/A,#N/A,FALSE,"Matrix";#N/A,#N/A,FALSE,"Cash Flow";#N/A,#N/A,FALSE,"10 Year Cost Analysis"}</definedName>
    <definedName name="efff" hidden="1">{"cashcons",#N/A,FALSE,"CASHCONS";"cash7000",#N/A,FALSE,"CASH7000";"cash9000",#N/A,FALSE,"CASH9000";"assu7000",#N/A,FALSE,"ASSU7000";"assu9000",#N/A,FALSE,"ASSU9000";"rentroll",#N/A,FALSE,"RENTROLL";"expr7000",#N/A,FALSE,"EXPR7000";"expr9000",#N/A,FALSE,"EXPR9000"}</definedName>
    <definedName name="ELAINE" hidden="1">{#N/A,#N/A,FALSE,"RENT ROLL"}</definedName>
    <definedName name="ENTERPRISEMM" localSheetId="10">#REF!</definedName>
    <definedName name="ENTERPRISEMM">#REF!</definedName>
    <definedName name="ENTERPRISESD">#REF!</definedName>
    <definedName name="ENTRIES" hidden="1">#REF!</definedName>
    <definedName name="Entries2" hidden="1">#REF!</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hidden="1">{"Assump",#N/A,TRUE,"Proforma";"first",#N/A,TRUE,"Proforma";"second",#N/A,TRUE,"Proforma";"lease1",#N/A,TRUE,"Proforma";"lease2",#N/A,TRUE,"Proforma"}</definedName>
    <definedName name="eree" hidden="1">{"cashcons",#N/A,FALSE,"CASHCONS";"cash7000",#N/A,FALSE,"CASH7000";"cash9000",#N/A,FALSE,"CASH9000";"assu7000",#N/A,FALSE,"ASSU7000";"assu9000",#N/A,FALSE,"ASSU9000";"rentroll",#N/A,FALSE,"RENTROLL";"expr7000",#N/A,FALSE,"EXPR7000";"expr9000",#N/A,FALSE,"EXPR9000"}</definedName>
    <definedName name="eret" hidden="1">{"sheet a",#N/A,FALSE,"A";"2 9 casflow",#N/A,FALSE,"B"}</definedName>
    <definedName name="errere" hidden="1">{#N/A,#N/A,FALSE,"Broker Sheet";#N/A,#N/A,FALSE,"Exec.Summary";#N/A,#N/A,FALSE,"Argus Cash Flow";#N/A,#N/A,FALSE,"SPF";#N/A,#N/A,FALSE,"RentRoll"}</definedName>
    <definedName name="errr" hidden="1">{"cashcons",#N/A,FALSE,"CASHCONS";"cash7000",#N/A,FALSE,"CASH7000";"cash9000",#N/A,FALSE,"CASH9000";"assu7000",#N/A,FALSE,"ASSU7000";"assu9000",#N/A,FALSE,"ASSU9000";"rentroll",#N/A,FALSE,"RENTROLL";"expr7000",#N/A,FALSE,"EXPR7000";"expr9000",#N/A,FALSE,"EXPR9000"}</definedName>
    <definedName name="ertyui" hidden="1">{"FCB_ALL",#N/A,FALSE,"FCB";"GREY_ALL",#N/A,FALSE,"GREY"}</definedName>
    <definedName name="eryumds" hidden="1">{"qtrl1",#N/A,TRUE,"Annual Summary";"qtrl2",#N/A,TRUE,"Annual Summary";"qtrl3",#N/A,TRUE,"Annual Summary";"qtrl4",#N/A,TRUE,"QTLY Summary";"qtrl5",#N/A,TRUE,"QTLY Summary";"qtrl6",#N/A,TRUE,"QTLY Summary"}</definedName>
    <definedName name="esfredf" hidden="1">{"Cash Flow_Large",#N/A,FALSE,"CashFlowSummary";"Finance_Large",#N/A,FALSE,"FinanceCashFlow";"Equity_Large",#N/A,FALSE,"EquityReturns";"LeaseUp_Large",#N/A,FALSE,"LeaseUp"}</definedName>
    <definedName name="esjkdrk"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an"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hidden="1">{"sheet a",#N/A,FALSE,"A";"sheet b 1",#N/A,FALSE,"B";"sheet b 2",#N/A,FALSE,"B"}</definedName>
    <definedName name="etetywert" hidden="1">{"Cash Flow_Small",#N/A,FALSE,"CashFlowSummary";"Finance_Small",#N/A,FALSE,"FinanceCashFlow";"Equity_Small",#N/A,FALSE,"EquityReturns"}</definedName>
    <definedName name="euyhj" hidden="1">{"Annual Cash Flows",#N/A,FALSE,"Annual Summary";"qtrl1",#N/A,FALSE,"QTLY Summary";"qtrl2",#N/A,FALSE,"QTLY Summary";"qtrl3",#N/A,FALSE,"QTLY Summary";"qtrl4",#N/A,FALSE,"QTLY Summary";"qtrl5",#N/A,FALSE,"QTLY Summary";"qtrl6",#N/A,FALSE,"QTLY Summary"}</definedName>
    <definedName name="ev.Calculation" hidden="1">-4135</definedName>
    <definedName name="ev.Initialized" hidden="1">FALSE</definedName>
    <definedName name="EV__EVCOM_OPTIONS__" hidden="1">8</definedName>
    <definedName name="EV__EXPOPTIONS__" hidden="1">0</definedName>
    <definedName name="EV__LASTREFTIME__" hidden="1">39748.5917939815</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ictionsinProgress">#REF!</definedName>
    <definedName name="ew" hidden="1">#REF!</definedName>
    <definedName name="ewrf"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excel" hidden="1">{#N/A,#N/A,FALSE}</definedName>
    <definedName name="Exchange_Rates" hidden="1">#REF!</definedName>
    <definedName name="exit" hidden="1">{#N/A,#N/A,FALSE,"Jim Walsh";#N/A,#N/A,FALSE,"Dan Minkoff";#N/A,#N/A,FALSE,"Chip Cinnamond";#N/A,#N/A,FALSE,"Ann Cole";#N/A,#N/A,FALSE,"Jim Rosasco";#N/A,#N/A,FALSE,"George Ochs";#N/A,#N/A,FALSE,"Peter Weed";#N/A,#N/A,FALSE,"Sheryl Crosland";#N/A,#N/A,FALSE,"Jim McLoughlin";#N/A,#N/A,FALSE,"Jim Olson";#N/A,#N/A,FALSE,"Anne Pfeiffer"}</definedName>
    <definedName name="ExitCapRate">'[6]Input ~ General Information'!$H$40</definedName>
    <definedName name="ExitCOS" localSheetId="3">#REF!</definedName>
    <definedName name="ExitCOS" localSheetId="10">#REF!</definedName>
    <definedName name="ExitCOS">#REF!</definedName>
    <definedName name="ExitGRM" localSheetId="10">#REF!</definedName>
    <definedName name="ExitGRM">#REF!</definedName>
    <definedName name="ExitInfo" localSheetId="10">#REF!</definedName>
    <definedName name="ExitInfo">#REF!</definedName>
    <definedName name="Expensexx" hidden="1">{"Main",#N/A,FALSE,"Wacker";"Main2",#N/A,FALSE,"Wacker";"Value",#N/A,FALSE,"Wacker";"Sensitivity",#N/A,FALSE,"Wacker";"Paine",#N/A,FALSE,"Wacker";"Quaker",#N/A,FALSE,"Wacker";"Wacker",#N/A,FALSE,"Wacker";"1900",#N/A,FALSE,"Wacker";"1901",#N/A,FALSE,"Wacker"}</definedName>
    <definedName name="ExpGrowth">'[7]Deal Summary'!$U$42</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b" hidden="1">{"CF",#N/A,FALSE,"Cash Flow";"RET",#N/A,FALSE,"Returns";"NPV",#N/A,FALSE,"Values";"ASMPT",#N/A,FALSE,"Assumptions"}</definedName>
    <definedName name="fddgfd" hidden="1">#REF!</definedName>
    <definedName name="fdfdfd" hidden="1">{#N/A,#N/A,FALSE,"CAPREIT"}</definedName>
    <definedName name="fdfdfdf" hidden="1">{#N/A,#N/A,FALSE,"CAPREIT"}</definedName>
    <definedName name="fdgad" hidden="1">{"inputs raw data",#N/A,TRUE,"INPUT"}</definedName>
    <definedName name="fdgfasfdgk" hidden="1">#REF!</definedName>
    <definedName name="fds" hidden="1">{"Annual Cash Flows",#N/A,FALSE,"Annual Summary";"qtrl1",#N/A,FALSE,"QTLY Summary";"qtrl2",#N/A,FALSE,"QTLY Summary";"qtrl3",#N/A,FALSE,"QTLY Summary";"qtrl4",#N/A,FALSE,"QTLY Summary";"qtrl5",#N/A,FALSE,"QTLY Summary";"qtrl6",#N/A,FALSE,"QTLY Summary"}</definedName>
    <definedName name="fever" hidden="1">{"CF",#N/A,FALSE,"Cash Flow";"RET",#N/A,FALSE,"Returns";"NPV",#N/A,FALSE,"Values";"ASMPT",#N/A,FALSE,"Assumptions"}</definedName>
    <definedName name="ff" hidden="1">{#N/A,#N/A,TRUE,"Summary";"AnnualRentRoll",#N/A,TRUE,"RentRoll";#N/A,#N/A,TRUE,"ExitStratigy";#N/A,#N/A,TRUE,"OperatingAssumptions"}</definedName>
    <definedName name="FF_place" hidden="1">{#N/A,#N/A,FALSE,"CF Consolidated 2";#N/A,#N/A,FALSE,"Retail Assump";#N/A,#N/A,FALSE,"CF Retail";#N/A,#N/A,FALSE,"Garage Assumpt 1";#N/A,#N/A,FALSE,"Garage Op Proj";#N/A,#N/A,FALSE,"Hist I&amp;E";#N/A,#N/A,FALSE,"Rent Roll";#N/A,#N/A,FALSE,"RE Taxes";#N/A,#N/A,FALSE,"CAM - BH";#N/A,#N/A,FALSE,"Comm.Condo CAM"}</definedName>
    <definedName name="fff" hidden="1">{#N/A,#N/A,TRUE,"Summary";"AnnualRentRoll",#N/A,TRUE,"RentRoll";#N/A,#N/A,TRUE,"ExitStratigy";#N/A,#N/A,TRUE,"OperatingAssumptions"}</definedName>
    <definedName name="ffff" hidden="1">#REF!</definedName>
    <definedName name="fffff" hidden="1">{#N/A,#N/A,FALSE,"Assumptions";#N/A,#N/A,FALSE,"Consol CF";#N/A,#N/A,FALSE,"matx B4 DS";#N/A,#N/A,FALSE,"Hacienda CF";#N/A,#N/A,FALSE,"matx B4 DS Hac";#N/A,#N/A,FALSE,"Chabot CF";#N/A,#N/A,FALSE,"matx B4 DS Chabot";#N/A,#N/A,FALSE,"Diablo CF";#N/A,#N/A,FALSE,"matx B4 DS Diablo"}</definedName>
    <definedName name="FFplace" hidden="1">{#N/A,#N/A,FALSE,"CF Consolidated 2";#N/A,#N/A,FALSE,"Retail Assump";#N/A,#N/A,FALSE,"CF Retail";#N/A,#N/A,FALSE,"Garage Assumpt 1";#N/A,#N/A,FALSE,"Garage Op Proj";#N/A,#N/A,FALSE,"Hist I&amp;E";#N/A,#N/A,FALSE,"Rent Roll";#N/A,#N/A,FALSE,"RE Taxes";#N/A,#N/A,FALSE,"CAM - BH";#N/A,#N/A,FALSE,"Comm.Condo CAM"}</definedName>
    <definedName name="fgdfs" hidden="1">{"FORMULAS",#N/A,FALSE,"ESTIMATE"}</definedName>
    <definedName name="fgfgf" hidden="1">{#N/A,#N/A,TRUE,"Yield Comparison"}</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jgfhjh" hidden="1">{"CF",#N/A,FALSE,"Cash Flow";"RET",#N/A,FALSE,"Returns";"NPV",#N/A,FALSE,"Values";"ASMPT",#N/A,FALSE,"Assumptions"}</definedName>
    <definedName name="fill" hidden="1">#REF!</definedName>
    <definedName name="FILL2" hidden="1">#REF!</definedName>
    <definedName name="filler" hidden="1">{"Annual Cash Flows",#N/A,FALSE,"Annual Summary"}</definedName>
    <definedName name="filler2" hidden="1">{"Assumptions",#N/A,FALSE,"Assumptions"}</definedName>
    <definedName name="filler3" hidden="1">{"Construction Costs",#N/A,FALSE,"Total Costs"}</definedName>
    <definedName name="final" hidden="1">{"Main",#N/A,FALSE,"Wacker";"Main2",#N/A,FALSE,"Wacker";"Value",#N/A,FALSE,"Wacker";"Sensitivity",#N/A,FALSE,"Wacker";"Paine",#N/A,FALSE,"Wacker";"Quaker",#N/A,FALSE,"Wacker";"Wacker",#N/A,FALSE,"Wacker";"1900",#N/A,FALSE,"Wacker";"1901",#N/A,FALSE,"Wacker"}</definedName>
    <definedName name="FinAnal3" hidden="1">{"Construction_Short",#N/A,FALSE,"Construction"}</definedName>
    <definedName name="Finishes" hidden="1">#REF!</definedName>
    <definedName name="fixed_assets" hidden="1">{"Detailed",#N/A,FALSE,"Schedule4"}</definedName>
    <definedName name="fjdjk" hidden="1">{#N/A,#N/A,FALSE,"Calculator"}</definedName>
    <definedName name="fjdjk1" hidden="1">{#N/A,#N/A,FALSE,"Calculator"}</definedName>
    <definedName name="fjdjk1a" hidden="1">{#N/A,#N/A,FALSE,"Calculator"}</definedName>
    <definedName name="fjdjka" hidden="1">{#N/A,#N/A,FALSE,"Calculator"}</definedName>
    <definedName name="fjdjkl" hidden="1">{#N/A,#N/A,FALSE,"Calculator"}</definedName>
    <definedName name="fjdjkla" hidden="1">{#N/A,#N/A,FALSE,"Calculator"}</definedName>
    <definedName name="fldfjlsd" hidden="1">#REF!</definedName>
    <definedName name="fm" hidden="1">{"summary1",#N/A,TRUE,"Comps";"summary2",#N/A,TRUE,"Comps";"summary3",#N/A,TRUE,"Comps"}</definedName>
    <definedName name="fort" hidden="1">{#N/A,#N/A,TRUE,"Cover";#N/A,#N/A,TRUE,"Val Summary i";#N/A,#N/A,TRUE,"Value";#N/A,#N/A,TRUE,"Summary";#N/A,#N/A,TRUE,"Transactions"}</definedName>
    <definedName name="forum" hidden="1">{#N/A,#N/A,FALSE,"RENT ROLL"}</definedName>
    <definedName name="freerent">[2]RENT!#REF!</definedName>
    <definedName name="freerent2">[2]RENT!#REF!</definedName>
    <definedName name="frgn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ONT" hidden="1">{#N/A,#N/A,FALSE,"RENT ROLL"}</definedName>
    <definedName name="frs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sdadf" hidden="1">{"avgbs",#N/A,FALSE,"builder_fs";"is",#N/A,FALSE,"builder_fs";"opexps",#N/A,FALSE,"builder_fs"}</definedName>
    <definedName name="fsfsfsgsh" hidden="1">{"'EJERCICIO CONTABLE'!$C$10:$I$21","'PATRIMONIO'!$A$1:$C$11","'PASIVOS'!$A$1:$D$23","'ACTIVOS'!$A$1:$D$63","'RESULTADOS'!$A$1:$F$121"}</definedName>
    <definedName name="fslfhsdl" hidden="1">{#N/A,#N/A,FALSE,"WATCHDSC";#N/A,#N/A,FALSE,"2LOSSMOD";#N/A,#N/A,FALSE,"2LOSS";#N/A,#N/A,FALSE,"DSC";#N/A,#N/A,FALSE,"OPERAT";#N/A,#N/A,FALSE,"ADJUST";#N/A,#N/A,FALSE,"LEASE EXPIRE"}</definedName>
    <definedName name="fuckface" hidden="1">{#N/A,#N/A,FALSE,"Assumptions";#N/A,#N/A,FALSE,"Impact Assumptions";#N/A,#N/A,FALSE,"10-Yr - detail";#N/A,#N/A,FALSE,"1,5,10 yr comp";#N/A,#N/A,FALSE,"Lse-Exp.";#N/A,#N/A,FALSE,"Rent Roll";#N/A,#N/A,FALSE,"Historical (2)";#N/A,#N/A,FALSE,"RET's";#N/A,#N/A,FALSE,"Lease Rollover"}</definedName>
    <definedName name="fut_eqty">'[8]ADMIN - OVERALL'!$S$45</definedName>
    <definedName name="fw" hidden="1">{#N/A,#N/A,FALSE,"WATCHDSC";#N/A,#N/A,FALSE,"2LOSSMOD";#N/A,#N/A,FALSE,"2LOSS";#N/A,#N/A,FALSE,"DSC";#N/A,#N/A,FALSE,"OPERAT";#N/A,#N/A,FALSE,"ADJUST";#N/A,#N/A,FALSE,"LEASE EXPIRE"}</definedName>
    <definedName name="fwefhweofhweoh" hidden="1">{#N/A,#N/A,FALSE,"WATCHDSC";#N/A,#N/A,FALSE,"2LOSSMOD";#N/A,#N/A,FALSE,"2LOSS";#N/A,#N/A,FALSE,"DSC";#N/A,#N/A,FALSE,"OPERAT";#N/A,#N/A,FALSE,"ADJUST";#N/A,#N/A,FALSE,"LEASE EXPIRE"}</definedName>
    <definedName name="fwel" hidden="1">{#N/A,#N/A,FALSE,"WATCHDSC";#N/A,#N/A,FALSE,"2LOSSMOD";#N/A,#N/A,FALSE,"2LOSS";#N/A,#N/A,FALSE,"DSC";#N/A,#N/A,FALSE,"OPERAT";#N/A,#N/A,FALSE,"ADJUST";#N/A,#N/A,FALSE,"LEASE EXPIRE"}</definedName>
    <definedName name="fwelfweofhweo\" hidden="1">{#N/A,#N/A,FALSE,"WATCHDSC";#N/A,#N/A,FALSE,"2LOSSMOD";#N/A,#N/A,FALSE,"2LOSS";#N/A,#N/A,FALSE,"DSC";#N/A,#N/A,FALSE,"OPERAT";#N/A,#N/A,FALSE,"ADJUST";#N/A,#N/A,FALSE,"LEASE EXPIRE"}</definedName>
    <definedName name="fweuofhweofhoweh" hidden="1">{#N/A,#N/A,FALSE,"WATCHDSC";#N/A,#N/A,FALSE,"2LOSSMOD";#N/A,#N/A,FALSE,"2LOSS";#N/A,#N/A,FALSE,"DSC";#N/A,#N/A,FALSE,"OPERAT";#N/A,#N/A,FALSE,"ADJUST";#N/A,#N/A,FALSE,"LEASE EXPIRE"}</definedName>
    <definedName name="gbjk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dxgxdz" hidden="1">{"View1",#N/A,FALSE,"Golf";"View2",#N/A,FALSE,"Golf";"View3",#N/A,FALSE,"Golf";"View4",#N/A,FALSE,"Golf";"View5",#N/A,FALSE,"Golf";"View6",#N/A,FALSE,"Golf";"View7",#N/A,FALSE,"Golf";"View8",#N/A,FALSE,"Golf";"View9",#N/A,FALSE,"Golf";"View10",#N/A,FALSE,"Golf";"View11",#N/A,FALSE,"Golf";"View12",#N/A,FALSE,"Golf"}</definedName>
    <definedName name="g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neralLinks" localSheetId="3">#REF!</definedName>
    <definedName name="GeneralLinks" localSheetId="10">#REF!</definedName>
    <definedName name="GeneralLinks">#REF!</definedName>
    <definedName name="gfd" hidden="1">{#N/A,#N/A,FALSE,"Cashflow Analysis";#N/A,#N/A,FALSE,"Sensitivity Analysis";#N/A,#N/A,FALSE,"PV";#N/A,#N/A,FALSE,"Pro Forma"}</definedName>
    <definedName name="gfderes"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gd" hidden="1">{"CF",#N/A,FALSE,"Cash Flow";"RET",#N/A,FALSE,"Returns";"NPV",#N/A,FALSE,"Values";"ASMPT",#N/A,FALSE,"Assumptions"}</definedName>
    <definedName name="gfgh" hidden="1">{"Assumptions",#N/A,FALSE,"Assumptions"}</definedName>
    <definedName name="gfhs" hidden="1">{"summary1",#N/A,TRUE,"Comps";"summary2",#N/A,TRUE,"Comps";"summary3",#N/A,TRUE,"Comps"}</definedName>
    <definedName name="gfjfju" hidden="1">{"Downside",#N/A,FALSE,"Downside"}</definedName>
    <definedName name="gg" hidden="1">{#N/A,#N/A,FALSE,"Jim Walsh";#N/A,#N/A,FALSE,"Dan Minkoff";#N/A,#N/A,FALSE,"Chip Cinnamond";#N/A,#N/A,FALSE,"Ann Cole";#N/A,#N/A,FALSE,"Jim Rosasco";#N/A,#N/A,FALSE,"George Ochs";#N/A,#N/A,FALSE,"Peter Weed";#N/A,#N/A,FALSE,"Sheryl Crosland";#N/A,#N/A,FALSE,"Jim McLoughlin";#N/A,#N/A,FALSE,"Jim Olson";#N/A,#N/A,FALSE,"Anne Pfeiffer"}</definedName>
    <definedName name="ggg" hidden="1">{#N/A,#N/A,FALSE,"PropertyInfo"}</definedName>
    <definedName name="gggg" hidden="1">{"ODB",#N/A,FALSE,"Hold Scenario"}</definedName>
    <definedName name="ggggggggggggggg" hidden="1">{#N/A,#N/A,FALSE,"Jim Walsh";#N/A,#N/A,FALSE,"Dan Minkoff";#N/A,#N/A,FALSE,"Chip Cinnamond";#N/A,#N/A,FALSE,"Ann Cole";#N/A,#N/A,FALSE,"Jim Rosasco";#N/A,#N/A,FALSE,"George Ochs";#N/A,#N/A,FALSE,"Peter Weed";#N/A,#N/A,FALSE,"Sheryl Crosland";#N/A,#N/A,FALSE,"Jim McLoughlin";#N/A,#N/A,FALSE,"Jim Olson";#N/A,#N/A,FALSE,"Anne Pfeiffer"}</definedName>
    <definedName name="gh" hidden="1">{"FCB_ALL",#N/A,FALSE,"FCB";"GREY_ALL",#N/A,FALSE,"GREY"}</definedName>
    <definedName name="ghjghjr" hidden="1">{"Bid",#N/A,FALSE,"Estimate";"Breakdowm",#N/A,FALSE,"Estimate"}</definedName>
    <definedName name="gjkhj" hidden="1">{"CF",#N/A,FALSE,"Cash Flow";"RET",#N/A,FALSE,"Returns";"NPV",#N/A,FALSE,"Values";"ASMPT",#N/A,FALSE,"Assumptions"}</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obalInflateYr2" localSheetId="10">#REF!</definedName>
    <definedName name="GlobalInflateYr2">#REF!</definedName>
    <definedName name="GlobalInflateYr3" localSheetId="10">#REF!</definedName>
    <definedName name="GlobalInflateYr3">#REF!</definedName>
    <definedName name="GlobalInflateYr4">#REF!</definedName>
    <definedName name="GlobalInflateYr5">#REF!</definedName>
    <definedName name="gr" hidden="1">{"three",#N/A,FALSE,"Capital";"four",#N/A,FALSE,"Capital"}</definedName>
    <definedName name="graph" hidden="1">#REF!</definedName>
    <definedName name="graph5" hidden="1">#REF!</definedName>
    <definedName name="graph6" hidden="1">#REF!</definedName>
    <definedName name="graph7" hidden="1">#REF!</definedName>
    <definedName name="GRAPHS">#N/A</definedName>
    <definedName name="graqph2" hidden="1">#REF!</definedName>
    <definedName name="grfaser"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i" hidden="1">{#N/A,#N/A,FALSE,"WATCHDSC";#N/A,#N/A,FALSE,"2LOSSMOD";#N/A,#N/A,FALSE,"2LOSS";#N/A,#N/A,FALSE,"DSC";#N/A,#N/A,FALSE,"OPERAT";#N/A,#N/A,FALSE,"ADJUST";#N/A,#N/A,FALSE,"LEASE EXPIRE"}</definedName>
    <definedName name="GrpInsurRate" localSheetId="3">#REF!</definedName>
    <definedName name="GrpInsurRate">#REF!</definedName>
    <definedName name="grsaea"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sdfgsdf" hidden="1">{"CF",#N/A,FALSE,"Cash Flow";"RET",#N/A,FALSE,"Returns";"NPV",#N/A,FALSE,"Values";"ASMPT",#N/A,FALSE,"Assumptions"}</definedName>
    <definedName name="GURAL"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vk" hidden="1">{"Assumptions",#N/A,FALSE,"Assumptions"}</definedName>
    <definedName name="gygu"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H_97_LEASE_EXP" localSheetId="3">#REF!</definedName>
    <definedName name="H_97_LEASE_EXP">#REF!</definedName>
    <definedName name="hallo" hidden="1">{#N/A,#N/A,FALSE,"Occ and Rate";#N/A,#N/A,FALSE,"PF Input";#N/A,#N/A,FALSE,"Capital Input";#N/A,#N/A,FALSE,"Proforma Five Yr";#N/A,#N/A,FALSE,"Calculations";#N/A,#N/A,FALSE,"Transaction Summary-DTW"}</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lo" hidden="1">{"avgbs",#N/A,FALSE,"mhd_fs";"is",#N/A,FALSE,"mhd_fs";"opexps",#N/A,FALSE,"mhd_fs"}</definedName>
    <definedName name="hfgh"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hfpshfpdhfospafhspdafhpsidfhsoiahaspif" hidden="1">{#N/A,#N/A,FALSE,"PJ CF Comm";#N/A,#N/A,FALSE,"matx assump com";#N/A,#N/A,FALSE,"matx data com";#N/A,#N/A,FALSE,"matx com"}</definedName>
    <definedName name="hgfgh" hidden="1">{"Zone1",#N/A,FALSE,"Parameters";"Zone2",#N/A,FALSE,"Parameters"}</definedName>
    <definedName name="hgfhgf" hidden="1">#REF!</definedName>
    <definedName name="hggff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khglkg" hidden="1">{#N/A,#N/A,FALSE,"Jim Walsh";#N/A,#N/A,FALSE,"Dan Minkoff";#N/A,#N/A,FALSE,"Chip Cinnamond";#N/A,#N/A,FALSE,"Ann Cole";#N/A,#N/A,FALSE,"Jim Rosasco";#N/A,#N/A,FALSE,"George Ochs";#N/A,#N/A,FALSE,"Peter Weed";#N/A,#N/A,FALSE,"Sheryl Crosland";#N/A,#N/A,FALSE,"Jim McLoughlin";#N/A,#N/A,FALSE,"Jim Olson";#N/A,#N/A,FALSE,"Anne Pfeiffer"}</definedName>
    <definedName name="hh" hidden="1">{#N/A,#N/A,FALSE,"Summary"}</definedName>
    <definedName name="hhh" hidden="1">{#N/A,#N/A,FALSE,"Summary"}</definedName>
    <definedName name="hhhh" hidden="1">{#N/A,#N/A,FALSE,"OpEx (PP)";#N/A,#N/A,FALSE,"Lease Comps (O)-BT";#N/A,#N/A,FALSE,"OpEx (CC)";#N/A,#N/A,FALSE,"Value (PP-Base)";#N/A,#N/A,FALSE,"Value (CC-Base)";#N/A,#N/A,FALSE,"Sales Comps (R)";#N/A,#N/A,FALSE,"Sales Comps (O)"}</definedName>
    <definedName name="hhhhhh"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hhhhhh" hidden="1">{#N/A,#N/A,FALSE,"Jim Walsh";#N/A,#N/A,FALSE,"Dan Minkoff";#N/A,#N/A,FALSE,"Chip Cinnamond";#N/A,#N/A,FALSE,"Ann Cole";#N/A,#N/A,FALSE,"Jim Rosasco";#N/A,#N/A,FALSE,"George Ochs";#N/A,#N/A,FALSE,"Peter Weed";#N/A,#N/A,FALSE,"Sheryl Crosland";#N/A,#N/A,FALSE,"Jim McLoughlin";#N/A,#N/A,FALSE,"Jim Olson";#N/A,#N/A,FALSE,"Anne Pfeiffer"}</definedName>
    <definedName name="Hi" localSheetId="3">[3]JONMARGJT!#REF!</definedName>
    <definedName name="Hi">[3]JONMARGJT!#REF!</definedName>
    <definedName name="hij" hidden="1">{"Construction_Short",#N/A,FALSE,"Construction"}</definedName>
    <definedName name="HistoricalT" hidden="1">{"Output-BaseYear",#N/A,FALSE,"Output"}</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hidden="1">{"PROFORMA",#N/A,FALSE,"A";"BIGGER 1",#N/A,FALSE,"B";"BIGGER 2",#N/A,FALSE,"B";"BIGGER 3",#N/A,FALSE,"B";"SMALL CF 1",#N/A,FALSE,"C"}</definedName>
    <definedName name="hjkl" hidden="1">{"Zone1",#N/A,FALSE,"Parameters";"Zone2",#N/A,FALSE,"Parameters"}</definedName>
    <definedName name="hk" hidden="1">{"CF",#N/A,FALSE,"Cash Flow";"RET",#N/A,FALSE,"Returns";"NPV",#N/A,FALSE,"Values";"ASMPT",#N/A,FALSE,"Assumptions"}</definedName>
    <definedName name="hlhldh" hidden="1">{"Annual Cash Flows",#N/A,FALSE,"Annual Summary"}</definedName>
    <definedName name="HMLkUp" hidden="1">#REF!</definedName>
    <definedName name="HMSeek" hidden="1">#REF!</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ope" hidden="1">{#N/A,#N/A,FALSE,"LP Exp";#N/A,#N/A,FALSE,"Salary";#N/A,#N/A,FALSE,"Admin Exp";#N/A,#N/A,FALSE,"QTS Bud";#N/A,#N/A,FALSE,"Marketing"}</definedName>
    <definedName name="hope_condo" hidden="1">{#N/A,#N/A,FALSE,"LP Exp";#N/A,#N/A,FALSE,"Salary";#N/A,#N/A,FALSE,"Admin Exp";#N/A,#N/A,FALSE,"QTS Bud";#N/A,#N/A,FALSE,"Marketing"}</definedName>
    <definedName name="HousingBurdenRate" localSheetId="3">#REF!</definedName>
    <definedName name="HousingBurdenRate" localSheetId="10">#REF!</definedName>
    <definedName name="HousingBurdenRate">#REF!</definedName>
    <definedName name="HousingCrdtCost" localSheetId="10">#REF!</definedName>
    <definedName name="HousingCrdtCost">#REF!</definedName>
    <definedName name="Housingcredit" localSheetId="10">#REF!</definedName>
    <definedName name="Housingcredit">#REF!</definedName>
    <definedName name="howard" hidden="1">{#N/A,#N/A,FALSE,"THRESHOLD PRODUCT SUMMARY";#N/A,#N/A,FALSE,"THRESHOLD DETAILS - HIGH YIELD";#N/A,#N/A,FALSE,"THRESHOLD DETAILS - SOVEREIGNS";#N/A,#N/A,FALSE,"THRESHOLD DETAILS - SYNDICATES ";#N/A,#N/A,FALSE,"THRESHOLD DETAILS - PRINC. FIN.";#N/A,#N/A,FALSE,"THRESHOLD DETAILS - MORTGAGES";#N/A,#N/A,FALSE,"THRESHOLD DETAILS - FOR. EXCH.";#N/A,#N/A,FALSE,"THRESHOLD DETAILS - DERIVATIVES";#N/A,#N/A,FALSE,"THRESHOLD DETAILS - HIGH GRADE";#N/A,#N/A,FALSE,"THRESHOLD DETAILS - PREFERREDS";#N/A,#N/A,FALSE,"THRESHOLD DETAILS - SCT";#N/A,#N/A,FALSE,"THRESHOLD DETAILS - MUNI BONDS";#N/A,#N/A,FALSE,"THRESHOLD DETAILS - GICs";#N/A,#N/A,FALSE,"THRESHOLD DETAILS - MUNI DERIV.";#N/A,#N/A,FALSE,"THRESHOLD DETAILS - GOVERNMENTS";#N/A,#N/A,FALSE,"THRESHOLD DETAILS - REINSURANCE";#N/A,#N/A,FALSE,"THRESHOLD DETAILS - FID CORP.";#N/A,#N/A,FALSE,"THRESHOLD DETAILS - FIRM FNCNG";#N/A,#N/A,FALSE,"THRESHOLD DETAILS - MONEY MARK."}</definedName>
    <definedName name="hshshshs" hidden="1">{#N/A,#N/A,TRUE,"Cover";#N/A,#N/A,TRUE,"Val Summary i";#N/A,#N/A,TRUE,"Value";#N/A,#N/A,TRUE,"Summary";#N/A,#N/A,TRUE,"Transactions"}</definedName>
    <definedName name="HTML_CodePage" hidden="1">1252</definedName>
    <definedName name="HTML_Control" hidden="1">{"'Index'!$F$41:$G$43"}</definedName>
    <definedName name="HTML_Description" hidden="1">""</definedName>
    <definedName name="HTML_Email" hidden="1">""</definedName>
    <definedName name="HTML_Header" hidden="1">"Index"</definedName>
    <definedName name="HTML_LastUpdate" hidden="1">"1/15/99"</definedName>
    <definedName name="HTML_LineAfter" hidden="1">FALSE</definedName>
    <definedName name="HTML_LineBefore" hidden="1">FALSE</definedName>
    <definedName name="HTML_Name" hidden="1">"Caton Woo"</definedName>
    <definedName name="HTML_OBDlg2" hidden="1">TRUE</definedName>
    <definedName name="HTML_OBDlg4" hidden="1">TRUE</definedName>
    <definedName name="HTML_OS" hidden="1">0</definedName>
    <definedName name="HTML_PathFile" hidden="1">"C:\WINNT\Profiles\cwoo\Personal\MyHTML.htm"</definedName>
    <definedName name="HTML_Title" hidden="1">"Exposure"</definedName>
    <definedName name="huh" hidden="1">{#N/A,#N/A,FALSE,"Assumptions";#N/A,#N/A,FALSE,"Impact Assumptions";#N/A,#N/A,FALSE,"10-Yr - detail";#N/A,#N/A,FALSE,"1,5,10 yr comp";#N/A,#N/A,FALSE,"Lse-Exp.";#N/A,#N/A,FALSE,"Rent Roll";#N/A,#N/A,FALSE,"Historical (2)";#N/A,#N/A,FALSE,"RET's";#N/A,#N/A,FALSE,"Lease Rollover"}</definedName>
    <definedName name="hyh"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I_RENT_COMP">#REF!</definedName>
    <definedName name="ie" hidden="1">{"Main",#N/A,FALSE,"Wacker";"Main2",#N/A,FALSE,"Wacker";"Value",#N/A,FALSE,"Wacker";"Sensitivity",#N/A,FALSE,"Wacker";"Paine",#N/A,FALSE,"Wacker";"Quaker",#N/A,FALSE,"Wacker";"Wacker",#N/A,FALSE,"Wacker";"1900",#N/A,FALSE,"Wacker";"1901",#N/A,FALSE,"Wacker"}</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mmediate" hidden="1">{"sheet a",#N/A,FALSE,"A";"2 9 casflow",#N/A,FALSE,"B"}</definedName>
    <definedName name="InitAmortPeriod">#REF!</definedName>
    <definedName name="InitAnnualDebtService">#REF!</definedName>
    <definedName name="InitDCR">#REF!</definedName>
    <definedName name="InitialBookValue">#REF!</definedName>
    <definedName name="InitialEquity">#REF!</definedName>
    <definedName name="InitialLosstoLease">'[9]Rent Roll Summary'!#REF!</definedName>
    <definedName name="InitLoanAmt" localSheetId="3">#REF!</definedName>
    <definedName name="InitLoanAmt" localSheetId="10">#REF!</definedName>
    <definedName name="InitLoanAmt">#REF!</definedName>
    <definedName name="InitLoanIntRate" localSheetId="10">#REF!</definedName>
    <definedName name="InitLoanIntRate">#REF!</definedName>
    <definedName name="InitLoanPts" localSheetId="10">#REF!</definedName>
    <definedName name="InitLoanPts">#REF!</definedName>
    <definedName name="InitTaxesNoAssessment">#REF!</definedName>
    <definedName name="InPlaceRents">#REF!</definedName>
    <definedName name="InstitutionalExitToggle">#REF!</definedName>
    <definedName name="InstitutionalExitVac">#REF!</definedName>
    <definedName name="IntroPrintArea" hidden="1">#REF!</definedName>
    <definedName name="Investor_Pct">#REF!</definedName>
    <definedName name="ioui" hidden="1">{"CF",#N/A,FALSE,"Cash Flow";"RET",#N/A,FALSE,"Returns";"NPV",#N/A,FALSE,"Values";"ASMPT",#N/A,FALSE,"Assumptions"}</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PRICE" hidden="1">"c13927"</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DPRICE" hidden="1">"c13926"</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EST" hidden="1">"c5624"</definedName>
    <definedName name="IQ_BV_EST_REUT" hidden="1">"c5403"</definedName>
    <definedName name="IQ_BV_HIGH_EST" hidden="1">"c5626"</definedName>
    <definedName name="IQ_BV_HIGH_EST_REUT" hidden="1">"c5405"</definedName>
    <definedName name="IQ_BV_LOW_EST" hidden="1">"c5627"</definedName>
    <definedName name="IQ_BV_LOW_EST_REUT" hidden="1">"c5406"</definedName>
    <definedName name="IQ_BV_MEDIAN_EST" hidden="1">"c5625"</definedName>
    <definedName name="IQ_BV_MEDIAN_EST_REUT" hidden="1">"c5404"</definedName>
    <definedName name="IQ_BV_NUM_EST" hidden="1">"c5628"</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CM"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FIN" hidden="1">"c112"</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_CIQ" hidden="1">"c4577"</definedName>
    <definedName name="IQ_CASH_OPER_GUIDANCE_CIQ_COL" hidden="1">"c11226"</definedName>
    <definedName name="IQ_CASH_OPER_HIGH_EST" hidden="1">"c4166"</definedName>
    <definedName name="IQ_CASH_OPER_HIGH_GUIDANCE_CIQ" hidden="1">"c4597"</definedName>
    <definedName name="IQ_CASH_OPER_HIGH_GUIDANCE_CIQ_COL" hidden="1">"c11246"</definedName>
    <definedName name="IQ_CASH_OPER_LOW_EST" hidden="1">"c4244"</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REUT" hidden="1">"c3844"</definedName>
    <definedName name="IQ_CFPS_EST_THOM" hidden="1">"c4006"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_CURRENT" hidden="1">"c17873"</definedName>
    <definedName name="IQ_DERIVATIVE_LIAB_NON_CURRENT" hidden="1">"c17874"</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_TRADING_ASSETS" hidden="1">"c17875"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"c1666"</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URPRISE_PERCENT" hidden="1">"c1870"</definedName>
    <definedName name="IQ_EST_FFO_SHARE_SURPRISE_PERCENT_THOM" hidden="1">"c5187"</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REUT" hidden="1">"c3869"</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REUT" hidden="1">"c3871"</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"03"</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GUIDANCE_CIQ" hidden="1">"c4961"</definedName>
    <definedName name="IQ_FFO_ADJ_GUIDANCE_CIQ_COL" hidden="1">"c11608"</definedName>
    <definedName name="IQ_FFO_ADJ_HIGH_EST" hidden="1">"c4437"</definedName>
    <definedName name="IQ_FFO_ADJ_HIGH_GUIDANCE_CIQ" hidden="1">"c4614"</definedName>
    <definedName name="IQ_FFO_ADJ_HIGH_GUIDANCE_CIQ_COL" hidden="1">"c11263"</definedName>
    <definedName name="IQ_FFO_ADJ_LOW_EST" hidden="1">"c4438"</definedName>
    <definedName name="IQ_FFO_ADJ_LOW_GUIDANCE_CIQ" hidden="1">"c4654"</definedName>
    <definedName name="IQ_FFO_ADJ_LOW_GUIDANCE_CIQ_COL" hidden="1">"c11303"</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"c418"</definedName>
    <definedName name="IQ_FFO_EST_CIQ_COL" hidden="1">"c11617"</definedName>
    <definedName name="IQ_FFO_EST_REUT" hidden="1">"c3837"</definedName>
    <definedName name="IQ_FFO_EST_THOM" hidden="1">"c3999"</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EST_REUT" hidden="1">"c3839"</definedName>
    <definedName name="IQ_FFO_HIGH_EST_THOM" hidden="1">"c4001"</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EST_REUT" hidden="1">"c3840"</definedName>
    <definedName name="IQ_FFO_LOW_EST_THOM" hidden="1">"c4002"</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MEDIAN_EST_REUT" hidden="1">"c3838"</definedName>
    <definedName name="IQ_FFO_MEDIAN_EST_THOM" hidden="1">"c4000"</definedName>
    <definedName name="IQ_FFO_NUM_EST" hidden="1">"c421"</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_CIQ" hidden="1">"c4976"</definedName>
    <definedName name="IQ_FFO_SHARE_GUIDANCE_CIQ_COL" hidden="1">"c11623"</definedName>
    <definedName name="IQ_FFO_SHARE_HIGH_EST" hidden="1">"c419"</definedName>
    <definedName name="IQ_FFO_SHARE_HIGH_EST_THOM" hidden="1">"c4001"</definedName>
    <definedName name="IQ_FFO_SHARE_HIGH_GUIDANCE_CIQ" hidden="1">"c4615"</definedName>
    <definedName name="IQ_FFO_SHARE_HIGH_GUIDANCE_CIQ_COL" hidden="1">"c11264"</definedName>
    <definedName name="IQ_FFO_SHARE_LOW_EST" hidden="1">"c420"</definedName>
    <definedName name="IQ_FFO_SHARE_LOW_EST_THOM" hidden="1">"c4002"</definedName>
    <definedName name="IQ_FFO_SHARE_LOW_GUIDANCE_CIQ" hidden="1">"c4655"</definedName>
    <definedName name="IQ_FFO_SHARE_LOW_GUIDANCE_CIQ_COL" hidden="1">"c11304"</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UTURES_NAME" hidden="1">"c13936"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ME_INVENTORY" hidden="1">"c24740"</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M" hidden="1">"c676"</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_CIQ" hidden="1">"c4988"</definedName>
    <definedName name="IQ_MAINT_CAPEX_GUIDANCE_CIQ_COL" hidden="1">"c11635"</definedName>
    <definedName name="IQ_MAINT_CAPEX_HIGH_EST" hidden="1">"c4460"</definedName>
    <definedName name="IQ_MAINT_CAPEX_HIGH_GUIDANCE_CIQ" hidden="1">"c4609"</definedName>
    <definedName name="IQ_MAINT_CAPEX_HIGH_GUIDANCE_CIQ_COL" hidden="1">"c11258"</definedName>
    <definedName name="IQ_MAINT_CAPEX_LOW_EST" hidden="1">"c4461"</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hidden="1">40961.788275463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NOTE" hidden="1">"c17522"</definedName>
    <definedName name="IQ_NAV_SHARE_EST_NOTE_CIQ" hidden="1">"c17475"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ARBY_CONTRACT_ID" hidden="1">"c14328"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 hidden="1">"c13928"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REUT" hidden="1">"c5368"</definedName>
    <definedName name="IQ_NI_EST_THOM" hidden="1">"c5126"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REUT" hidden="1">"c5375"</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INTEREST" hidden="1">"c13931"</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CM"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CM" hidden="1">"c888"</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EDGED_SECURITIES_FFIEC" hidden="1">"c24743"</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CONTRACT_ID" hidden="1">"c13929"</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UNIT" hidden="1">"c15556"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"c16128"</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39084.4241435185</definedName>
    <definedName name="IQ_REVISION_DATE__1" hidden="1">39125.817037037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_PRICE" hidden="1">"c15157"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sColHidden" hidden="1">FALSE</definedName>
    <definedName name="IsLTMColHidden" hidden="1">FALSE</definedName>
    <definedName name="isnurnajfjg" hidden="1">{#N/A,#N/A,FALSE,"Aging Summary";#N/A,#N/A,FALSE,"Ratio Analysis";#N/A,#N/A,FALSE,"Test 120 Day Accts";#N/A,#N/A,FALSE,"Tickmarks"}</definedName>
    <definedName name="J_5_YR_CAP">#REF!</definedName>
    <definedName name="jackas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NSAL">#REF!</definedName>
    <definedName name="JaS" hidden="1">{"Assumptions",#N/A,TRUE,"Returns";"Tables",#N/A,TRUE,"Returns"}</definedName>
    <definedName name="jayjay" hidden="1">{#N/A,#N/A,TRUE,"Cover";#N/A,#N/A,TRUE,"Val Summary i";#N/A,#N/A,TRUE,"Value";#N/A,#N/A,TRUE,"Summary";#N/A,#N/A,TRUE,"Transactions"}</definedName>
    <definedName name="jb" hidden="1">{"summary1",#N/A,TRUE,"Comps";"summary2",#N/A,TRUE,"Comps";"summary3",#N/A,TRUE,"Comps"}</definedName>
    <definedName name="jes" hidden="1">{"View1",#N/A,FALSE,"Sheet1";"View2",#N/A,FALSE,"Sheet1"}</definedName>
    <definedName name="jhg" hidden="1">{#N/A,#N/A,FALSE,"Jim Walsh";#N/A,#N/A,FALSE,"Dan Minkoff";#N/A,#N/A,FALSE,"Chip Cinnamond";#N/A,#N/A,FALSE,"Ann Cole";#N/A,#N/A,FALSE,"Jim Rosasco";#N/A,#N/A,FALSE,"George Ochs";#N/A,#N/A,FALSE,"Peter Weed";#N/A,#N/A,FALSE,"Sheryl Crosland";#N/A,#N/A,FALSE,"Jim McLoughlin";#N/A,#N/A,FALSE,"Jim Olson";#N/A,#N/A,FALSE,"Anne Pfeiffer"}</definedName>
    <definedName name="jim" hidden="1">#REF!</definedName>
    <definedName name="jimmy" hidden="1">#REF!</definedName>
    <definedName name="jj" hidden="1">#REF!</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i" hidden="1">{#N/A,#N/A,FALSE,"Jim Walsh";#N/A,#N/A,FALSE,"Dan Minkoff";#N/A,#N/A,FALSE,"Chip Cinnamond";#N/A,#N/A,FALSE,"Ann Cole";#N/A,#N/A,FALSE,"Jim Rosasco";#N/A,#N/A,FALSE,"George Ochs";#N/A,#N/A,FALSE,"Peter Weed";#N/A,#N/A,FALSE,"Sheryl Crosland";#N/A,#N/A,FALSE,"Jim McLoughlin";#N/A,#N/A,FALSE,"Jim Olson";#N/A,#N/A,FALSE,"Anne Pfeiffer"}</definedName>
    <definedName name="jo" hidden="1">{#N/A,#N/A,FALSE,"Calculator"}</definedName>
    <definedName name="jo1a" hidden="1">{#N/A,#N/A,FALSE,"Calculator"}</definedName>
    <definedName name="joa" hidden="1">{#N/A,#N/A,FALSE,"Calculator"}</definedName>
    <definedName name="joann"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p" hidden="1">{#N/A,#N/A,FALSE,"Calculator"}</definedName>
    <definedName name="jopa" hidden="1">{#N/A,#N/A,FALSE,"Calculator"}</definedName>
    <definedName name="JP" hidden="1">{#N/A,#N/A,FALSE,"Aging Summary";#N/A,#N/A,FALSE,"Ratio Analysis";#N/A,#N/A,FALSE,"Test 120 Day Accts";#N/A,#N/A,FALSE,"Tickmarks"}</definedName>
    <definedName name="J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ulie" hidden="1">{#N/A,#N/A,FALSE,"RENT ROLL"}</definedName>
    <definedName name="June" hidden="1">{"three",#N/A,FALSE,"Capital";"four",#N/A,FALSE,"Capital"}</definedName>
    <definedName name="JUNK" hidden="1">{"SCHEDULE",#N/A,FALSE,"Fin_sched"}</definedName>
    <definedName name="Junk_condo" hidden="1">{"SCHEDULE",#N/A,FALSE,"Fin_sched"}</definedName>
    <definedName name="JUNK2" hidden="1">{"SUMMARY",#N/A,FALSE,"Fin_sched"}</definedName>
    <definedName name="kado" hidden="1">{#N/A,#N/A,FALSE,"OperatingAssumptions"}</definedName>
    <definedName name="kah" hidden="1">#REF!</definedName>
    <definedName name="kaka" hidden="1">{#N/A,#N/A,TRUE,"Cover";#N/A,#N/A,TRUE,"Val Summary i";#N/A,#N/A,TRUE,"Value";#N/A,#N/A,TRUE,"Summary";#N/A,#N/A,TRUE,"Transactions"}</definedName>
    <definedName name="kayl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jgoguofuyfuvjgjgjjfi" hidden="1">{#N/A,#N/A,FALSE,"PJ CF Comm";#N/A,#N/A,FALSE,"matx assump com";#N/A,#N/A,FALSE,"matx data com";#N/A,#N/A,FALSE,"matx com"}</definedName>
    <definedName name="kjjjjkjhk" hidden="1">{"sheet a",#N/A,FALSE,"A";"sheet b 1",#N/A,FALSE,"B";"sheet b 2",#N/A,FALSE,"B"}</definedName>
    <definedName name="kjlhjkl" hidden="1">{"CF",#N/A,FALSE,"Cash Flow";"RET",#N/A,FALSE,"Returns";"NPV",#N/A,FALSE,"Values";"ASMPT",#N/A,FALSE,"Assumptions"}</definedName>
    <definedName name="kjljl" hidden="1">{"sheet a",#N/A,FALSE,"A";"2 9 casflow",#N/A,FALSE,"B"}</definedName>
    <definedName name="kkfg"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k"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kk" hidden="1">#REF!</definedName>
    <definedName name="kl" hidden="1">{"CF",#N/A,FALSE,"Cash Flow";"RET",#N/A,FALSE,"Returns";"NPV",#N/A,FALSE,"Values";"ASMPT",#N/A,FALSE,"Assumptions"}</definedName>
    <definedName name="KLO" hidden="1">{#N/A,#N/A,FALSE,"Jim Walsh";#N/A,#N/A,FALSE,"Dan Minkoff";#N/A,#N/A,FALSE,"Chip Cinnamond";#N/A,#N/A,FALSE,"Ann Cole";#N/A,#N/A,FALSE,"Jim Rosasco";#N/A,#N/A,FALSE,"George Ochs";#N/A,#N/A,FALSE,"Peter Weed";#N/A,#N/A,FALSE,"Sheryl Crosland";#N/A,#N/A,FALSE,"Jim McLoughlin";#N/A,#N/A,FALSE,"Jim Olson";#N/A,#N/A,FALSE,"Anne Pfeiffer"}</definedName>
    <definedName name="Konzern1" hidden="1">{#N/A,#N/A,FALSE,"Actual";#N/A,#N/A,FALSE,"Management Report 2";#N/A,#N/A,FALSE,"Management Report 3";#N/A,#N/A,FALSE,"Ergebnis";#N/A,#N/A,FALSE,"Summary";#N/A,#N/A,FALSE,"Konrzern";#N/A,#N/A,FALSE,"Abweichung Budget-Actuell"}</definedName>
    <definedName name="kpicld" hidden="1">{"ASSUM96",#N/A,FALSE,"ASSUMPTIONS.XLS";"ASSUM97",#N/A,FALSE,"ASSUMPTIONS.XLS";"ASSUM98",#N/A,FALSE,"ASSUMPTIONS.XLS";"ASSUM99",#N/A,FALSE,"ASSUMPTIONS.XLS";"ASSUM00",#N/A,FALSE,"ASSUMPTIONS.XLS"}</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l" hidden="1">{#N/A,#N/A,FALSE,"Jim Walsh";#N/A,#N/A,FALSE,"Dan Minkoff";#N/A,#N/A,FALSE,"Chip Cinnamond";#N/A,#N/A,FALSE,"Ann Cole";#N/A,#N/A,FALSE,"Jim Rosasco";#N/A,#N/A,FALSE,"George Ochs";#N/A,#N/A,FALSE,"Peter Weed";#N/A,#N/A,FALSE,"Sheryl Crosland";#N/A,#N/A,FALSE,"Jim McLoughlin";#N/A,#N/A,FALSE,"Jim Olson";#N/A,#N/A,FALSE,"Anne Pfeiffer"}</definedName>
    <definedName name="L_COMP_TO_AQUI">#REF!</definedName>
    <definedName name="lank" hidden="1">#REF!</definedName>
    <definedName name="LateChgFeesPct">#REF!</definedName>
    <definedName name="Law_Account" hidden="1">#REF!</definedName>
    <definedName name="Law_Account_Subaccount" hidden="1">#REF!</definedName>
    <definedName name="Law_Accounting_Unit" hidden="1">#REF!</definedName>
    <definedName name="Law_Company" hidden="1">#REF!</definedName>
    <definedName name="LAWRENCEMM">#REF!</definedName>
    <definedName name="leasetermmt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ek" hidden="1">#REF!</definedName>
    <definedName name="legal" hidden="1">{#N/A,#N/A,FALSE,"Aging Summary";#N/A,#N/A,FALSE,"Ratio Analysis";#N/A,#N/A,FALSE,"Test 120 Day Accts";#N/A,#N/A,FALSE,"Tickmarks"}</definedName>
    <definedName name="limcount" hidden="1">1</definedName>
    <definedName name="lisa" hidden="1">{"Main",#N/A,FALSE,"Wacker";"Main2",#N/A,FALSE,"Wacker";"Value",#N/A,FALSE,"Wacker";"Sensitivity",#N/A,FALSE,"Wacker";"Paine",#N/A,FALSE,"Wacker";"Quaker",#N/A,FALSE,"Wacker";"Wacker",#N/A,FALSE,"Wacker";"1900",#N/A,FALSE,"Wacker";"1901",#N/A,FALSE,"Wacker"}</definedName>
    <definedName name="lisa2" hidden="1">{"View1",#N/A,FALSE,"Sheet1";"View2",#N/A,FALSE,"Sheet1"}</definedName>
    <definedName name="lisa3" hidden="1">{"View1",#N/A,FALSE,"Sheet1";"View2",#N/A,FALSE,"Sheet1"}</definedName>
    <definedName name="ljhfeh" hidden="1">{#N/A,#N/A,FALSE,"Jim Walsh";#N/A,#N/A,FALSE,"Dan Minkoff";#N/A,#N/A,FALSE,"Chip Cinnamond";#N/A,#N/A,FALSE,"Ann Cole";#N/A,#N/A,FALSE,"Jim Rosasco";#N/A,#N/A,FALSE,"George Ochs";#N/A,#N/A,FALSE,"Peter Weed";#N/A,#N/A,FALSE,"Sheryl Crosland";#N/A,#N/A,FALSE,"Jim McLoughlin";#N/A,#N/A,FALSE,"Jim Olson";#N/A,#N/A,FALSE,"Anne Pfeiffer"}</definedName>
    <definedName name="ljklk" hidden="1">{"CF",#N/A,FALSE,"Cash Flow";"RET",#N/A,FALSE,"Returns";"NPV",#N/A,FALSE,"Values";"ASMPT",#N/A,FALSE,"Assumptions"}</definedName>
    <definedName name="lkdjfalk" hidden="1">{#N/A,#N/A,FALSE,"RENT ROLL"}</definedName>
    <definedName name="lkgkjfuhgdygsywtqqq" hidden="1">{#N/A,#N/A,FALSE,"PJ CF Comm";#N/A,#N/A,FALSE,"matx assump com";#N/A,#N/A,FALSE,"matx data com";#N/A,#N/A,FALSE,"matx com"}</definedName>
    <definedName name="lkhlkihjlkij" hidden="1">{#N/A,#N/A,FALSE,"Assumptions";#N/A,#N/A,FALSE,"Consol CF";#N/A,#N/A,FALSE,"matx B4 DS";#N/A,#N/A,FALSE,"Hacienda CF";#N/A,#N/A,FALSE,"matx B4 DS Hac";#N/A,#N/A,FALSE,"Chabot CF";#N/A,#N/A,FALSE,"matx B4 DS Chabot";#N/A,#N/A,FALSE,"Diablo CF";#N/A,#N/A,FALSE,"matx B4 DS Diablo"}</definedName>
    <definedName name="lkjl" hidden="1">{"CF",#N/A,FALSE,"Cash Flow";"RET",#N/A,FALSE,"Returns";"NPV",#N/A,FALSE,"Values";"ASMPT",#N/A,FALSE,"Assumptions"}</definedName>
    <definedName name="ll" hidden="1">{#N/A,#N/A,TRUE,"Maritime Park Arena PCD";#N/A,#N/A,TRUE,"Maritime Park Arena IOR"}</definedName>
    <definedName name="lll" hidden="1">#REF!</definedName>
    <definedName name="lllll" hidden="1">{"sheet a",#N/A,FALSE,"A";"sheet b 1",#N/A,FALSE,"B";"sheet b 2",#N/A,FALSE,"B"}</definedName>
    <definedName name="loan3b"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pez" hidden="1">{#N/A,#N/A,FALSE,"RENT ROLL"}</definedName>
    <definedName name="Losses" hidden="1">{"TAB 1",#N/A,FALSE,"1";"tab 2",#N/A,FALSE,"2";"TAB 3",#N/A,FALSE,"3";"tab 4",#N/A,FALSE,"4";"tab 5",#N/A,FALSE,"5";"tab 6",#N/A,FALSE,"6";"tab 7",#N/A,FALSE,"7";"TAB 8",#N/A,FALSE,"8"}</definedName>
    <definedName name="Louvers" hidden="1">{#N/A,#N/A,TRUE,"Ericsson Stadium PCD ";#N/A,#N/A,TRUE,"Ericsson Stadium IOR"}</definedName>
    <definedName name="Louversa" hidden="1">{#N/A,#N/A,TRUE,"Ericsson Stadium PCD ";#N/A,#N/A,TRUE,"Ericsson Stadium IOR"}</definedName>
    <definedName name="ltm_BalanceSheet" hidden="1">#REF!</definedName>
    <definedName name="ltm_IncomeStatement" hidden="1">#REF!</definedName>
    <definedName name="Lws_FormVersion_6.1" hidden="1">#REF!</definedName>
    <definedName name="Lws_SSType_Columns" hidden="1">#REF!</definedName>
    <definedName name="m" hidden="1">{#N/A,#N/A,FALSE,"matx B4 DS";#N/A,#N/A,FALSE,"matx B4 DS Hac";#N/A,#N/A,FALSE,"matx B4 DS Chabot";#N/A,#N/A,FALSE,"matx B4 DS Diablo"}</definedName>
    <definedName name="mark" hidden="1">{#N/A,#N/A,FALSE,"RENT ROLL"}</definedName>
    <definedName name="market1" hidden="1">{"Zone1",#N/A,FALSE,"Parameters";"Zone2",#N/A,FALSE,"Parameters"}</definedName>
    <definedName name="maryann" hidden="1">{#N/A,#N/A,FALSE,"RENT ROLL"}</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GDV_IRR" hidden="1">{"Zone1",#N/A,FALSE,"Parameters";"Zone2",#N/A,FALSE,"Parameters"}</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tFeePct">'[6]Detailed Budget'!$C$307</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kl" hidden="1">{"CF",#N/A,FALSE,"Cash Flow";"RET",#N/A,FALSE,"Returns";"NPV",#N/A,FALSE,"Values";"ASMPT",#N/A,FALSE,"Assumptions"}</definedName>
    <definedName name="mickey" hidden="1">{#N/A,#N/A,FALSE,"RENT ROLL"}</definedName>
    <definedName name="MinMgtFee" localSheetId="3">#REF!</definedName>
    <definedName name="MinMgtFee" localSheetId="10">#REF!</definedName>
    <definedName name="MinMgtFee">#REF!</definedName>
    <definedName name="mm" hidden="1">{#N/A,#N/A,FALSE,"CF Consolidated 2";#N/A,#N/A,FALSE,"Retail Assump";#N/A,#N/A,FALSE,"CF Retail";#N/A,#N/A,FALSE,"Garage Assumpt 1";#N/A,#N/A,FALSE,"Garage Op Proj";#N/A,#N/A,FALSE,"Hist I&amp;E";#N/A,#N/A,FALSE,"Rent Roll";#N/A,#N/A,FALSE,"RE Taxes";#N/A,#N/A,FALSE,"CAM - BH";#N/A,#N/A,FALSE,"Comm.Condo CAM"}</definedName>
    <definedName name="mmmmm" hidden="1">#REF!</definedName>
    <definedName name="mmmmmmmmmm" hidden="1">{#N/A,#N/A,FALSE,"Jim Walsh";#N/A,#N/A,FALSE,"Dan Minkoff";#N/A,#N/A,FALSE,"Chip Cinnamond";#N/A,#N/A,FALSE,"Ann Cole";#N/A,#N/A,FALSE,"Jim Rosasco";#N/A,#N/A,FALSE,"George Ochs";#N/A,#N/A,FALSE,"Peter Weed";#N/A,#N/A,FALSE,"Sheryl Crosland";#N/A,#N/A,FALSE,"Jim McLoughlin";#N/A,#N/A,FALSE,"Jim Olson";#N/A,#N/A,FALSE,"Anne Pfeiffer"}</definedName>
    <definedName name="monday" hidden="1">{"Main",#N/A,FALSE,"Wacker";"Main2",#N/A,FALSE,"Wacker";"Value",#N/A,FALSE,"Wacker";"Sensitivity",#N/A,FALSE,"Wacker";"Paine",#N/A,FALSE,"Wacker";"Quaker",#N/A,FALSE,"Wacker";"Wacker",#N/A,FALSE,"Wacker";"1900",#N/A,FALSE,"Wacker";"1901",#N/A,FALSE,"Wacker"}</definedName>
    <definedName name="Monday1" hidden="1">{"Main",#N/A,FALSE,"Wacker";"Main2",#N/A,FALSE,"Wacker";"Value",#N/A,FALSE,"Wacker";"Sensitivity",#N/A,FALSE,"Wacker";"Paine",#N/A,FALSE,"Wacker";"Quaker",#N/A,FALSE,"Wacker";"Wacker",#N/A,FALSE,"Wacker";"1900",#N/A,FALSE,"Wacker";"1901",#N/A,FALSE,"Wacker"}</definedName>
    <definedName name="mondayjvcopy" hidden="1">{"View1",#N/A,FALSE,"Sheet1";"View2",#N/A,FALSE,"Sheet1"}</definedName>
    <definedName name="mondaypark" hidden="1">{"View1",#N/A,FALSE,"Sheet1";"View2",#N/A,FALSE,"Sheet1"}</definedName>
    <definedName name="mondaytest" hidden="1">{"Main",#N/A,FALSE,"Wacker";"Main2",#N/A,FALSE,"Wacker";"Value",#N/A,FALSE,"Wacker";"Sensitivity",#N/A,FALSE,"Wacker";"Paine",#N/A,FALSE,"Wacker";"Quaker",#N/A,FALSE,"Wacker";"Wacker",#N/A,FALSE,"Wacker";"1900",#N/A,FALSE,"Wacker";"1901",#N/A,FALSE,"Wacker"}</definedName>
    <definedName name="Monthly_LIBOR" hidden="1">#REF!</definedName>
    <definedName name="Monthly_LIBOR_ROW" hidden="1">#REF!</definedName>
    <definedName name="mtii"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 localSheetId="10">#REF!</definedName>
    <definedName name="n">#REF!</definedName>
    <definedName name="NA" hidden="1">#REF!</definedName>
    <definedName name="Name1" hidden="1">{"cot1",#N/A,FALSE,"Cottages";"cot2",#N/A,FALSE,"Cottages";"cot3",#N/A,FALSE,"Cottages"}</definedName>
    <definedName name="name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b" hidden="1">#REF!</definedName>
    <definedName name="NetAcreage" localSheetId="10">#REF!</definedName>
    <definedName name="NetAcreage">#REF!</definedName>
    <definedName name="new_place" hidden="1">{#N/A,#N/A,FALSE,"CF Consolidated 2";#N/A,#N/A,FALSE,"Retail Assump";#N/A,#N/A,FALSE,"CF Retail";#N/A,#N/A,FALSE,"Garage Assumpt 1";#N/A,#N/A,FALSE,"Garage Op Proj";#N/A,#N/A,FALSE,"Hist I&amp;E";#N/A,#N/A,FALSE,"Rent Roll";#N/A,#N/A,FALSE,"RE Taxes";#N/A,#N/A,FALSE,"CAM - BH";#N/A,#N/A,FALSE,"Comm.Condo CAM"}</definedName>
    <definedName name="newname" hidden="1">{"Zone1",#N/A,FALSE,"Parameters";"Zone2",#N/A,FALSE,"Parameters"}</definedName>
    <definedName name="newplace" hidden="1">{#N/A,#N/A,FALSE,"CF Consolidated 2";#N/A,#N/A,FALSE,"Retail Assump";#N/A,#N/A,FALSE,"CF Retail";#N/A,#N/A,FALSE,"Garage Assumpt 1";#N/A,#N/A,FALSE,"Garage Op Proj";#N/A,#N/A,FALSE,"Hist I&amp;E";#N/A,#N/A,FALSE,"Rent Roll";#N/A,#N/A,FALSE,"RE Taxes";#N/A,#N/A,FALSE,"CAM - BH";#N/A,#N/A,FALSE,"Comm.Condo CAM"}</definedName>
    <definedName name="newrange" hidden="1">{"Annual Cash Flows",#N/A,FALSE,"Annual Summary"}</definedName>
    <definedName name="New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nn" hidden="1">{#N/A,#N/A,FALSE,"Future Collections";"Future",#N/A,FALSE,"BOTM"}</definedName>
    <definedName name="nnn"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nnn">#REF!</definedName>
    <definedName name="nnnnn">'[9]Rent Roll Summary'!#REF!</definedName>
    <definedName name="nnnnnnnnnnnnnnnnnnn" hidden="1">{"LIBOR",#N/A,TRUE,"Model";"Caps",#N/A,TRUE,"Model";"Assets",#N/A,TRUE,"Model";"Liabilities",#N/A,TRUE,"Model";"Tests",#N/A,TRUE,"Model";"Results",#N/A,TRUE,"Model"}</definedName>
    <definedName name="NonRefFeePerTurn" localSheetId="3">#REF!</definedName>
    <definedName name="NonRefFeePerTurn" localSheetId="10">#REF!</definedName>
    <definedName name="NonRefFeePerTurn">#REF!</definedName>
    <definedName name="NonRefFeePerTurnYr2" localSheetId="10">#REF!</definedName>
    <definedName name="NonRefFeePerTurnYr2">#REF!</definedName>
    <definedName name="NonRefFeePerTurnYr3" localSheetId="10">#REF!</definedName>
    <definedName name="NonRefFeePerTurnYr3">#REF!</definedName>
    <definedName name="Now" hidden="1">{"Assumptions",#N/A,TRUE,"Returns";"Tables",#N/A,TRUE,"Returns"}</definedName>
    <definedName name="NPYA">#REF!</definedName>
    <definedName name="NRA">[2]DETAIL!#REF!</definedName>
    <definedName name="nrAcqFeeBasis">'[8]SUPPORT - CONTROL'!$A$8:$A$12</definedName>
    <definedName name="nrAMFeeCalcMethod">'[8]SUPPORT - CONTROL'!$B$8:$B$19</definedName>
    <definedName name="nrAnalysisStartDate">'[8]ADMIN - OVERALL'!$L$22</definedName>
    <definedName name="nrClientList">'[8]CLIENT - FEES'!$A$8:$A$35</definedName>
    <definedName name="nrClientRange">'[8]CLIENT - FEES'!$A$7:$A$35</definedName>
    <definedName name="nrDispFeeCalcMethod">'[8]SUPPORT - CONTROL'!$E$8:$E$9</definedName>
    <definedName name="nrFinancingCostSwitch">'[8]SUPPORT - CONTROL'!$A$24:$A$25</definedName>
    <definedName name="nrInflationRate">'[8]ADMIN - OVERALL'!$L$24</definedName>
    <definedName name="nrMaxPerformanceFee">'[8]SUPPORT - CONTROL'!$G$8:$G$9</definedName>
    <definedName name="nrMinPerformanceFee">'[8]SUPPORT - CONTROL'!$D$8:$D$9</definedName>
    <definedName name="nrPerformanceFeeTiming">'[8]SUPPORT - CONTROL'!$F$8:$F$9</definedName>
    <definedName name="nrPurchasePrice">'[8]ADMIN - OVERALL'!$E$7</definedName>
    <definedName name="nrTotalArea">'[8]ADMIN - OVERALL'!$L$8</definedName>
    <definedName name="nswhew"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 hidden="1">{"'EJERCICIO CONTABLE'!$C$10:$I$21","'PATRIMONIO'!$A$1:$C$11","'PASIVOS'!$A$1:$D$23","'ACTIVOS'!$A$1:$D$63","'RESULTADOS'!$A$1:$F$121"}</definedName>
    <definedName name="NumUnitsByType" localSheetId="3">#REF!</definedName>
    <definedName name="NumUnitsByType">#REF!</definedName>
    <definedName name="NW" hidden="1">#REF!</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eirent" localSheetId="3">[2]RENT!#REF!</definedName>
    <definedName name="oeirent">[2]RENT!#REF!</definedName>
    <definedName name="oeirent2">[2]RENT!#REF!</definedName>
    <definedName name="office1" hidden="1">{#N/A,#N/A,FALSE,"Cashflow Analysis";#N/A,#N/A,FALSE,"Sensitivity Analysis";#N/A,#N/A,FALSE,"PV";#N/A,#N/A,FALSE,"Pro Forma"}</definedName>
    <definedName name="ojghjkgoguogogiugugug" hidden="1">{#N/A,#N/A,FALSE,"PJ CF Comm";#N/A,#N/A,FALSE,"matx assump com";#N/A,#N/A,FALSE,"matx data com";#N/A,#N/A,FALSE,"matx com"}</definedName>
    <definedName name="ok">[3]JONMARGJT!#REF!</definedName>
    <definedName name="OKAY" hidden="1">#REF!</definedName>
    <definedName name="ol" hidden="1">{#N/A,#N/A,FALSE,"Jim Walsh";#N/A,#N/A,FALSE,"Dan Minkoff";#N/A,#N/A,FALSE,"Chip Cinnamond";#N/A,#N/A,FALSE,"Ann Cole";#N/A,#N/A,FALSE,"Jim Rosasco";#N/A,#N/A,FALSE,"George Ochs";#N/A,#N/A,FALSE,"Peter Weed";#N/A,#N/A,FALSE,"Sheryl Crosland";#N/A,#N/A,FALSE,"Jim McLoughlin";#N/A,#N/A,FALSE,"Jim Olson";#N/A,#N/A,FALSE,"Anne Pfeiffer"}</definedName>
    <definedName name="oldfile2" hidden="1">{#N/A,#N/A,FALSE,"Summary";#N/A,#N/A,FALSE,"Buckets";#N/A,#N/A,FALSE,"Northstar";#N/A,#N/A,FALSE,"Comp"}</definedName>
    <definedName name="oldkill"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ldtable" hidden="1">#REF!</definedName>
    <definedName name="oldtable1" hidden="1">#REF!</definedName>
    <definedName name="One_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Pager_Mobile" hidden="1">{#N/A,#N/A,FALSE,"Loan Summary";#N/A,#N/A,FALSE,"NOI";"RR and Expir",#N/A,FALSE,"Rental";"Sales History",#N/A,FALSE,"Rental";#N/A,#N/A,FALSE,"Reserves"}</definedName>
    <definedName name="Oneplac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o" hidden="1">{#N/A,#N/A,FALSE,"Future Collections";"Future",#N/A,FALSE,"BOTM"}</definedName>
    <definedName name="oooo"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therClosingCosts" localSheetId="3">#REF!</definedName>
    <definedName name="OtherClosingCosts" localSheetId="10">#REF!</definedName>
    <definedName name="OtherClosingCosts">#REF!</definedName>
    <definedName name="OtherClosingCosts2" localSheetId="10">#REF!</definedName>
    <definedName name="OtherClosingCosts2">#REF!</definedName>
    <definedName name="OTIS" localSheetId="10">#REF!</definedName>
    <definedName name="OTIS">#REF!</definedName>
    <definedName name="Overview"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_SALES_COMP">#REF!</definedName>
    <definedName name="PaintContractPerTurn">#REF!</definedName>
    <definedName name="PaintInHousePerTurn">#REF!</definedName>
    <definedName name="Param_CurrentDate" hidden="1">#REF!</definedName>
    <definedName name="parkavecopy" hidden="1">{"View1",#N/A,FALSE,"Sheet1";"View2",#N/A,FALSE,"Sheet1"}</definedName>
    <definedName name="parkcopy" hidden="1">{"Main",#N/A,FALSE,"Wacker";"Main2",#N/A,FALSE,"Wacker";"Value",#N/A,FALSE,"Wacker";"Sensitivity",#N/A,FALSE,"Wacker";"Paine",#N/A,FALSE,"Wacker";"Quaker",#N/A,FALSE,"Wacker";"Wacker",#N/A,FALSE,"Wacker";"1900",#N/A,FALSE,"Wacker";"1901",#N/A,FALSE,"Wacker"}</definedName>
    <definedName name="PARKING">#REF!</definedName>
    <definedName name="parkjvcopy" hidden="1">{"Main",#N/A,FALSE,"Wacker";"Main2",#N/A,FALSE,"Wacker";"Value",#N/A,FALSE,"Wacker";"Sensitivity",#N/A,FALSE,"Wacker";"Paine",#N/A,FALSE,"Wacker";"Quaker",#N/A,FALSE,"Wacker";"Wacker",#N/A,FALSE,"Wacker";"1900",#N/A,FALSE,"Wacker";"1901",#N/A,FALSE,"Wacker"}</definedName>
    <definedName name="parktest" hidden="1">{"View1",#N/A,FALSE,"Sheet1";"View2",#N/A,FALSE,"Sheet1"}</definedName>
    <definedName name="parktestave" hidden="1">{"Main",#N/A,FALSE,"Wacker";"Main2",#N/A,FALSE,"Wacker";"Value",#N/A,FALSE,"Wacker";"Sensitivity",#N/A,FALSE,"Wacker";"Paine",#N/A,FALSE,"Wacker";"Quaker",#N/A,FALSE,"Wacker";"Wacker",#N/A,FALSE,"Wacker";"1900",#N/A,FALSE,"Wacker";"1901",#N/A,FALSE,"Wacker"}</definedName>
    <definedName name="pat" hidden="1">{#N/A,#N/A,FALSE,"Cons - matrix";#N/A,#N/A,FALSE,"Cons - Dev Cash Flow";#N/A,#N/A,FALSE,"Cons - Dev Bud";#N/A,#N/A,FALSE,"Cons - Dev S &amp; U";#N/A,#N/A,FALSE,"Cons - Const. Loan";#N/A,#N/A,FALSE,"Cons - Low Inc Credit";#N/A,#N/A,FALSE,"Res - Cash Flow";#N/A,#N/A,FALSE,"Res - Assumptions";#N/A,#N/A,FALSE,"Res - SF-Rents";#N/A,#N/A,FALSE,"Res - 2001 rents";#N/A,#N/A,FALSE,"Res - Op Ex";#N/A,#N/A,FALSE,"Pkg - Cash Flow";#N/A,#N/A,FALSE,"Pkg - Assumpt 1";#N/A,#N/A,FALSE,"Ret - Cash Flow";#N/A,#N/A,FALSE,"Ret - Assumptions";#N/A,#N/A,FALSE,"Ret - Rent Roll";#N/A,#N/A,FALSE,"Tax - Consolidated";#N/A,#N/A,FALSE,"Tax - data"}</definedName>
    <definedName name="PayrollAssump">#REF!</definedName>
    <definedName name="PayrollBurdenRate">#REF!</definedName>
    <definedName name="PayrollDetail">#REF!</definedName>
    <definedName name="PayrollProForma">#REF!</definedName>
    <definedName name="PBC" hidden="1">{#N/A,#N/A,FALSE,"Aging Summary";#N/A,#N/A,FALSE,"Ratio Analysis";#N/A,#N/A,FALSE,"Test 120 Day Accts";#N/A,#N/A,FALSE,"Tickmarks"}</definedName>
    <definedName name="Period">#REF!</definedName>
    <definedName name="PHOTOS" hidden="1">{#N/A,#N/A,FALSE,"RENT ROLL"}</definedName>
    <definedName name="pier90" hidden="1">{"excavation",#N/A,FALSE,"DETAIL.XLS"}</definedName>
    <definedName name="pii" hidden="1">#REF!</definedName>
    <definedName name="pijm" hidden="1">{"lot inventory",#N/A,FALSE,"Lot List"}</definedName>
    <definedName name="pio" hidden="1">#REF!</definedName>
    <definedName name="pky" hidden="1">{#N/A,#N/A,FALSE,"A";#N/A,#N/A,FALSE,"B";#N/A,#N/A,FALSE,"C";#N/A,#N/A,FALSE,"D";#N/A,#N/A,FALSE,"E";#N/A,#N/A,FALSE,"F";#N/A,#N/A,FALSE,"G";#N/A,#N/A,FALSE,"H";#N/A,#N/A,FALSE,"I";#N/A,#N/A,FALSE,"J";#N/A,#N/A,FALSE,"K";#N/A,#N/A,FALSE,"L";#N/A,#N/A,FALSE,"M";#N/A,#N/A,FALSE,"N";#N/A,#N/A,FALSE,"O";#N/A,#N/A,FALSE,"P";#N/A,#N/A,FALSE,"Q";#N/A,#N/A,FALSE,"R"}</definedName>
    <definedName name="pl" hidden="1">#REF!</definedName>
    <definedName name="platform" hidden="1">{#N/A,#N/A,TRUE,"Ericsson Stadium PCD ";#N/A,#N/A,TRUE,"Ericsson Stadium IOR"}</definedName>
    <definedName name="platforma" hidden="1">{#N/A,#N/A,TRUE,"Ericsson Stadium PCD ";#N/A,#N/A,TRUE,"Ericsson Stadium IOR"}</definedName>
    <definedName name="PLAZA">#REF!</definedName>
    <definedName name="PLAZAMM">#REF!</definedName>
    <definedName name="please" hidden="1">{"Assumptions",#N/A,TRUE,"Returns";"Tables",#N/A,TRUE,"Returns"}</definedName>
    <definedName name="plo" hidden="1">{#N/A,#N/A,FALSE,"Jim Walsh";#N/A,#N/A,FALSE,"Dan Minkoff";#N/A,#N/A,FALSE,"Chip Cinnamond";#N/A,#N/A,FALSE,"Ann Cole";#N/A,#N/A,FALSE,"Jim Rosasco";#N/A,#N/A,FALSE,"George Ochs";#N/A,#N/A,FALSE,"Peter Weed";#N/A,#N/A,FALSE,"Sheryl Crosland";#N/A,#N/A,FALSE,"Jim McLoughlin";#N/A,#N/A,FALSE,"Jim Olson";#N/A,#N/A,FALSE,"Anne Pfeiffer"}</definedName>
    <definedName name="PO"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pojgpojopjosjosjf0wejf0wejfsd" hidden="1">{#N/A,#N/A,FALSE,"PJ CF Comm";#N/A,#N/A,FALSE,"matx assump com";#N/A,#N/A,FALSE,"matx data com";#N/A,#N/A,FALSE,"matx com"}</definedName>
    <definedName name="pop" hidden="1">{#N/A,#N/A,FALSE,"Jim Walsh";#N/A,#N/A,FALSE,"Dan Minkoff";#N/A,#N/A,FALSE,"Chip Cinnamond";#N/A,#N/A,FALSE,"Ann Cole";#N/A,#N/A,FALSE,"Jim Rosasco";#N/A,#N/A,FALSE,"George Ochs";#N/A,#N/A,FALSE,"Peter Weed";#N/A,#N/A,FALSE,"Sheryl Crosland";#N/A,#N/A,FALSE,"Jim McLoughlin";#N/A,#N/A,FALSE,"Jim Olson";#N/A,#N/A,FALSE,"Anne Pfeiffer"}</definedName>
    <definedName name="Positions">[10]Budget!$B$85:$B$92</definedName>
    <definedName name="PostRehabRents" localSheetId="3">#REF!</definedName>
    <definedName name="PostRehabRents" localSheetId="10">#REF!</definedName>
    <definedName name="PostRehabRents">#REF!</definedName>
    <definedName name="PostRehabRubsPerUnit" localSheetId="3">[5]Input!#REF!</definedName>
    <definedName name="PostRehabRubsPerUnit" localSheetId="10">[5]Input!#REF!</definedName>
    <definedName name="PostRehabRubsPerUnit">[5]Input!#REF!</definedName>
    <definedName name="pou" hidden="1">#REF!</definedName>
    <definedName name="ppp" hidden="1">{"Main",#N/A,FALSE,"Wacker";"Main2",#N/A,FALSE,"Wacker";"Value",#N/A,FALSE,"Wacker";"Sensitivity",#N/A,FALSE,"Wacker";"Paine",#N/A,FALSE,"Wacker";"Quaker",#N/A,FALSE,"Wacker";"Wacker",#N/A,FALSE,"Wacker";"1900",#N/A,FALSE,"Wacker";"1901",#N/A,FALSE,"Wacker"}</definedName>
    <definedName name="pppppppppp" hidden="1">{#N/A,#N/A,FALSE,"Jim Walsh";#N/A,#N/A,FALSE,"Dan Minkoff";#N/A,#N/A,FALSE,"Chip Cinnamond";#N/A,#N/A,FALSE,"Ann Cole";#N/A,#N/A,FALSE,"Jim Rosasco";#N/A,#N/A,FALSE,"George Ochs";#N/A,#N/A,FALSE,"Peter Weed";#N/A,#N/A,FALSE,"Sheryl Crosland";#N/A,#N/A,FALSE,"Jim McLoughlin";#N/A,#N/A,FALSE,"Jim Olson";#N/A,#N/A,FALSE,"Anne Pfeiffer"}</definedName>
    <definedName name="_xlnm.Print_Area" localSheetId="2">' OSAR'!$D$1:$P$88</definedName>
    <definedName name="_xlnm.Print_Area" localSheetId="1">'Debt Service'!$A$1:$M$21</definedName>
    <definedName name="_xlnm.Print_Area" localSheetId="0">'MF OSAR'!$B$1:$L$76</definedName>
    <definedName name="_xlnm.Print_Area" localSheetId="6">'Occupancy Rollup'!$A$1:$M$13</definedName>
    <definedName name="_xlnm.Print_Area" localSheetId="3">'QoQ ∆'!$A$1:$R$10</definedName>
    <definedName name="_xlnm.Print_Area" localSheetId="10">[3]JONMARGJT!#REF!</definedName>
    <definedName name="_xlnm.Print_Area" localSheetId="8">'Rent Roll (COMM)'!$A$1:$L$25</definedName>
    <definedName name="_xlnm.Print_Area" localSheetId="11">UW!$B$3:$V$56</definedName>
    <definedName name="_xlnm.Print_Area">[3]JONMARGJT!#REF!</definedName>
    <definedName name="Print_Area1" localSheetId="3">#REF!</definedName>
    <definedName name="Print_Area1" localSheetId="10">#REF!</definedName>
    <definedName name="Print_Area1">#REF!</definedName>
    <definedName name="Print_Area2" localSheetId="10">#REF!</definedName>
    <definedName name="Print_Area2">#REF!</definedName>
    <definedName name="Print_CSC_Report_2" hidden="1">{"CSC_1",#N/A,FALSE,"CSC Outputs";"CSC_2",#N/A,FALSE,"CSC Outputs"}</definedName>
    <definedName name="_xlnm.Print_Titles" localSheetId="9">Insurance!$1:$6</definedName>
    <definedName name="_xlnm.Print_Titles" localSheetId="4">'RR - Market &amp; Affordable 4Q24'!#REF!</definedName>
    <definedName name="_xlnm.Print_Titles">#N/A</definedName>
    <definedName name="PRINT_TITLES_MI" localSheetId="3">#REF!</definedName>
    <definedName name="PRINT_TITLES_MI" localSheetId="10">#REF!</definedName>
    <definedName name="PRINT_TITLES_MI">#REF!</definedName>
    <definedName name="problem" hidden="1">{"View1",#N/A,FALSE,"Sheet1";"View2",#N/A,FALSE,"Sheet1"}</definedName>
    <definedName name="Profit" hidden="1">#REF!</definedName>
    <definedName name="ProjectLocation" localSheetId="10">#REF!</definedName>
    <definedName name="ProjectLocation">#REF!</definedName>
    <definedName name="ProjectName">'[11]Deal Summary'!$A$2</definedName>
    <definedName name="ProjectPhoneNo" localSheetId="3">#REF!</definedName>
    <definedName name="ProjectPhoneNo" localSheetId="10">#REF!</definedName>
    <definedName name="ProjectPhoneNo">#REF!</definedName>
    <definedName name="promte" hidden="1">{"Assumptions",#N/A,FALSE,"Assumptions"}</definedName>
    <definedName name="PropertyProfile" localSheetId="10">#REF!</definedName>
    <definedName name="PropertyProfile">#REF!</definedName>
    <definedName name="PropName" localSheetId="10">#REF!</definedName>
    <definedName name="PropName">#REF!</definedName>
    <definedName name="Pship_EIN" hidden="1">#REF!</definedName>
    <definedName name="Pship_NA2" hidden="1">#REF!</definedName>
    <definedName name="PUB_FileID" hidden="1">"L10003363.xls"</definedName>
    <definedName name="PUB_UserID" hidden="1">"MAYERX"</definedName>
    <definedName name="q" hidden="1">{"summary1",#N/A,TRUE,"Comps";"summary2",#N/A,TRUE,"Comps";"summary3",#N/A,TRUE,"Comps"}</definedName>
    <definedName name="qq" hidden="1">{#N/A,#N/A,FALSE,"Release Price";#N/A,#N/A,FALSE,"Cash flow for 50 Unit";#N/A,#N/A,FALSE,"Cash Flow for 3 Models"}</definedName>
    <definedName name="qqq" hidden="1">{#N/A,#N/A,FALSE,"Future Collections";"Future",#N/A,FALSE,"BOTM"}</definedName>
    <definedName name="qqqqq" hidden="1">{#N/A,#N/A,FALSE,"Future Collections";"Future",#N/A,FALSE,"BOTM"}</definedName>
    <definedName name="qqqqqqqqqqqqqqqqqqqq" hidden="1">{#N/A,#N/A,FALSE,"Jim Walsh";#N/A,#N/A,FALSE,"Dan Minkoff";#N/A,#N/A,FALSE,"Chip Cinnamond";#N/A,#N/A,FALSE,"Ann Cole";#N/A,#N/A,FALSE,"Jim Rosasco";#N/A,#N/A,FALSE,"George Ochs";#N/A,#N/A,FALSE,"Peter Weed";#N/A,#N/A,FALSE,"Sheryl Crosland";#N/A,#N/A,FALSE,"Jim McLoughlin";#N/A,#N/A,FALSE,"Jim Olson";#N/A,#N/A,FALSE,"Anne Pfeiffer"}</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uarterly" hidden="1">{"CF",#N/A,FALSE,"Cash Flow";"RET",#N/A,FALSE,"Returns";"NPV",#N/A,FALSE,"Values";"ASMPT",#N/A,FALSE,"Assumptions"}</definedName>
    <definedName name="qw" hidden="1">{"FCB_ALL",#N/A,FALSE,"FCB";"GREY_ALL",#N/A,FALSE,"GREY"}</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qwqw" hidden="1">{#N/A,#N/A,FALSE,"Summary";#N/A,#N/A,FALSE,"Program Scheme";#N/A,#N/A,FALSE,"Assumptions";#N/A,#N/A,FALSE,"Development Budget";#N/A,#N/A,FALSE,"Timing";#N/A,#N/A,FALSE,"Development Costs &amp; Revenues";#N/A,#N/A,FALSE,"Cash Flow to Debt &amp; Equity";#N/A,#N/A,FALSE,"Cash Flow to Athena LP"}</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A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j" hidden="1">{"Main",#N/A,FALSE,"Wacker";"Main2",#N/A,FALSE,"Wacker";"Value",#N/A,FALSE,"Wacker";"Sensitivity",#N/A,FALSE,"Wacker";"Paine",#N/A,FALSE,"Wacker";"Quaker",#N/A,FALSE,"Wacker";"Wacker",#N/A,FALSE,"Wacker";"1900",#N/A,FALSE,"Wacker";"1901",#N/A,FALSE,"Wacker"}</definedName>
    <definedName name="RANGE1">#REF!</definedName>
    <definedName name="re" hidden="1">#REF!</definedName>
    <definedName name="RefiAmortPeriod">#REF!</definedName>
    <definedName name="RefiAmortToggle">#REF!</definedName>
    <definedName name="RefiAssump">#REF!</definedName>
    <definedName name="RefiConstant">#REF!</definedName>
    <definedName name="reficosts">#REF!</definedName>
    <definedName name="RefiDCR">#REF!</definedName>
    <definedName name="RefiInterestRate">#REF!</definedName>
    <definedName name="RefiMonthStart">#REF!</definedName>
    <definedName name="refipoints">#REF!</definedName>
    <definedName name="RehabMonthEnd">#REF!</definedName>
    <definedName name="RehabMonthStart">#REF!</definedName>
    <definedName name="rena"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T601" hidden="1">#REF!</definedName>
    <definedName name="RentAssump">#REF!</definedName>
    <definedName name="RentCommPerTurn">#REF!</definedName>
    <definedName name="RentCommPerTurnYr2">#REF!</definedName>
    <definedName name="RentCommPerTurnYr3">#REF!</definedName>
    <definedName name="RentControlToggle">#REF!</definedName>
    <definedName name="REO"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hidden="1">{#N/A,#N/A,FALSE,"Income";#N/A,#N/A,FALSE,"Expenses";#N/A,#N/A,FALSE,"Loan Options";#N/A,#N/A,FALSE,"Sources &amp; Uses";#N/A,#N/A,FALSE,"Spreadsheet";#N/A,#N/A,FALSE,"Exec. Summ";#N/A,#N/A,FALSE,"Bond ";#N/A,#N/A,FALSE,"Worksheet"}</definedName>
    <definedName name="report"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sort" hidden="1">{"Output-3Column",#N/A,FALSE,"Output"}</definedName>
    <definedName name="RESULTS">#REF!</definedName>
    <definedName name="RetenPctYr2">#REF!</definedName>
    <definedName name="RetenPctYr3">#REF!</definedName>
    <definedName name="rgaw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eqw"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ts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me"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RMEAS" hidden="1">{"ASSUM96",#N/A,FALSE,"ASSUMPTIONS.XLS";"ASSUM97",#N/A,FALSE,"ASSUMPTIONS.XLS";"ASSUM98",#N/A,FALSE,"ASSUMPTIONS.XLS";"ASSUM99",#N/A,FALSE,"ASSUMPTIONS.XLS";"ASSUM00",#N/A,FALSE,"ASSUMPTIONS.XLS"}</definedName>
    <definedName name="rngEntityTypes" hidden="1">#REF!</definedName>
    <definedName name="rngStates" hidden="1">#REF!</definedName>
    <definedName name="RntCntrlGwthYr1">#REF!</definedName>
    <definedName name="RntCntrlGwthYr2">#REF!</definedName>
    <definedName name="RntCntrlGwthYr3">#REF!</definedName>
    <definedName name="RntCntrlGwthYr4">#REF!</definedName>
    <definedName name="RntCntrlGwthYr5">#REF!</definedName>
    <definedName name="roof" hidden="1">{"page4",#N/A,FALSE,"Sheet1"}</definedName>
    <definedName name="rrr" hidden="1">{#N/A,#N/A,FALSE,"Future Collections";"Future",#N/A,FALSE,"BOTM"}</definedName>
    <definedName name="rrrrr" hidden="1">{#N/A,#N/A,FALSE,"matx B4 DS";#N/A,#N/A,FALSE,"matx B4 DS Hac";#N/A,#N/A,FALSE,"matx B4 DS Chabot";#N/A,#N/A,FALSE,"matx B4 DS Diablo"}</definedName>
    <definedName name="rrrrrrrrrrrrrrrrrrrrrrr" hidden="1">{#N/A,#N/A,FALSE,"Jim Walsh";#N/A,#N/A,FALSE,"Dan Minkoff";#N/A,#N/A,FALSE,"Chip Cinnamond";#N/A,#N/A,FALSE,"Ann Cole";#N/A,#N/A,FALSE,"Jim Rosasco";#N/A,#N/A,FALSE,"George Ochs";#N/A,#N/A,FALSE,"Peter Weed";#N/A,#N/A,FALSE,"Sheryl Crosland";#N/A,#N/A,FALSE,"Jim McLoughlin";#N/A,#N/A,FALSE,"Jim Olson";#N/A,#N/A,FALSE,"Anne Pfeiffer"}</definedName>
    <definedName name="rt" hidden="1">{"inputs raw data",#N/A,TRUE,"INPUT"}</definedName>
    <definedName name="Rwvu.Sommaire." hidden="1">#REF!,#REF!,#REF!,#REF!,#REF!</definedName>
    <definedName name="sa" hidden="1">{"cap_structure",#N/A,FALSE,"Graph-Mkt Cap";"price",#N/A,FALSE,"Graph-Price";"ebit",#N/A,FALSE,"Graph-EBITDA";"ebitda",#N/A,FALSE,"Graph-EBITDA"}</definedName>
    <definedName name="saa" hidden="1">{"rtn",#N/A,FALSE,"RTN";"tables",#N/A,FALSE,"RTN";"cf",#N/A,FALSE,"CF";"stats",#N/A,FALSE,"Stats";"prop",#N/A,FALSE,"Prop"}</definedName>
    <definedName name="sad" hidden="1">{"'2001NOI'!$J$34"}</definedName>
    <definedName name="sadd" hidden="1">{"MonthlyRentRoll",#N/A,FALSE,"RentRoll"}</definedName>
    <definedName name="saddd" hidden="1">{"AnnualRentRoll",#N/A,FALSE,"RentRoll"}</definedName>
    <definedName name="saddddd" hidden="1">{"AnnualRentRoll",#N/A,FALSE,"RentRoll"}</definedName>
    <definedName name="sadddddddd" hidden="1">{#N/A,#N/A,FALSE,"ExitStratigy"}</definedName>
    <definedName name="sadddddddddd" hidden="1">{#N/A,#N/A,FALSE,"LoanAssumptions"}</definedName>
    <definedName name="saddddddddddddd" hidden="1">{#N/A,#N/A,FALSE,"OperatingAssumptions"}</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m" hidden="1">{#N/A,#N/A,FALSE,"Jim Walsh";#N/A,#N/A,FALSE,"Dan Minkoff";#N/A,#N/A,FALSE,"Chip Cinnamond";#N/A,#N/A,FALSE,"Ann Cole";#N/A,#N/A,FALSE,"Jim Rosasco";#N/A,#N/A,FALSE,"George Ochs";#N/A,#N/A,FALSE,"Peter Weed";#N/A,#N/A,FALSE,"Sheryl Crosland";#N/A,#N/A,FALSE,"Jim McLoughlin";#N/A,#N/A,FALSE,"Jim Olson";#N/A,#N/A,FALSE,"Anne Pfeiffer"}</definedName>
    <definedName name="sanae" hidden="1">#REF!</definedName>
    <definedName name="sandra" hidden="1">{#N/A,#N/A,FALSE,"RENT ROLL"}</definedName>
    <definedName name="sas" hidden="1">{"Outflow 1",#N/A,FALSE,"Outflows-Inflows";"Outflow 2",#N/A,FALSE,"Outflows-Inflows";"Inflow 1",#N/A,FALSE,"Outflows-Inflows";"Inflow 2",#N/A,FALSE,"Outflows-Inflows"}</definedName>
    <definedName name="ScenarioToggle">#REF!</definedName>
    <definedName name="sd" hidden="1">{"summary1",#N/A,TRUE,"Comps";"summary2",#N/A,TRUE,"Comps";"summary3",#N/A,TRUE,"Comps"}</definedName>
    <definedName name="sdbfwajelk"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da"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sd"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f" hidden="1">{"Assump",#N/A,TRUE,"Proforma";"first",#N/A,TRUE,"Proforma";"second",#N/A,TRUE,"Proforma";"lease1",#N/A,TRUE,"Proforma";"lease2",#N/A,TRUE,"Proforma"}</definedName>
    <definedName name="sdfass" hidden="1">{"Outflow 1",#N/A,FALSE,"Outflows-Inflows";"Outflow 2",#N/A,FALSE,"Outflows-Inflows";"Inflow 1",#N/A,FALSE,"Outflows-Inflows";"Inflow 2",#N/A,FALSE,"Outflows-Inflows"}</definedName>
    <definedName name="sdfds" hidden="1">#REF!</definedName>
    <definedName name="sdfg" hidden="1">{"avgbs",#N/A,FALSE,"sum_mtd";"is",#N/A,FALSE,"sum_mtd"}</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sdgsd" hidden="1">{"CF",#N/A,FALSE,"Cash Flow";"RET",#N/A,FALSE,"Returns";"NPV",#N/A,FALSE,"Values";"ASMPT",#N/A,FALSE,"Assumptions"}</definedName>
    <definedName name="sdfs" hidden="1">#REF!</definedName>
    <definedName name="sdfsdf" hidden="1">{#N/A,#N/A,FALSE,"WATCHDSC";#N/A,#N/A,FALSE,"2LOSSMOD";#N/A,#N/A,FALSE,"2LOSS";#N/A,#N/A,FALSE,"DSC";#N/A,#N/A,FALSE,"OPERAT";#N/A,#N/A,FALSE,"ADJUST";#N/A,#N/A,FALSE,"LEASE EXPIRE"}</definedName>
    <definedName name="sdfsdfsdfsdf" hidden="1">{#N/A,#N/A,TRUE,"Cover";#N/A,#N/A,TRUE,"BTCostSummary";"Construction with Retention",#N/A,TRUE,"Construction";#N/A,#N/A,TRUE,"Finance";#N/A,#N/A,TRUE,"Marketing";#N/A,#N/A,TRUE,"A&amp;E";#N/A,#N/A,TRUE,"Indirect";#N/A,#N/A,TRUE,"Gen and Admin"}</definedName>
    <definedName name="sdfsf" hidden="1">{"avgbs",#N/A,FALSE,"mhd_fs";"is",#N/A,FALSE,"mhd_fs";"opexps",#N/A,FALSE,"mhd_fs"}</definedName>
    <definedName name="sdkvgwjkfhfwk" hidden="1">{#N/A,#N/A,FALSE,"WATCHDSC";#N/A,#N/A,FALSE,"2LOSSMOD";#N/A,#N/A,FALSE,"2LOSS";#N/A,#N/A,FALSE,"DSC";#N/A,#N/A,FALSE,"OPERAT";#N/A,#N/A,FALSE,"ADJUST";#N/A,#N/A,FALSE,"LEASE EXPIRE"}</definedName>
    <definedName name="sdsdsd" hidden="1">{"cashcons",#N/A,FALSE,"CASHCONS";"cash7000",#N/A,FALSE,"CASH7000";"cash9000",#N/A,FALSE,"CASH9000";"assu7000",#N/A,FALSE,"ASSU7000";"assu9000",#N/A,FALSE,"ASSU9000";"rentroll",#N/A,FALSE,"RENTROLL";"expr7000",#N/A,FALSE,"EXPR7000";"expr9000",#N/A,FALSE,"EXPR9000"}</definedName>
    <definedName name="sencount" hidden="1">1</definedName>
    <definedName name="sensitivity" hidden="1">{#N/A,#N/A,FALSE,"Page 2";#N/A,#N/A,FALSE,"Page 1A";#N/A,#N/A,FALSE,"Page 1B";#N/A,#N/A,FALSE,"ExecSum";#N/A,#N/A,FALSE,"Budget";#N/A,#N/A,FALSE,"Lease Summary";#N/A,#N/A,FALSE,"Summary1";#N/A,#N/A,FALSE,"CashFlow";#N/A,#N/A,FALSE,"Page 3";#N/A,#N/A,FALSE,"Page 4";#N/A,#N/A,FALSE,"Carry"}</definedName>
    <definedName name="sgfdgsdf" hidden="1">{"CF",#N/A,FALSE,"Cash Flow";"RET",#N/A,FALSE,"Returns";"NPV",#N/A,FALSE,"Values";"ASMPT",#N/A,FALSE,"Assumptions"}</definedName>
    <definedName name="sgfsdgfsd" hidden="1">{"CF",#N/A,FALSE,"Cash Flow";"RET",#N/A,FALSE,"Returns";"NPV",#N/A,FALSE,"Values";"ASMPT",#N/A,FALSE,"Assumptions"}</definedName>
    <definedName name="sgfsdgsd" hidden="1">{"CF",#N/A,FALSE,"Cash Flow";"RET",#N/A,FALSE,"Returns";"NPV",#N/A,FALSE,"Values";"ASMPT",#N/A,FALSE,"Assumptions"}</definedName>
    <definedName name="SGFWEGFWGFW" hidden="1">{#N/A,#N/A,FALSE,"WATCHDSC";#N/A,#N/A,FALSE,"2LOSSMOD";#N/A,#N/A,FALSE,"2LOSS";#N/A,#N/A,FALSE,"DSC";#N/A,#N/A,FALSE,"OPERAT";#N/A,#N/A,FALSE,"ADJUST";#N/A,#N/A,FALSE,"LEASE EXPIRE"}</definedName>
    <definedName name="sheet2" hidden="1">{"CF",#N/A,FALSE,"Cash Flow";"RET",#N/A,FALSE,"Returns";"NPV",#N/A,FALSE,"Values";"ASMPT",#N/A,FALSE,"Assumptions"}</definedName>
    <definedName name="skxcbwjkcb" hidden="1">#REF!</definedName>
    <definedName name="so"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mp" hidden="1">#NULL!</definedName>
    <definedName name="solver_tol" hidden="1">0.05</definedName>
    <definedName name="solver_typ" hidden="1">1</definedName>
    <definedName name="solver_val" hidden="1">0</definedName>
    <definedName name="SpecialAssessments">'[12]Detailed Budget'!$F$301</definedName>
    <definedName name="Sponsor_Pct" localSheetId="3">#REF!</definedName>
    <definedName name="Sponsor_Pct" localSheetId="10">#REF!</definedName>
    <definedName name="Sponsor_Pct">#REF!</definedName>
    <definedName name="SS" hidden="1">{#N/A,#N/A,FALSE,"Summary Schedule Heller Ltd";#N/A,#N/A,FALSE,"Qtrly  heller Page 1";#N/A,#N/A,FALSE,"Qtrly heller Page 3"}</definedName>
    <definedName name="ssdfgsdfg" hidden="1">{"Construction_Short",#N/A,FALSE,"Construction"}</definedName>
    <definedName name="SSO" hidden="1">{#N/A,#N/A,FALSE,"CF Consolidated 2";#N/A,#N/A,FALSE,"Retail Assump";#N/A,#N/A,FALSE,"CF Retail";#N/A,#N/A,FALSE,"Garage Assumpt 1";#N/A,#N/A,FALSE,"Garage Op Proj";#N/A,#N/A,FALSE,"Hist I&amp;E";#N/A,#N/A,FALSE,"Rent Roll";#N/A,#N/A,FALSE,"RE Taxes";#N/A,#N/A,FALSE,"CAM - BH";#N/A,#N/A,FALSE,"Comm.Condo CAM"}</definedName>
    <definedName name="ssss" hidden="1">{#N/A,#N/A,FALSE,"Broker Sheet";#N/A,#N/A,FALSE,"Exec.Summary";#N/A,#N/A,FALSE,"Argus Cash Flow";#N/A,#N/A,FALSE,"SPF";#N/A,#N/A,FALSE,"RentRoll"}</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dium" hidden="1">{#N/A,#N/A,TRUE,"Ericsson Stadium PCD ";#N/A,#N/A,TRUE,"Ericsson Stadium IOR"}</definedName>
    <definedName name="stadiuma" hidden="1">{#N/A,#N/A,TRUE,"Ericsson Stadium PCD ";#N/A,#N/A,TRUE,"Ericsson Stadium IOR"}</definedName>
    <definedName name="State">[4]Input!$B$5</definedName>
    <definedName name="STORAGE" localSheetId="3">#REF!</definedName>
    <definedName name="STORAGE" localSheetId="10">#REF!</definedName>
    <definedName name="STORAGE">#REF!</definedName>
    <definedName name="stupid" hidden="1">{"cap_structure",#N/A,FALSE,"Graph-Mkt Cap";"price",#N/A,FALSE,"Graph-Price";"ebit",#N/A,FALSE,"Graph-EBITDA";"ebitda",#N/A,FALSE,"Graph-EBITDA"}</definedName>
    <definedName name="SUBABS01" hidden="1">{#N/A,#N/A,FALSE,"SUBMKT";#N/A,#N/A,FALSE,"MARKET";#N/A,#N/A,FALSE,"VACANCY";#N/A,#N/A,FALSE,"ABSORB";#N/A,#N/A,FALSE,"SUBLEASE";#N/A,#N/A,FALSE,"CONSTRCT"}</definedName>
    <definedName name="SUBLSE01" hidden="1">{#N/A,#N/A,FALSE,"SUBMKT";#N/A,#N/A,FALSE,"MARKET";#N/A,#N/A,FALSE,"VACANCY";#N/A,#N/A,FALSE,"ABSORB";#N/A,#N/A,FALSE,"SUBLEASE";#N/A,#N/A,FALSE,"CONSTRCT"}</definedName>
    <definedName name="SUBSUBLET02" hidden="1">{#N/A,#N/A,FALSE,"SUBMKT";#N/A,#N/A,FALSE,"MARKET";#N/A,#N/A,FALSE,"VACANCY";#N/A,#N/A,FALSE,"ABSORB";#N/A,#N/A,FALSE,"SUBLEASE";#N/A,#N/A,FALSE,"CONSTRCT"}</definedName>
    <definedName name="SUMMARY_AcquisitionDate" hidden="1">#REF!</definedName>
    <definedName name="SUMMARY_AsOfDate" hidden="1">#REF!</definedName>
    <definedName name="SUMMARY_AssetName" hidden="1">#REF!</definedName>
    <definedName name="SUMMARY_AssetType" hidden="1">#REF!</definedName>
    <definedName name="SUMMARY_CFPED" hidden="1">#REF!</definedName>
    <definedName name="SUMMARY_ExitDate" hidden="1">#REF!</definedName>
    <definedName name="SUMMARY_Funds" hidden="1">#REF!</definedName>
    <definedName name="SUMMARY_ModelDescription" hidden="1">#REF!</definedName>
    <definedName name="SUMMARY_PreferredEquityDate" hidden="1">#REF!</definedName>
    <definedName name="SUMMARY_SalesPrice" hidden="1">#REF!</definedName>
    <definedName name="SUMMARY_SalesPricePSF" hidden="1">#REF!</definedName>
    <definedName name="Swvu.Sommaire." hidden="1">#REF!,#REF!,#REF!,#REF!,#REF!,#REF!</definedName>
    <definedName name="swz" hidden="1">#REF!</definedName>
    <definedName name="t.t.t" hidden="1">{"賃貸事例比較法",#N/A,FALSE,"Sheet2";"賃貸条件",#N/A,FALSE,"Sheet2"}</definedName>
    <definedName name="taxrent" localSheetId="3">[2]RENT!#REF!</definedName>
    <definedName name="taxrent" localSheetId="10">[2]RENT!#REF!</definedName>
    <definedName name="taxrent">[2]RENT!#REF!</definedName>
    <definedName name="taxrent2" localSheetId="3">[2]RENT!#REF!</definedName>
    <definedName name="taxrent2" localSheetId="10">[2]RENT!#REF!</definedName>
    <definedName name="taxrent2">[2]RENT!#REF!</definedName>
    <definedName name="t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mporary" hidden="1">{"Construction Costs",#N/A,FALSE,"Total Costs"}</definedName>
    <definedName name="test1" hidden="1">{#N/A,#N/A,FALSE,"Calculator"}</definedName>
    <definedName name="test100" hidden="1">{"View1",#N/A,FALSE,"Sheet1";"View2",#N/A,FALSE,"Sheet1"}</definedName>
    <definedName name="test2" hidden="1">{"View1",#N/A,FALSE,"Sheet1";"View2",#N/A,FALSE,"Sheet1"}</definedName>
    <definedName name="test21" hidden="1">{#N/A,#N/A,FALSE,"Calculator"}</definedName>
    <definedName name="test3" hidden="1">{FALSE,FALSE,1.75,1,600,351,FALSE,FALSE,TRUE,TRUE,0,30,#N/A,41,#N/A,9.57777777777778,18.9166666666667,1,FALSE,FALSE,1,TRUE,1,FALSE,100,"Swvu.As._.Is._.Value.","ACwvu.As._.Is._.Value.",1,FALSE,FALSE,1,1,1,1,1,"","",FALSE,FALSE,FALSE,FALSE,1,#N/A,1,1,FALSE,FALSE,FALSE,FALSE,FALSE,FALSE}</definedName>
    <definedName name="test31" hidden="1">{#N/A,#N/A,FALSE,"Calculator"}</definedName>
    <definedName name="testcopy3" hidden="1">{"Main",#N/A,FALSE,"Wacker";"Main2",#N/A,FALSE,"Wacker";"Value",#N/A,FALSE,"Wacker";"Sensitivity",#N/A,FALSE,"Wacker";"Paine",#N/A,FALSE,"Wacker";"Quaker",#N/A,FALSE,"Wacker";"Wacker",#N/A,FALSE,"Wacker";"1900",#N/A,FALSE,"Wacker";"1901",#N/A,FALSE,"Wacker"}</definedName>
    <definedName name="testing2" hidden="1">{"View1",#N/A,FALSE,"Sheet1";"View2",#N/A,FALSE,"Sheet1"}</definedName>
    <definedName name="testparkave" hidden="1">{"Main",#N/A,FALSE,"Wacker";"Main2",#N/A,FALSE,"Wacker";"Value",#N/A,FALSE,"Wacker";"Sensitivity",#N/A,FALSE,"Wacker";"Paine",#N/A,FALSE,"Wacker";"Quaker",#N/A,FALSE,"Wacker";"Wacker",#N/A,FALSE,"Wacker";"1900",#N/A,FALSE,"Wacker";"1901",#N/A,FALSE,"Wacker"}</definedName>
    <definedName name="TextRefCopyRangeCount" hidden="1">69</definedName>
    <definedName name="ThirdPartyCosts" localSheetId="3">#REF!</definedName>
    <definedName name="ThirdPartyCosts" localSheetId="10">#REF!</definedName>
    <definedName name="ThirdPartyCosts">#REF!</definedName>
    <definedName name="Thomas" hidden="1">{#N/A,#N/A,FALSE,"Aktiv";#N/A,#N/A,FALSE,"stat.con.";#N/A,#N/A,FALSE,"Konzern"}</definedName>
    <definedName name="TitleCosts" localSheetId="10">#REF!</definedName>
    <definedName name="TitleCosts">#REF!</definedName>
    <definedName name="TotalCapBudget">'[13]Deal Summary'!$O$1</definedName>
    <definedName name="totalcash"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DeferredMaint" localSheetId="3">#REF!</definedName>
    <definedName name="TotalDeferredMaint" localSheetId="10">#REF!</definedName>
    <definedName name="TotalDeferredMaint">#REF!</definedName>
    <definedName name="TotalEconRents" localSheetId="10">#REF!</definedName>
    <definedName name="TotalEconRents">#REF!</definedName>
    <definedName name="TotalHardCosts" hidden="1">#REF!</definedName>
    <definedName name="TotalInPlaceRents" localSheetId="10">#REF!</definedName>
    <definedName name="TotalInPlaceRents">#REF!</definedName>
    <definedName name="TotalProjectOHLot" hidden="1">#REF!</definedName>
    <definedName name="TotalSalesPrice" hidden="1">#REF!</definedName>
    <definedName name="TotalStreetRents">#REF!</definedName>
    <definedName name="TotalUnits">'[11]Deal Summary'!$D$23</definedName>
    <definedName name="TotalUpgrades" localSheetId="3">#REF!</definedName>
    <definedName name="TotalUpgrades" localSheetId="10">#REF!</definedName>
    <definedName name="TotalUpgrades">#REF!</definedName>
    <definedName name="TOTMGMT" localSheetId="3">[2]DETAIL!#REF!</definedName>
    <definedName name="TOTMGMT" localSheetId="10">[2]DETAIL!#REF!</definedName>
    <definedName name="TOTMGMT">[2]DETAIL!#REF!</definedName>
    <definedName name="TransDetails" localSheetId="3">#REF!</definedName>
    <definedName name="TransDetails" localSheetId="10">#REF!</definedName>
    <definedName name="TransDetails">#REF!</definedName>
    <definedName name="trial" hidden="1">{"Outflow 1",#N/A,FALSE,"Outflows-Inflows";"Outflow 2",#N/A,FALSE,"Outflows-Inflows";"Inflow 1",#N/A,FALSE,"Outflows-Inflows";"Inflow 2",#N/A,FALSE,"Outflows-Inflows"}</definedName>
    <definedName name="TTLBMRUNITS" localSheetId="3">'[14]Detailed Budget'!#REF!</definedName>
    <definedName name="TTLBMRUNITS" localSheetId="10">'[14]Detailed Budget'!#REF!</definedName>
    <definedName name="TTLBMRUNITS">'[14]Detailed Budget'!#REF!</definedName>
    <definedName name="TtlPostRehabRents" localSheetId="3">#REF!</definedName>
    <definedName name="TtlPostRehabRents" localSheetId="10">#REF!</definedName>
    <definedName name="TtlPostRehabRents">#REF!</definedName>
    <definedName name="ttttt" hidden="1">{FALSE,FALSE,1.75,1,600,351,FALSE,FALSE,TRUE,TRUE,0,30,#N/A,41,#N/A,9.57777777777778,18.9166666666667,1,FALSE,FALSE,1,TRUE,1,FALSE,100,"Swvu.As._.Is._.Value.","ACwvu.As._.Is._.Value.",1,FALSE,FALSE,1,1,1,1,1,"","",FALSE,FALSE,FALSE,FALSE,1,#N/A,1,1,FALSE,FALSE,FALSE,FALSE,FALSE,FALSE}</definedName>
    <definedName name="ttttttt" hidden="1">{FALSE,FALSE,1.75,1,600,351,FALSE,FALSE,TRUE,TRUE,0,30,#N/A,41,#N/A,9.57777777777778,18.9166666666667,1,FALSE,FALSE,1,TRUE,1,FALSE,100,"Swvu.As._.Is._.Value.","ACwvu.As._.Is._.Value.",1,FALSE,FALSE,1,1,1,1,1,"","",FALSE,FALSE,FALSE,FALSE,1,#N/A,1,1,FALSE,FALSE,FALSE,FALSE,FALSE,FALSE}</definedName>
    <definedName name="TTTTTTTT" hidden="1">{FALSE,FALSE,1.75,1,600,351,FALSE,FALSE,TRUE,TRUE,0,30,#N/A,41,#N/A,9.57777777777778,18.9166666666667,1,FALSE,FALSE,1,TRUE,1,FALSE,100,"Swvu.As._.Is._.Value.","ACwvu.As._.Is._.Value.",1,FALSE,FALSE,1,1,1,1,1,"","",FALSE,FALSE,FALSE,FALSE,1,#N/A,1,1,FALSE,FALSE,FALSE,FALSE,FALSE,FALSE}</definedName>
    <definedName name="tttttttttttttt" hidden="1">{FALSE,FALSE,1.75,1,600,351,FALSE,FALSE,TRUE,TRUE,0,30,#N/A,41,#N/A,9.57777777777778,18.9166666666667,1,FALSE,FALSE,1,TRUE,1,FALSE,100,"Swvu.As._.Is._.Value.","ACwvu.As._.Is._.Value.",1,FALSE,FALSE,1,1,1,1,1,"","",FALSE,FALSE,FALSE,FALSE,1,#N/A,1,1,FALSE,FALSE,FALSE,FALSE,FALSE,FALSE}</definedName>
    <definedName name="TurnCollectionPerTurn" localSheetId="10">#REF!</definedName>
    <definedName name="TurnCollectionPerTurn">#REF!</definedName>
    <definedName name="TurnoverYr2" localSheetId="10">#REF!</definedName>
    <definedName name="TurnoverYr2">#REF!</definedName>
    <definedName name="TurnoverYr3">#REF!</definedName>
    <definedName name="TurnPctYr3">#REF!</definedName>
    <definedName name="TurnSuppPerTurn">#REF!</definedName>
    <definedName name="TuroverYr1">#REF!</definedName>
    <definedName name="tyrt" hidden="1">{"Lot Prices",#N/A,FALSE,"LOTS-PRICING";"lot1",#N/A,FALSE,"Lots";"lot2",#N/A,FALSE,"Lots";"Lot3",#N/A,FALSE,"Lots";"lot4",#N/A,FALSE,"Lots";"lot5",#N/A,FALSE,"Lots";"lot6",#N/A,FALSE,"Lots";"lot7",#N/A,FALSE,"Lots";"lot8",#N/A,FALSE,"Lots";"lot9",#N/A,FALSE,"Lots";"lot10",#N/A,FALSE,"Lots";"lot11",#N/A,FALSE,"Lots";"lot12",#N/A,FALSE,"Lots"}</definedName>
    <definedName name="Unit" hidden="1">#REF!</definedName>
    <definedName name="unit2" hidden="1">#REF!</definedName>
    <definedName name="UnitSF">#REF!</definedName>
    <definedName name="UnitType">#REF!</definedName>
    <definedName name="USDollar" hidden="1">#REF!</definedName>
    <definedName name="utfuyf" hidden="1">{#N/A,#N/A,FALSE,"matx B4 DS";#N/A,#N/A,FALSE,"matx B4 DS Hac";#N/A,#N/A,FALSE,"matx B4 DS Chabot";#N/A,#N/A,FALSE,"matx B4 DS Diablo"}</definedName>
    <definedName name="uu" hidden="1">{#N/A,#N/A,FALSE,"Future Collections";"Future",#N/A,FALSE,"BOTM"}</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hidden="1">#REF!</definedName>
    <definedName name="v_Key1" hidden="1">#REF!</definedName>
    <definedName name="v_Key2" hidden="1">#REF!</definedName>
    <definedName name="VacancyRateYear1">#REF!</definedName>
    <definedName name="Value" hidden="1">#N/A</definedName>
    <definedName name="value1" hidden="1">{#N/A,#N/A,FALSE,"Cashflow Analysis";#N/A,#N/A,FALSE,"Sensitivity Analysis";#N/A,#N/A,FALSE,"PV";#N/A,#N/A,FALSE,"Pro Forma"}</definedName>
    <definedName name="var96_96" hidden="1">{#N/A,#N/A,FALSE,"B_Spread"}</definedName>
    <definedName name="vava" hidden="1">{#N/A,#N/A,TRUE,"Cover";#N/A,#N/A,TRUE,"Val Summary i";#N/A,#N/A,TRUE,"Value";#N/A,#N/A,TRUE,"Summary";#N/A,#N/A,TRUE,"Transactions"}</definedName>
    <definedName name="vc" hidden="1">#REF!</definedName>
    <definedName name="viasat" hidden="1">{"Main",#N/A,FALSE,"Wacker";"Main2",#N/A,FALSE,"Wacker";"Value",#N/A,FALSE,"Wacker";"Sensitivity",#N/A,FALSE,"Wacker";"Paine",#N/A,FALSE,"Wacker";"Quaker",#N/A,FALSE,"Wacker";"Wacker",#N/A,FALSE,"Wacker";"1900",#N/A,FALSE,"Wacker";"1901",#N/A,FALSE,"Wacker"}</definedName>
    <definedName name="vihsopm" hidden="1">{#N/A,#N/A,TRUE,"Cover";#N/A,#N/A,TRUE,"Val Summary i";#N/A,#N/A,TRUE,"Value";#N/A,#N/A,TRUE,"Summary";#N/A,#N/A,TRUE,"Transactions"}</definedName>
    <definedName name="Vision" hidden="1">{#N/A,#N/A,TRUE,"Cover";#N/A,#N/A,TRUE,"Val Summary i";#N/A,#N/A,TRUE,"Value";#N/A,#N/A,TRUE,"Summary";#N/A,#N/A,TRUE,"Transactions"}</definedName>
    <definedName name="vj" hidden="1">{#N/A,#N/A,FALSE,"Assumptions";#N/A,#N/A,FALSE,"10-Yr - detail";#N/A,#N/A,FALSE,"Rent Roll";#N/A,#N/A,FALSE,"Historical (2)";#N/A,#N/A,FALSE,"RET's";#N/A,#N/A,FALSE,"Lse-Exp.";#N/A,#N/A,FALSE,"Lease Rollover";#N/A,#N/A,FALSE,"Service Contracts"}</definedName>
    <definedName name="vmgfvmh" hidden="1">{#N/A,#N/A,TRUE,"toc";#N/A,#N/A,TRUE,"benefits";#N/A,#N/A,TRUE,"TAXCREDITS";#N/A,#N/A,TRUE,"sourcedetail";#N/A,#N/A,TRUE,"finsum";#N/A,#N/A,TRUE,"cash";#N/A,#N/A,TRUE,"tax";#N/A,#N/A,TRUE,"loan2";#N/A,#N/A,TRUE,"loan3";#N/A,#N/A,TRUE,"deprec";#N/A,#N/A,TRUE,"funded";#N/A,#N/A,TRUE,"SALE";#N/A,#N/A,TRUE,"benefits long";#N/A,#N/A,TRUE,"IRR"}</definedName>
    <definedName name="vsdnklgwdl" hidden="1">{#N/A,#N/A,FALSE,"WATCHDSC";#N/A,#N/A,FALSE,"2LOSSMOD";#N/A,#N/A,FALSE,"2LOSS";#N/A,#N/A,FALSE,"DSC";#N/A,#N/A,FALSE,"OPERAT";#N/A,#N/A,FALSE,"ADJUST";#N/A,#N/A,FALSE,"LEASE EXPIRE"}</definedName>
    <definedName name="vv" hidden="1">{"mgmt forecast",#N/A,FALSE,"Mgmt Forecast";"dcf table",#N/A,FALSE,"Mgmt Forecast";"sensitivity",#N/A,FALSE,"Mgmt Forecast";"table inputs",#N/A,FALSE,"Mgmt Forecast";"calculations",#N/A,FALSE,"Mgmt Forecast"}</definedName>
    <definedName name="vvvv" hidden="1">{#N/A,#N/A,FALSE,"Future Collections";"Future",#N/A,FALSE,"BOTM"}</definedName>
    <definedName name="vvvvv" hidden="1">{#N/A,#N/A,FALSE,"Future Collections";"Future",#N/A,FALSE,"BOTM"}</definedName>
    <definedName name="vz"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wafe" hidden="1">{"summary1",#N/A,TRUE,"Comps";"summary2",#N/A,TRUE,"Comps";"summary3",#N/A,TRUE,"Comps"}</definedName>
    <definedName name="Watchlist" hidden="1">{#N/A,#N/A,FALSE,"Future Collections";"Future",#N/A,FALSE,"BOTM"}</definedName>
    <definedName name="Watchlist2" hidden="1">{#N/A,#N/A,FALSE,"Future Collections";"Future",#N/A,FALSE,"BOTM"}</definedName>
    <definedName name="wdrwer" hidden="1">{#N/A,#N/A,FALSE,"North Central Life";#N/A,#N/A,FALSE,"Town Square";#N/A,#N/A,FALSE,"Summary"}</definedName>
    <definedName name="we"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biParam_compare_as_of_date__633142116281406250" hidden="1">#REF!</definedName>
    <definedName name="WebiParam_compare_as_of_date__633165618625156250" hidden="1">#REF!</definedName>
    <definedName name="WebiParam_compare_as_of_date__633165619370000000" hidden="1">#REF!</definedName>
    <definedName name="WebiParam_compare_as_of_date__633165621166562500" hidden="1">#REF!</definedName>
    <definedName name="WebiParam_compare_as_of_date__633165621460468750" hidden="1">#REF!</definedName>
    <definedName name="WebiParam_compare_as_of_date__633165621817031250" hidden="1">#REF!</definedName>
    <definedName name="WebiParam_compare_as_of_date__633165622070937500" hidden="1">#REF!</definedName>
    <definedName name="WebiParam_compare_as_of_date__633165622321718750" hidden="1">#REF!</definedName>
    <definedName name="WebiParam_compare_as_of_date__633165622586406250" hidden="1">#REF!</definedName>
    <definedName name="WebiParam_compare_as_of_date__633165622854062500" hidden="1">#REF!</definedName>
    <definedName name="WebiParam_compare_as_of_date__633165623106875000" hidden="1">#REF!</definedName>
    <definedName name="WebiParam_compare_as_of_date__633165623390468750" hidden="1">#REF!</definedName>
    <definedName name="WebiParam_compare_as_of_date__633165623692656250" hidden="1">#REF!</definedName>
    <definedName name="WebiParam_compare_as_of_date__633165623947187500" hidden="1">#REF!</definedName>
    <definedName name="WebiParam_compare_as_of_date__633165624185312500" hidden="1">#REF!</definedName>
    <definedName name="WebiParam_compare_as_of_date__633165624448906250" hidden="1">#REF!</definedName>
    <definedName name="WebiParam_compare_as_of_date__633165624774843750" hidden="1">#REF!</definedName>
    <definedName name="WebiParam_compare_as_of_date__633165625052656250" hidden="1">#REF!</definedName>
    <definedName name="WebiParam_compare_as_of_date__633165625298125000" hidden="1">#REF!</definedName>
    <definedName name="WebiParam_compare_as_of_date__633165625610000000" hidden="1">#REF!</definedName>
    <definedName name="WebiParam_compare_as_of_date__633165625975937500" hidden="1">#REF!</definedName>
    <definedName name="WebiParam_compare_as_of_date__633165626239843750" hidden="1">#REF!</definedName>
    <definedName name="WebiParam_compare_as_of_date__633165626508750000" hidden="1">#REF!</definedName>
    <definedName name="WebiParam_compare_as_of_date__633165626750937500" hidden="1">#REF!</definedName>
    <definedName name="WebiParam_compare_as_of_date__633165626993906250" hidden="1">#REF!</definedName>
    <definedName name="WebiParam_compare_as_of_date__633165627257031250" hidden="1">#REF!</definedName>
    <definedName name="WebiParam_compare_as_of_date__633165627549375000" hidden="1">#REF!</definedName>
    <definedName name="WebiParam_compare_as_of_date__633165662308437500" hidden="1">#REF!</definedName>
    <definedName name="WebiParam_compare_as_of_date__633165662643750000" hidden="1">#REF!</definedName>
    <definedName name="WebiParam_compare_as_of_date__633165662922812500" hidden="1">#REF!</definedName>
    <definedName name="WebiParam_compare_as_of_date__633165690857343750" hidden="1">#REF!</definedName>
    <definedName name="WebiParam_compare_as_of_date__633165691123906250" hidden="1">#REF!</definedName>
    <definedName name="WebiParam_compare_as_of_date__633166429670937500" hidden="1">#REF!</definedName>
    <definedName name="WebiParam_compare_as_of_date__633203434362187500" hidden="1">#REF!</definedName>
    <definedName name="WebiParam_compare_as_of_date__633203434663125000" hidden="1">#REF!</definedName>
    <definedName name="WebiParam_compare_as_of_date__633203456953125000" hidden="1">#REF!</definedName>
    <definedName name="WebiParam_compare_as_of_date__633204374228906250" hidden="1">#REF!</definedName>
    <definedName name="WebiParam_compare_as_of_date__633204375032031250" hidden="1">#REF!</definedName>
    <definedName name="WebiParam_compare_as_of_date__633204375967343750" hidden="1">#REF!</definedName>
    <definedName name="WebiParam_compare_as_of_date__633204376757343750" hidden="1">#REF!</definedName>
    <definedName name="WebiParam_compare_as_of_date__633204377490625000" hidden="1">#REF!</definedName>
    <definedName name="WebiParam_compare_as_of_date__633204378214062500" hidden="1">#REF!</definedName>
    <definedName name="WebiParam_compare_as_of_date__633232343365865248" hidden="1">#REF!</definedName>
    <definedName name="WebiParam_compare_as_of_date__633232344513328528" hidden="1">#REF!</definedName>
    <definedName name="WebiParam_compare_as_of_date__633232345709696493" hidden="1">#REF!</definedName>
    <definedName name="WebiParam_compare_as_of_date__633232346453266448" hidden="1">#REF!</definedName>
    <definedName name="WebiParam_compare_as_of_date__633233919737965799" hidden="1">#REF!</definedName>
    <definedName name="WebiParam_compare_as_of_date__633233921234773739" hidden="1">#REF!</definedName>
    <definedName name="WebiParam_compare_as_of_date__633233922481436636" hidden="1">#REF!</definedName>
    <definedName name="WebiParam_compare_as_of_date__633233923991368988" hidden="1">#REF!</definedName>
    <definedName name="WebiParam_compare_as_of_date__633233925409430456" hidden="1">#REF!</definedName>
    <definedName name="WebiParam_compare_as_of_date__633233939582232986" hidden="1">#REF!</definedName>
    <definedName name="WebiParam_compare_as_of_date__633233940677652659" hidden="1">#REF!</definedName>
    <definedName name="WebiParam_compare_as_of_date__633233942061028181" hidden="1">#REF!</definedName>
    <definedName name="WebiParam_compare_as_of_date__633233943860010083" hidden="1">#REF!</definedName>
    <definedName name="WebiParam_compare_as_of_date__633233944777625222" hidden="1">#REF!</definedName>
    <definedName name="WebiParam_compare_as_of_date__633233945691490529" hidden="1">#REF!</definedName>
    <definedName name="WebiParam_compare_as_of_date__633233946650041334" hidden="1">#REF!</definedName>
    <definedName name="WebiParam_compare_as_of_date__633233947539064004" hidden="1">#REF!</definedName>
    <definedName name="WebiParam_compare_as_of_date__633233948435117609" hidden="1">#REF!</definedName>
    <definedName name="WebiParam_compare_as_of_date__633233949533818385" hidden="1">#REF!</definedName>
    <definedName name="WebiParam_compare_as_of_date__633233950444090103" hidden="1">#REF!</definedName>
    <definedName name="WebiParam_compare_as_of_date__633233951237648300" hidden="1">#REF!</definedName>
    <definedName name="WebiParam_compare_as_of_date__633233952103390763" hidden="1">#REF!</definedName>
    <definedName name="WebiParam_compare_as_of_date__633233953065378914" hidden="1">#REF!</definedName>
    <definedName name="WebiParam_compare_as_of_date__633233953996743437" hidden="1">#REF!</definedName>
    <definedName name="WebiParam_compare_as_of_date__633233955646200788" hidden="1">#REF!</definedName>
    <definedName name="WebiParam_compare_as_of_date__633233956328357726" hidden="1">#REF!</definedName>
    <definedName name="WebiParam_compare_as_of_date__633233956973016344" hidden="1">#REF!</definedName>
    <definedName name="WebiParam_compare_as_of_date__633233959846481357" hidden="1">#REF!</definedName>
    <definedName name="WebiParam_compare_as_of_date__633233962591670867" hidden="1">#REF!</definedName>
    <definedName name="WebiParam_compare_model_description__633233920221694127" hidden="1">#REF!</definedName>
    <definedName name="WebiParam_compare_model_description__633233921340081521" hidden="1">#REF!</definedName>
    <definedName name="WebiParam_compare_model_description__633233922673615526" hidden="1">#REF!</definedName>
    <definedName name="WebiParam_compare_model_description__633233924091364508" hidden="1">#REF!</definedName>
    <definedName name="WebiParam_compare_model_description__633233925492707975" hidden="1">#REF!</definedName>
    <definedName name="WebiParam_compare_model_description__633233939680041104" hidden="1">#REF!</definedName>
    <definedName name="WebiParam_compare_model_description__633233940761086421" hidden="1">#REF!</definedName>
    <definedName name="WebiParam_compare_model_description__633233942151024149" hidden="1">#REF!</definedName>
    <definedName name="WebiParam_compare_model_description__633233943934537994" hidden="1">#REF!</definedName>
    <definedName name="WebiParam_compare_model_description__633233944854184292" hidden="1">#REF!</definedName>
    <definedName name="WebiParam_compare_model_description__633233945795704610" hidden="1">#REF!</definedName>
    <definedName name="WebiParam_compare_model_description__633233946722850572" hidden="1">#REF!</definedName>
    <definedName name="WebiParam_compare_model_description__633233947636247150" hidden="1">#REF!</definedName>
    <definedName name="WebiParam_compare_model_description__633233948535738101" hidden="1">#REF!</definedName>
    <definedName name="WebiParam_compare_model_description__633233949630845288" hidden="1">#REF!</definedName>
    <definedName name="WebiParam_compare_model_description__633233950542835679" hidden="1">#REF!</definedName>
    <definedName name="WebiParam_compare_model_description__633233951327644268" hidden="1">#REF!</definedName>
    <definedName name="WebiParam_compare_model_description__633233952207761087" hidden="1">#REF!</definedName>
    <definedName name="WebiParam_compare_model_description__633233953148812676" hidden="1">#REF!</definedName>
    <definedName name="WebiParam_compare_model_description__633233954083927031" hidden="1">#REF!</definedName>
    <definedName name="WebiParam_compare_model_description__633233955751352327" hidden="1">#REF!</definedName>
    <definedName name="WebiParam_compare_model_description__633233956433509265" hidden="1">#REF!</definedName>
    <definedName name="WebiParam_compare_model_description__633233957075511752" hidden="1">#REF!</definedName>
    <definedName name="WebiParam_compare_model_description__633233957828446769" hidden="1">#REF!</definedName>
    <definedName name="WebiParam_compare_model_description__633233959961944934" hidden="1">#REF!</definedName>
    <definedName name="WebiParam_compare_model_description__633233962690260200" hidden="1">#REF!</definedName>
    <definedName name="WebiParam_compare_model_type__633142116390468750" hidden="1">#REF!</definedName>
    <definedName name="WebiParam_compare_model_type__633165619506250000" hidden="1">#REF!</definedName>
    <definedName name="WebiParam_compare_model_type__633165621272343750" hidden="1">#REF!</definedName>
    <definedName name="WebiParam_compare_model_type__633165621628750000" hidden="1">#REF!</definedName>
    <definedName name="WebiParam_compare_model_type__633165621891718750" hidden="1">#REF!</definedName>
    <definedName name="WebiParam_compare_model_type__633165622148750000" hidden="1">#REF!</definedName>
    <definedName name="WebiParam_compare_model_type__633165622391093750" hidden="1">#REF!</definedName>
    <definedName name="WebiParam_compare_model_type__633165622675468750" hidden="1">#REF!</definedName>
    <definedName name="WebiParam_compare_model_type__633165622937812500" hidden="1">#REF!</definedName>
    <definedName name="WebiParam_compare_model_type__633165623206250000" hidden="1">#REF!</definedName>
    <definedName name="WebiParam_compare_model_type__633165623469843750" hidden="1">#REF!</definedName>
    <definedName name="WebiParam_compare_model_type__633165623766875000" hidden="1">#REF!</definedName>
    <definedName name="WebiParam_compare_model_type__633165624025000000" hidden="1">#REF!</definedName>
    <definedName name="WebiParam_compare_model_type__633165624264531250" hidden="1">#REF!</definedName>
    <definedName name="WebiParam_compare_model_type__633165624591093750" hidden="1">#REF!</definedName>
    <definedName name="WebiParam_compare_model_type__633165624859687500" hidden="1">#REF!</definedName>
    <definedName name="WebiParam_compare_model_type__633165625128125000" hidden="1">#REF!</definedName>
    <definedName name="WebiParam_compare_model_type__633165625385625000" hidden="1">#REF!</definedName>
    <definedName name="WebiParam_compare_model_type__633165625684218750" hidden="1">#REF!</definedName>
    <definedName name="WebiParam_compare_model_type__633165626060312500" hidden="1">#REF!</definedName>
    <definedName name="WebiParam_compare_model_type__633165626325312500" hidden="1">#REF!</definedName>
    <definedName name="WebiParam_compare_model_type__633165626585781250" hidden="1">#REF!</definedName>
    <definedName name="WebiParam_compare_model_type__633165626829218750" hidden="1">#REF!</definedName>
    <definedName name="WebiParam_compare_model_type__633165627072343750" hidden="1">#REF!</definedName>
    <definedName name="WebiParam_compare_model_type__633165627353437500" hidden="1">#REF!</definedName>
    <definedName name="WebiParam_compare_model_type__633165627630312500" hidden="1">#REF!</definedName>
    <definedName name="WebiParam_compare_model_type__633165662388437500" hidden="1">#REF!</definedName>
    <definedName name="WebiParam_compare_model_type__633165662725000000" hidden="1">#REF!</definedName>
    <definedName name="WebiParam_compare_model_type__633165663016250000" hidden="1">#REF!</definedName>
    <definedName name="WebiParam_compare_model_type__633165690934375000" hidden="1">#REF!</definedName>
    <definedName name="WebiParam_compare_model_type__633165691207968750" hidden="1">#REF!</definedName>
    <definedName name="WebiParam_compare_model_type__633166429811875000" hidden="1">#REF!</definedName>
    <definedName name="WebiParam_compare_model_type__633203434450781250" hidden="1">#REF!</definedName>
    <definedName name="WebiParam_compare_model_type__633203434743437500" hidden="1">#REF!</definedName>
    <definedName name="WebiParam_compare_model_type__633203457112812500" hidden="1">#REF!</definedName>
    <definedName name="WebiParam_compare_model_type__633204374311093750" hidden="1">#REF!</definedName>
    <definedName name="WebiParam_compare_model_type__633204375115312500" hidden="1">#REF!</definedName>
    <definedName name="WebiParam_compare_model_type__633204376051093750" hidden="1">#REF!</definedName>
    <definedName name="WebiParam_compare_model_type__633204376833281250" hidden="1">#REF!</definedName>
    <definedName name="WebiParam_compare_model_type__633204377583593750" hidden="1">#REF!</definedName>
    <definedName name="WebiParam_compare_model_type__633204378298437500" hidden="1">#REF!</definedName>
    <definedName name="WebiParam_compare_model_type__633232343495548598" hidden="1">#REF!</definedName>
    <definedName name="WebiParam_compare_model_type__633232344648324208" hidden="1">#REF!</definedName>
    <definedName name="WebiParam_compare_model_type__633232345921720958" hidden="1">#REF!</definedName>
    <definedName name="WebiParam_compare_model_type__633232346657791153" hidden="1">#REF!</definedName>
    <definedName name="WebiParam_current_as_of_date__633142116345781250" hidden="1">#REF!</definedName>
    <definedName name="WebiParam_current_as_of_date__633165618670781250" hidden="1">#REF!</definedName>
    <definedName name="WebiParam_current_as_of_date__633165619461875000" hidden="1">#REF!</definedName>
    <definedName name="WebiParam_current_as_of_date__633165621216718750" hidden="1">#REF!</definedName>
    <definedName name="WebiParam_current_as_of_date__633165621501406250" hidden="1">#REF!</definedName>
    <definedName name="WebiParam_current_as_of_date__633165621854687500" hidden="1">#REF!</definedName>
    <definedName name="WebiParam_current_as_of_date__633165622109843750" hidden="1">#REF!</definedName>
    <definedName name="WebiParam_current_as_of_date__633165622358125000" hidden="1">#REF!</definedName>
    <definedName name="WebiParam_current_as_of_date__633165622637031250" hidden="1">#REF!</definedName>
    <definedName name="WebiParam_current_as_of_date__633165622897187500" hidden="1">#REF!</definedName>
    <definedName name="WebiParam_current_as_of_date__633165623166562500" hidden="1">#REF!</definedName>
    <definedName name="WebiParam_current_as_of_date__633165623430468750" hidden="1">#REF!</definedName>
    <definedName name="WebiParam_current_as_of_date__633165623731406250" hidden="1">#REF!</definedName>
    <definedName name="WebiParam_current_as_of_date__633165623985312500" hidden="1">#REF!</definedName>
    <definedName name="WebiParam_current_as_of_date__633165624226093750" hidden="1">#REF!</definedName>
    <definedName name="WebiParam_current_as_of_date__633165624547968750" hidden="1">#REF!</definedName>
    <definedName name="WebiParam_current_as_of_date__633165624815156250" hidden="1">#REF!</definedName>
    <definedName name="WebiParam_current_as_of_date__633165625090156250" hidden="1">#REF!</definedName>
    <definedName name="WebiParam_current_as_of_date__633165625342968750" hidden="1">#REF!</definedName>
    <definedName name="WebiParam_current_as_of_date__633165625646250000" hidden="1">#REF!</definedName>
    <definedName name="WebiParam_current_as_of_date__633165626019218750" hidden="1">#REF!</definedName>
    <definedName name="WebiParam_current_as_of_date__633165626283437500" hidden="1">#REF!</definedName>
    <definedName name="WebiParam_current_as_of_date__633165626549062500" hidden="1">#REF!</definedName>
    <definedName name="WebiParam_current_as_of_date__633165626788906250" hidden="1">#REF!</definedName>
    <definedName name="WebiParam_current_as_of_date__633165627030937500" hidden="1">#REF!</definedName>
    <definedName name="WebiParam_current_as_of_date__633165627302500000" hidden="1">#REF!</definedName>
    <definedName name="WebiParam_current_as_of_date__633165627585312500" hidden="1">#REF!</definedName>
    <definedName name="WebiParam_current_as_of_date__633165662347812500" hidden="1">#REF!</definedName>
    <definedName name="WebiParam_current_as_of_date__633165662687968750" hidden="1">#REF!</definedName>
    <definedName name="WebiParam_current_as_of_date__633165662974218750" hidden="1">#REF!</definedName>
    <definedName name="WebiParam_current_as_of_date__633165690897812500" hidden="1">#REF!</definedName>
    <definedName name="WebiParam_current_as_of_date__633165691165312500" hidden="1">#REF!</definedName>
    <definedName name="WebiParam_current_as_of_date__633166430084218750" hidden="1">#REF!</definedName>
    <definedName name="WebiParam_current_as_of_date__633203434408125000" hidden="1">#REF!</definedName>
    <definedName name="WebiParam_current_as_of_date__633203434705781250" hidden="1">#REF!</definedName>
    <definedName name="WebiParam_current_as_of_date__633203457035625000" hidden="1">#REF!</definedName>
    <definedName name="WebiParam_current_as_of_date__633204374270156250" hidden="1">#REF!</definedName>
    <definedName name="WebiParam_current_as_of_date__633204375070781250" hidden="1">#REF!</definedName>
    <definedName name="WebiParam_current_as_of_date__633204376010312500" hidden="1">#REF!</definedName>
    <definedName name="WebiParam_current_as_of_date__633204376797187500" hidden="1">#REF!</definedName>
    <definedName name="WebiParam_current_as_of_date__633204377541875000" hidden="1">#REF!</definedName>
    <definedName name="WebiParam_current_as_of_date__633204378253906250" hidden="1">#REF!</definedName>
    <definedName name="WebiParam_current_as_of_date__633232343446643913" hidden="1">#REF!</definedName>
    <definedName name="WebiParam_current_as_of_date__633232344575826528" hidden="1">#REF!</definedName>
    <definedName name="WebiParam_current_as_of_date__633232345809693293" hidden="1">#REF!</definedName>
    <definedName name="WebiParam_current_as_of_date__633232346562950438" hidden="1">#REF!</definedName>
    <definedName name="WebiParam_current_as_of_date__633233920045608266" hidden="1">#REF!</definedName>
    <definedName name="WebiParam_current_as_of_date__633233921291802434" hidden="1">#REF!</definedName>
    <definedName name="WebiParam_current_as_of_date__633233922530496938" hidden="1">#REF!</definedName>
    <definedName name="WebiParam_current_as_of_date__633233924039335589" hidden="1">#REF!</definedName>
    <definedName name="WebiParam_current_as_of_date__633233925456147113" hidden="1">#REF!</definedName>
    <definedName name="WebiParam_current_as_of_date__633233939631762017" hidden="1">#REF!</definedName>
    <definedName name="WebiParam_current_as_of_date__633233940722650643" hidden="1">#REF!</definedName>
    <definedName name="WebiParam_current_as_of_date__633233942103213791" hidden="1">#REF!</definedName>
    <definedName name="WebiParam_current_as_of_date__633233943899227076" hidden="1">#REF!</definedName>
    <definedName name="WebiParam_current_as_of_date__633233944815748514" hidden="1">#REF!</definedName>
    <definedName name="WebiParam_current_as_of_date__633233945743050719" hidden="1">#REF!</definedName>
    <definedName name="WebiParam_current_as_of_date__633233946689102084" hidden="1">#REF!</definedName>
    <definedName name="WebiParam_current_as_of_date__633233947588124306" hidden="1">#REF!</definedName>
    <definedName name="WebiParam_current_as_of_date__633233948478240677" hidden="1">#REF!</definedName>
    <definedName name="WebiParam_current_as_of_date__633233949579285098" hidden="1">#REF!</definedName>
    <definedName name="WebiParam_current_as_of_date__633233950487369414" hidden="1">#REF!</definedName>
    <definedName name="WebiParam_current_as_of_date__633233951289208490" hidden="1">#REF!</definedName>
    <definedName name="WebiParam_current_as_of_date__633233952159169514" hidden="1">#REF!</definedName>
    <definedName name="WebiParam_current_as_of_date__633233953106470823" hidden="1">#REF!</definedName>
    <definedName name="WebiParam_current_as_of_date__633233954041585178" hidden="1">#REF!</definedName>
    <definedName name="WebiParam_current_as_of_date__633233955694011146" hidden="1">#REF!</definedName>
    <definedName name="WebiParam_current_as_of_date__633233956377574271" hidden="1">#REF!</definedName>
    <definedName name="WebiParam_current_as_of_date__633233957026763936" hidden="1">#REF!</definedName>
    <definedName name="WebiParam_current_as_of_date__633233959908041099" hidden="1">#REF!</definedName>
    <definedName name="WebiParam_current_as_of_date__633233962636043879" hidden="1">#REF!</definedName>
    <definedName name="WebiParam_current_model_description__633233920307471534" hidden="1">#REF!</definedName>
    <definedName name="WebiParam_current_model_description__633233921382579617" hidden="1">#REF!</definedName>
    <definedName name="WebiParam_current_model_description__633233922715488650" hidden="1">#REF!</definedName>
    <definedName name="WebiParam_current_model_description__633233924141518511" hidden="1">#REF!</definedName>
    <definedName name="WebiParam_current_model_description__633233925549424184" hidden="1">#REF!</definedName>
    <definedName name="WebiParam_current_model_description__633233939722539200" hidden="1">#REF!</definedName>
    <definedName name="WebiParam_current_model_description__633233940803115788" hidden="1">#REF!</definedName>
    <definedName name="WebiParam_current_model_description__633233942214458807" hidden="1">#REF!</definedName>
    <definedName name="WebiParam_current_model_description__633233943970942613" hidden="1">#REF!</definedName>
    <definedName name="WebiParam_current_model_description__633233944910119286" hidden="1">#REF!</definedName>
    <definedName name="WebiParam_current_model_description__633233945838983921" hidden="1">#REF!</definedName>
    <definedName name="WebiParam_current_model_description__633233946761755079" hidden="1">#REF!</definedName>
    <definedName name="WebiParam_current_model_description__633233947675932872" hidden="1">#REF!</definedName>
    <definedName name="WebiParam_current_model_description__633233948583860945" hidden="1">#REF!</definedName>
    <definedName name="WebiParam_current_model_description__633233949669906038" hidden="1">#REF!</definedName>
    <definedName name="WebiParam_current_model_description__633233950587677420" hidden="1">#REF!</definedName>
    <definedName name="WebiParam_current_model_description__633233951371079822" hidden="1">#REF!</definedName>
    <definedName name="WebiParam_current_model_description__633233952250259183" hidden="1">#REF!</definedName>
    <definedName name="WebiParam_current_model_description__633233953196310548" hidden="1">#REF!</definedName>
    <definedName name="WebiParam_current_model_description__633233954125175183" hidden="1">#REF!</definedName>
    <definedName name="WebiParam_current_model_description__633233955805724891" hidden="1">#REF!</definedName>
    <definedName name="WebiParam_current_model_description__633233956490537960" hidden="1">#REF!</definedName>
    <definedName name="WebiParam_current_model_description__633233957133165419" hidden="1">#REF!</definedName>
    <definedName name="WebiParam_current_model_description__633233958393890186" hidden="1">#REF!</definedName>
    <definedName name="WebiParam_current_model_description__633233960003818058" hidden="1">#REF!</definedName>
    <definedName name="WebiParam_current_model_description__633233962731352109" hidden="1">#REF!</definedName>
    <definedName name="WebiParam_current_model_type__633142116439062500" hidden="1">#REF!</definedName>
    <definedName name="WebiParam_current_model_type__633165619559218750" hidden="1">#REF!</definedName>
    <definedName name="WebiParam_current_model_type__633165621316562500" hidden="1">#REF!</definedName>
    <definedName name="WebiParam_current_model_type__633165621665000000" hidden="1">#REF!</definedName>
    <definedName name="WebiParam_current_model_type__633165621923593750" hidden="1">#REF!</definedName>
    <definedName name="WebiParam_current_model_type__633165622186718750" hidden="1">#REF!</definedName>
    <definedName name="WebiParam_current_model_type__633165622441250000" hidden="1">#REF!</definedName>
    <definedName name="WebiParam_current_model_type__633165622720781250" hidden="1">#REF!</definedName>
    <definedName name="WebiParam_current_model_type__633165622975468750" hidden="1">#REF!</definedName>
    <definedName name="WebiParam_current_model_type__633165623251562500" hidden="1">#REF!</definedName>
    <definedName name="WebiParam_current_model_type__633165623507812500" hidden="1">#REF!</definedName>
    <definedName name="WebiParam_current_model_type__633165623803906250" hidden="1">#REF!</definedName>
    <definedName name="WebiParam_current_model_type__633165624062968750" hidden="1">#REF!</definedName>
    <definedName name="WebiParam_current_model_type__633165624309531250" hidden="1">#REF!</definedName>
    <definedName name="WebiParam_current_model_type__633165624628593750" hidden="1">#REF!</definedName>
    <definedName name="WebiParam_current_model_type__633165624912031250" hidden="1">#REF!</definedName>
    <definedName name="WebiParam_current_model_type__633165625166250000" hidden="1">#REF!</definedName>
    <definedName name="WebiParam_current_model_type__633165625431406250" hidden="1">#REF!</definedName>
    <definedName name="WebiParam_current_model_type__633165625734062500" hidden="1">#REF!</definedName>
    <definedName name="WebiParam_current_model_type__633165626100937500" hidden="1">#REF!</definedName>
    <definedName name="WebiParam_current_model_type__633165626366562500" hidden="1">#REF!</definedName>
    <definedName name="WebiParam_current_model_type__633165626622812500" hidden="1">#REF!</definedName>
    <definedName name="WebiParam_current_model_type__633165626868437500" hidden="1">#REF!</definedName>
    <definedName name="WebiParam_current_model_type__633165627126250000" hidden="1">#REF!</definedName>
    <definedName name="WebiParam_current_model_type__633165627399843750" hidden="1">#REF!</definedName>
    <definedName name="WebiParam_current_model_type__633165627667343750" hidden="1">#REF!</definedName>
    <definedName name="WebiParam_current_model_type__633165662426250000" hidden="1">#REF!</definedName>
    <definedName name="WebiParam_current_model_type__633165662761093750" hidden="1">#REF!</definedName>
    <definedName name="WebiParam_current_model_type__633165663064531250" hidden="1">#REF!</definedName>
    <definedName name="WebiParam_current_model_type__633165690977500000" hidden="1">#REF!</definedName>
    <definedName name="WebiParam_current_model_type__633165691244218750" hidden="1">#REF!</definedName>
    <definedName name="WebiParam_current_model_type__633166430178593750" hidden="1">#REF!</definedName>
    <definedName name="WebiParam_current_model_type__633203434492187500" hidden="1">#REF!</definedName>
    <definedName name="WebiParam_current_model_type__633203434786093750" hidden="1">#REF!</definedName>
    <definedName name="WebiParam_current_model_type__633203457198593750" hidden="1">#REF!</definedName>
    <definedName name="WebiParam_current_model_type__633204374351875000" hidden="1">#REF!</definedName>
    <definedName name="WebiParam_current_model_type__633204375161406250" hidden="1">#REF!</definedName>
    <definedName name="WebiParam_current_model_type__633204376092968750" hidden="1">#REF!</definedName>
    <definedName name="WebiParam_current_model_type__633204376875468750" hidden="1">#REF!</definedName>
    <definedName name="WebiParam_current_model_type__633204377620156250" hidden="1">#REF!</definedName>
    <definedName name="WebiParam_current_model_type__633204378354687500" hidden="1">#REF!</definedName>
    <definedName name="WebiParam_current_model_type__633232343575389793" hidden="1">#REF!</definedName>
    <definedName name="WebiParam_current_model_type__633232344997688028" hidden="1">#REF!</definedName>
    <definedName name="WebiParam_current_model_type__633232346011718078" hidden="1">#REF!</definedName>
    <definedName name="WebiParam_current_model_type__633232346770756288" hidden="1">#REF!</definedName>
    <definedName name="WebiParam_enter_asset_name__633142116228437500" hidden="1">#REF!</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hidden="1">{"scen1",#N/A,FALSE,"Scenarios";"scen2",#N/A,FALSE,"Scenarios"}</definedName>
    <definedName name="weiofhweofhweo" hidden="1">{#N/A,#N/A,FALSE,"WATCHDSC";#N/A,#N/A,FALSE,"2LOSSMOD";#N/A,#N/A,FALSE,"2LOSS";#N/A,#N/A,FALSE,"DSC";#N/A,#N/A,FALSE,"OPERAT";#N/A,#N/A,FALSE,"ADJUST";#N/A,#N/A,FALSE,"LEASE EXPIRE"}</definedName>
    <definedName name="weird" hidden="1">{"cashcons",#N/A,FALSE,"CASHCONS";"cash7000",#N/A,FALSE,"CASH7000";"cash9000",#N/A,FALSE,"CASH9000";"assu7000",#N/A,FALSE,"ASSU7000";"assu9000",#N/A,FALSE,"ASSU9000";"rentroll",#N/A,FALSE,"RENTROLL";"expr7000",#N/A,FALSE,"EXPR7000";"expr9000",#N/A,FALSE,"EXPR9000"}</definedName>
    <definedName name="weird2" hidden="1">{"cashcons",#N/A,FALSE,"CASHCONS";"cash7000",#N/A,FALSE,"CASH7000";"cash9000",#N/A,FALSE,"CASH9000";"assu7000",#N/A,FALSE,"ASSU7000";"assu9000",#N/A,FALSE,"ASSU9000";"rentroll",#N/A,FALSE,"RENTROLL";"expr7000",#N/A,FALSE,"EXPR7000";"expr9000",#N/A,FALSE,"EXPR9000"}</definedName>
    <definedName name="weofhweofhowe" hidden="1">{#N/A,#N/A,FALSE,"WATCHDSC";#N/A,#N/A,FALSE,"2LOSSMOD";#N/A,#N/A,FALSE,"2LOSS";#N/A,#N/A,FALSE,"DSC";#N/A,#N/A,FALSE,"OPERAT";#N/A,#N/A,FALSE,"ADJUST";#N/A,#N/A,FALSE,"LEASE EXPIRE"}</definedName>
    <definedName name="weofhweofoweh" hidden="1">{#N/A,#N/A,FALSE,"WATCHDSC";#N/A,#N/A,FALSE,"2LOSSMOD";#N/A,#N/A,FALSE,"2LOSS";#N/A,#N/A,FALSE,"DSC";#N/A,#N/A,FALSE,"OPERAT";#N/A,#N/A,FALSE,"ADJUST";#N/A,#N/A,FALSE,"LEASE EXPIRE"}</definedName>
    <definedName name="WEQQE" hidden="1">{"summary1",#N/A,TRUE,"Comps";"summary2",#N/A,TRUE,"Comps";"summary3",#N/A,TRUE,"Comps"}</definedName>
    <definedName name="WER" hidden="1">#REF!</definedName>
    <definedName name="wetadf" hidden="1">{"Assump",#N/A,TRUE,"Proforma";"first",#N/A,TRUE,"Proforma";"second",#N/A,TRUE,"Proforma";"lease1",#N/A,TRUE,"Proforma";"lease2",#N/A,TRUE,"Proforma"}</definedName>
    <definedName name="wetrwergfwer" hidden="1">{"cap_structure",#N/A,FALSE,"Graph-Mkt Cap";"price",#N/A,FALSE,"Graph-Price";"ebit",#N/A,FALSE,"Graph-EBITDA";"ebitda",#N/A,FALSE,"Graph-EBITDA"}</definedName>
    <definedName name="WGFWEGGWE" hidden="1">{#N/A,#N/A,FALSE,"WATCHDSC";#N/A,#N/A,FALSE,"2LOSSMOD";#N/A,#N/A,FALSE,"2LOSS";#N/A,#N/A,FALSE,"DSC";#N/A,#N/A,FALSE,"OPERAT";#N/A,#N/A,FALSE,"ADJUST";#N/A,#N/A,FALSE,"LEASE EXPIRE"}</definedName>
    <definedName name="what" hidden="1">{"Page1",#N/A,FALSE,"7979";"Page2",#N/A,FALSE,"7979";"Page3",#N/A,FALSE,"7979"}</definedName>
    <definedName name="Whatever" hidden="1">#REF!</definedName>
    <definedName name="wq" hidden="1">{#N/A,#N/A,TRUE,"CostSumm";#N/A,#N/A,TRUE,"Land";#N/A,#N/A,TRUE,"Construction";#N/A,#N/A,TRUE,"A&amp;E";#N/A,#N/A,TRUE,"Indirect";#N/A,#N/A,TRUE,"Marketing";#N/A,#N/A,TRUE,"Finance";#N/A,#N/A,TRUE,"Gen and Admin"}</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n" hidden="1">{"Inflation-BaseYear",#N/A,FALSE,"Inputs"}</definedName>
    <definedName name="wrn.1._.Recap._.Model." hidden="1">{"1 - Summary",#N/A,TRUE,"Project Summary";"1 - Dev Budg",#N/A,TRUE,"Project Summary";"1 - Annual",#N/A,TRUE,"Project Annual";"1 - Leasing",#N/A,TRUE,"Phase I"}</definedName>
    <definedName name="wrn.10._.Year._.Analysis." hidden="1">{"Data Input",#N/A,TRUE,"Data Input";"10-Yr Cash Flow",#N/A,TRUE,"Cash Flow";"10-Yr Value",#N/A,TRUE,"Value "}</definedName>
    <definedName name="wrn.12._.MONTH._.SPREAD." hidden="1">{#N/A,#N/A,FALSE,"CPM";#N/A,#N/A,FALSE,"CVI";#N/A,#N/A,FALSE,"RNL";#N/A,#N/A,FALSE,"HAL";#N/A,#N/A,FALSE,"WPL";#N/A,#N/A,FALSE,"RPL";#N/A,#N/A,FALSE,"GVA";#N/A,#N/A,FALSE,"LRJKL";#N/A,#N/A,FALSE,"LPCVI";#N/A,#N/A,FALSE,"RGW and RGW2";#N/A,#N/A,FALSE,"RHL";#N/A,#N/A,FALSE,"HRP";#N/A,#N/A,FALSE,"WPE";#N/A,#N/A,FALSE,"DEL";#N/A,#N/A,FALSE,"PCA";#N/A,#N/A,FALSE,"PBL";#N/A,#N/A,FALSE,"KLL";#N/A,#N/A,FALSE,"RCR";#N/A,#N/A,FALSE,"LRJ#1";#N/A,#N/A,FALSE,"LRJ#2";#N/A,#N/A,FALSE,"OPL"}</definedName>
    <definedName name="wrn.120W45." hidden="1">{#N/A,#N/A,FALSE,"1";#N/A,#N/A,FALSE,"1x";#N/A,#N/A,FALSE,"2";#N/A,#N/A,FALSE,"2x";#N/A,#N/A,FALSE,"3";#N/A,#N/A,FALSE,"3x"}</definedName>
    <definedName name="wrn.15._.Year._.Analysis." hidden="1">{"Data Input",#N/A,TRUE,"Data Input";"15-Yr Cash Flow",#N/A,TRUE,"Cash Flow";"15-Yr Value",#N/A,TRUE,"Value "}</definedName>
    <definedName name="wrn.1997."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_.Budget." hidden="1">{#N/A,#N/A,FALSE,"A";#N/A,#N/A,FALSE,"B";#N/A,#N/A,FALSE,"C";#N/A,#N/A,FALSE,"D";#N/A,#N/A,FALSE,"E";#N/A,#N/A,FALSE,"F";#N/A,#N/A,FALSE,"G";#N/A,#N/A,FALSE,"H";#N/A,#N/A,FALSE,"I";#N/A,#N/A,FALSE,"J";#N/A,#N/A,FALSE,"K";#N/A,#N/A,FALSE,"L";#N/A,#N/A,FALSE,"M";#N/A,#N/A,FALSE,"N";#N/A,#N/A,FALSE,"O";#N/A,#N/A,FALSE,"P";#N/A,#N/A,FALSE,"Q";#N/A,#N/A,FALSE,"R"}</definedName>
    <definedName name="wrn.2009._.REPORT._.MANAGER." hidden="1">{"Summary - NEW",#N/A,FALSE,"Summary";"Program1",#N/A,FALSE,"Summary";"Land Dev. Budget",#N/A,FALSE,"Summary";"Infrastructure Budget - Annual",#N/A,FALSE,"Summary";"Infrastructure Monthly",#N/A,FALSE,"Monthly Cash Flow";"Project CF - Annual NEW",#N/A,FALSE,"Summary";"Project Revenues - Annual - NEW",#N/A,FALSE,"Summary";"Debt - Annual New",#N/A,FALSE,"Summary";"Summary CF - Monthly",#N/A,FALSE,"Monthly Cash Flow";"Project Revenues - Monthly",#N/A,FALSE,"Monthly Cash Flow";"Debt Monthly - New",#N/A,FALSE,"Monthly Cash Flow";"Residential Summary",#N/A,FALSE,"Residential";"Residental Monthly - New",#N/A,FALSE,"Residential";"Office &amp; Retail Dev. Schedule",#N/A,FALSE,"Office &amp; Retail-Summary";"Office Monthly - New",#N/A,FALSE,"Office &amp; Retail-Summary"}</definedName>
    <definedName name="wrn.222W83._.RR." hidden="1">{"aa",#N/A,FALSE,"222W83 Resid ";"bbb",#N/A,FALSE,"222W83 Resid ";"cc",#N/A,FALSE,"222W83 Resid "}</definedName>
    <definedName name="wrn.275PricingBook." hidden="1">{#N/A,#N/A,FALSE,"Assumptions";#N/A,#N/A,FALSE,"Impact Assumptions";#N/A,#N/A,FALSE,"10-Yr - detail";#N/A,#N/A,FALSE,"1,5,10 yr comp";#N/A,#N/A,FALSE,"Lse-Exp.";#N/A,#N/A,FALSE,"Rent Roll";#N/A,#N/A,FALSE,"Historical (2)";#N/A,#N/A,FALSE,"RET's";#N/A,#N/A,FALSE,"Lease Rollover"}</definedName>
    <definedName name="wrn.275Schedulles." hidden="1">{#N/A,#N/A,FALSE,"Assumptions";#N/A,#N/A,FALSE,"10-Yr - detail";#N/A,#N/A,FALSE,"Rent Roll";#N/A,#N/A,FALSE,"Historical (2)";#N/A,#N/A,FALSE,"RET's";#N/A,#N/A,FALSE,"Lse-Exp.";#N/A,#N/A,FALSE,"Lease Rollover";#N/A,#N/A,FALSE,"Service Contracts"}</definedName>
    <definedName name="wrn.360w55._.RR." hidden="1">{"aa",#N/A,FALSE,"360 West 55th";"bb",#N/A,FALSE,"360 West 55th";"cc",#N/A,FALSE,"360 West 55th"}</definedName>
    <definedName name="wrn.370._.RR." hidden="1">{"rr1",#N/A,FALSE,"Rent Roll";"rr2",#N/A,FALSE,"Rent Roll";"rr3",#N/A,FALSE,"Rent Roll";"rr4",#N/A,FALSE,"Rent Roll";"rr5",#N/A,FALSE,"Rent Roll";"rr6",#N/A,FALSE,"Rent Roll"}</definedName>
    <definedName name="wrn.370EXP." hidden="1">{"exp1",#N/A,FALSE,"Expiration";"exp2",#N/A,FALSE,"Expiration";"exp3",#N/A,FALSE,"Expiration";"exp4",#N/A,FALSE,"Expiration"}</definedName>
    <definedName name="wrn.399." hidden="1">{#N/A,#N/A,FALSE,"A";#N/A,#N/A,FALSE,"C"}</definedName>
    <definedName name="wrn.3rd._.Quarter._.Forecast." hidden="1">{#N/A,#N/A,TRUE,"Yield Comparison"}</definedName>
    <definedName name="wrn.527._.West._.23rd._.Streeet." hidden="1">{#N/A,#N/A,FALSE,"Cons - matrix";#N/A,#N/A,FALSE,"Cons - Dev Cash Flow";#N/A,#N/A,FALSE,"Cons - Dev Bud";#N/A,#N/A,FALSE,"Cons - Dev S &amp; U";#N/A,#N/A,FALSE,"Finance Assump.";#N/A,#N/A,FALSE,"Construction Loan";#N/A,#N/A,FALSE,"Perm Loan Amort";#N/A,#N/A,FALSE,"Ret - Cash Flow";#N/A,#N/A,FALSE,"Ret - Assumptions";#N/A,#N/A,FALSE,"Ret - Rent Roll";#N/A,#N/A,FALSE,"Tax - data";#N/A,#N/A,FALSE,"Tax - Consolidated"}</definedName>
    <definedName name="wrn.7._.Page._.Proforma." hidden="1">{#N/A,#N/A,FALSE,"Deal Summary";#N/A,#N/A,FALSE,"Unit Mix";#N/A,#N/A,FALSE,"Historical OS";#N/A,#N/A,FALSE,"Sources &amp; Uses";#N/A,#N/A,FALSE,"Proj of Cash Flow";#N/A,#N/A,FALSE,"Allocation";#N/A,#N/A,FALSE,"Debt Financing"}</definedName>
    <definedName name="wrn.ABC." hidden="1">{"ABC1",#N/A,TRUE,"Links";"ABC2",#N/A,TRUE,"Links";"ABC3",#N/A,TRUE,"Links"}</definedName>
    <definedName name="wrn.Accretion." hidden="1">{"Accretion",#N/A,FALSE,"Assum"}</definedName>
    <definedName name="wrn.Acq._.Model." hidden="1">{"RTN",#N/A,FALSE,"RTN";"Inc Stmt",#N/A,FALSE,"Inc Stmt";"Stats",#N/A,FALSE,"Stats";"Rnds",#N/A,FALSE,"Rnds";"Capx",#N/A,FALSE,"CapX";"Dues",#N/A,FALSE,"Dues";"Hist",#N/A,FALSE,"Hist";"Rev1",#N/A,FALSE,"Rev";"Rev2",#N/A,FALSE,"Rev";"Exp",#N/A,FALSE,"Exp";"Rounds",#N/A,FALSE,"Rounds";"Cap Imp",#N/A,FALSE,"Cap Imp"}</definedName>
    <definedName name="wrn.Acquisition._.Model." hidden="1">{"Return",#N/A,FALSE,"RTN";"Inc Stmt",#N/A,FALSE,"Inc Stmt";"Stats",#N/A,FALSE,"Stats";"Rnds",#N/A,FALSE,"Rnds";"Dues",#N/A,FALSE,"Dues";"Capx",#N/A,FALSE,"CapX";"History",#N/A,FALSE,"Hist";"Rev",#N/A,FALSE,"Rev";"Expenses",#N/A,FALSE,"Exp";"Rounds",#N/A,FALSE,"Rounds";"Capex",#N/A,FALSE,"Capex"}</definedName>
    <definedName name="wrn.Acquisitions." hidden="1">{"One",#N/A,FALSE,"Acquisitions";"Two",#N/A,FALSE,"Acquisitions"}</definedName>
    <definedName name="wrn.Aging._.and._.Trend._.Analysis." hidden="1">{#N/A,#N/A,FALSE,"Aging Summary";#N/A,#N/A,FALSE,"Ratio Analysis";#N/A,#N/A,FALSE,"Test 120 Day Accts";#N/A,#N/A,FALSE,"Tickmarks"}</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_.Consolidations." hidden="1">{#N/A,#N/A,FALSE,"Emmes Services";#N/A,#N/A,FALSE,"Emmes Capital";#N/A,#N/A,FALSE,"Emmes &amp; Co"}</definedName>
    <definedName name="wrn.All._.Inputs." hidden="1">{#N/A,#N/A,FALSE,"Primary";#N/A,#N/A,FALSE,"Secondary";#N/A,#N/A,FALSE,"Latent";#N/A,#N/A,FALSE,"Demand Inputs";#N/A,#N/A,FALSE,"Supply Addn";#N/A,#N/A,FALSE,"Mkt Pen"}</definedName>
    <definedName name="wrn.ALL._.PAGES." hidden="1">{"cashcons",#N/A,FALSE,"CASHCONS";"cash7000",#N/A,FALSE,"CASH7000";"cash9000",#N/A,FALSE,"CASH9000";"assu7000",#N/A,FALSE,"ASSU7000";"assu9000",#N/A,FALSE,"ASSU9000";"rentroll",#N/A,FALSE,"RENTROLL";"expr7000",#N/A,FALSE,"EXPR7000";"expr9000",#N/A,FALSE,"EXPR9000"}</definedName>
    <definedName name="wrn.All._.Schedules." hidden="1">{#N/A,#N/A,FALSE,"Schedule A";#N/A,#N/A,FALSE,"Schedule B";#N/A,#N/A,FALSE,"Schedule C";#N/A,#N/A,FALSE,"Schedule D";#N/A,#N/A,FALSE,"Schedule E";#N/A,#N/A,FALSE,"Schedule F";#N/A,#N/A,FALSE,"Schedule G";#N/A,#N/A,FALSE,"Schedule H";#N/A,#N/A,FALSE,"Schedule I";#N/A,#N/A,FALSE,"Schedule J"}</definedName>
    <definedName name="wrn.All._.Sections."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nnual." hidden="1">{"Annual p1",#N/A,TRUE,"Annual CF";"Annual p2",#N/A,TRUE,"Annual CF";"Annual p3",#N/A,TRUE,"Annual CF"}</definedName>
    <definedName name="wrn.Annual._.Report." hidden="1">{"annual",#N/A,FALSE,"Pro Forma";#N/A,#N/A,FALSE,"Golf Operations"}</definedName>
    <definedName name="wrn.Annual._.Summary." hidden="1">{"Annual Cash Flows",#N/A,FALSE,"Annual Summary"}</definedName>
    <definedName name="wrn.AnnualRentRoll" hidden="1">{"AnnualRentRoll",#N/A,FALSE,"RentRoll"}</definedName>
    <definedName name="wrn.AnnualRentRoll." hidden="1">{"AnnualRentRoll",#N/A,FALSE,"RentRoll"}</definedName>
    <definedName name="wrn.Appraisal." hidden="1">{#N/A,#N/A,FALSE,"APPRAISAL";#N/A,#N/A,FALSE,"APPRAISAL 2";#N/A,#N/A,FALSE,"APPRAISAL 3"}</definedName>
    <definedName name="wrn.Appraisal._.2." hidden="1">{#N/A,#N/A,FALSE,"Appraisal 2"}</definedName>
    <definedName name="wrn.Appraisal._.3." hidden="1">{#N/A,#N/A,FALSE,"Appraisal 3"}</definedName>
    <definedName name="wrn.Arena._.PCD." hidden="1">{#N/A,#N/A,TRUE,"Maritime Park Arena PCD";#N/A,#N/A,TRUE,"Maritime Park Arena IOR"}</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r._.Summary." hidden="1">{#N/A,#N/A,FALSE,"Jim Walsh";#N/A,#N/A,FALSE,"Dan Minkoff";#N/A,#N/A,FALSE,"Chip Cinnamond";#N/A,#N/A,FALSE,"Ann Cole";#N/A,#N/A,FALSE,"Jim Rosasco";#N/A,#N/A,FALSE,"George Ochs";#N/A,#N/A,FALSE,"Peter Weed";#N/A,#N/A,FALSE,"Sheryl Crosland";#N/A,#N/A,FALSE,"Jim McLoughlin";#N/A,#N/A,FALSE,"Jim Olson";#N/A,#N/A,FALSE,"Anne Pfeiffer"}</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um." hidden="1">{#N/A,#N/A,TRUE,"Assum"}</definedName>
    <definedName name="wrn.Assumptions." hidden="1">{"Assumptions",#N/A,FALSE,"Model"}</definedName>
    <definedName name="wrn.AVEX._.NCL._.Tower." hidden="1">{#N/A,#N/A,FALSE,"North Central Life";#N/A,#N/A,FALSE,"Town Square";#N/A,#N/A,FALSE,"Summary"}</definedName>
    <definedName name="wrn.B._.Spread._.Worksheet._.Summary." hidden="1">{#N/A,#N/A,FALSE,"B_Spread"}</definedName>
    <definedName name="wrn.B._.Spread._.Worksheets._.Detail." hidden="1">{#N/A,#N/A,FALSE,"B_Spread"}</definedName>
    <definedName name="wrn.Backup." hidden="1">{#N/A,#N/A,FALSE,"Insurance &amp; Tax Accrual";#N/A,#N/A,FALSE,"Recov. Capital";#N/A,#N/A,FALSE,"Utility - HVAC Reimb.";#N/A,#N/A,FALSE,"Accts. 1395, 2641, 1391";#N/A,#N/A,FALSE,"Ernst &amp; Young Amort. - 2663";#N/A,#N/A,FALSE,"Account 2663";#N/A,#N/A,FALSE,"Oper. Exp. Accrual";#N/A,#N/A,FALSE,"OMP Payroll #1";#N/A,#N/A,FALSE,"OMP Payroll #2";#N/A,#N/A,FALSE,"Inwood Payroll"}</definedName>
    <definedName name="wrn.balance._.sheet." hidden="1">{"bs",#N/A,FALSE,"SCF"}</definedName>
    <definedName name="wrn.Balance_Sheet." hidden="1">{"One",#N/A,FALSE,"Balance Sheet"}</definedName>
    <definedName name="wrn.bankrep." hidden="1">{#N/A,#N/A,FALSE,"ExecSum";#N/A,#N/A,FALSE,"Summary";#N/A,#N/A,FALSE,"Budget";#N/A,#N/A,FALSE,"CashFlow"}</definedName>
    <definedName name="wrn.Banu." hidden="1">{#N/A,#N/A,FALSE,"Report 2";#N/A,#N/A,FALSE,"Report 3";#N/A,#N/A,FALSE,"Konrzern"}</definedName>
    <definedName name="wrn.Base._.Case._.Print." hidden="1">{#N/A,#N/A,FALSE,"Assumptions";#N/A,#N/A,FALSE,"Ground Rent";#N/A,#N/A,FALSE,"SQFT SUMMARY";#N/A,#N/A,FALSE,"PROJECT COSTS";#N/A,#N/A,FALSE,"Financing";#N/A,#N/A,FALSE,"RE Tax Analysis";#N/A,#N/A,FALSE,"Oper Pro Forma";#N/A,#N/A,FALSE,"Sale and IRR";#N/A,#N/A,FALSE,"Int BackUP"}</definedName>
    <definedName name="wrn.Base._.Year._.Passthrough." hidden="1">{#N/A,#N/A,FALSE,"Summary";#N/A,#N/A,FALSE,"Letter";#N/A,#N/A,FALSE,"Billing";#N/A,#N/A,FALSE,"OpEx 95 recon";#N/A,#N/A,FALSE,"OpEx 96";#N/A,#N/A,FALSE,"RET 95 Recon";#N/A,#N/A,FALSE,"RET 96"}</definedName>
    <definedName name="wrn.BaseYearDemand." hidden="1">{"Base Year Demand",#N/A,FALSE,"Demand-Base Year"}</definedName>
    <definedName name="wrn.Basic." hidden="1">{#N/A,#N/A,FALSE,"Cover";#N/A,#N/A,FALSE,"Assumptions";#N/A,#N/A,FALSE,"Acquirer";#N/A,#N/A,FALSE,"Target";#N/A,#N/A,FALSE,"Income Statement";#N/A,#N/A,FALSE,"Summary Tables"}</definedName>
    <definedName name="wrn.Basic._.Forecast."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en._.Elder." hidden="1">{"Venture Summary",#N/A,FALSE,"Summary";"Development Budget",#N/A,FALSE,"Summary";"Financing Assumptions",#N/A,FALSE,"Summary";"Program and Revenue Assumptions",#N/A,FALSE,"Summary";"Entitlement and Horizontal Budget",#N/A,FALSE,"Summary"}</definedName>
    <definedName name="wrn.Bericht._.Vorstand." hidden="1">{#N/A,#N/A,FALSE,"Finale1";#N/A,#N/A,FALSE,"Finale2";#N/A,#N/A,FALSE,"peiodisch1";#N/A,#N/A,FALSE,"periodisch2";#N/A,#N/A,FALSE,"Aktiv";#N/A,#N/A,FALSE,"Passiv";#N/A,#N/A,FALSE,"Report 2";#N/A,#N/A,FALSE,"Report 3";#N/A,#N/A,FALSE,"Summary";#N/A,#N/A,FALSE,"EWB";#N/A,#N/A,FALSE,"Actual-Budget (kum)";#N/A,#N/A,FALSE,"Actual-Budget (per)";#N/A,#N/A,FALSE,"Comparison YTD"}</definedName>
    <definedName name="wrn.BIGGER." hidden="1">{"PROFORMA",#N/A,FALSE,"A";"BIGGER 1",#N/A,FALSE,"B";"BIGGER 2",#N/A,FALSE,"B";"BIGGER 3",#N/A,FALSE,"B";"SMALL CF 1",#N/A,FALSE,"C"}</definedName>
    <definedName name="wrn.Binder." hidden="1">{"Summary",#N/A,FALSE,"Financial Summary";"Income",#N/A,FALSE,"Lease Terms";"Development",#N/A,FALSE,"Development Costs";"Expense",#N/A,FALSE,"Lease Terms";"CFlow",#N/A,FALSE,"5 Year Cash Flow"}</definedName>
    <definedName name="wrn.BINDER._.PRINT_YES." hidden="1">{"Summary",#N/A,TRUE,"Summary";"All Annual",#N/A,TRUE,"Annual"}</definedName>
    <definedName name="wrn.BIS_Vorgaben." hidden="1">{#N/A,#N/A,FALSE,"Aktiv";#N/A,#N/A,FALSE,"stat.con.";#N/A,#N/A,FALSE,"Konzern"}</definedName>
    <definedName name="wrn.Bista_Unterlagen."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lackWhite."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eu4." hidden="1">{#N/A,#N/A,FALSE}</definedName>
    <definedName name="wrn.Blue._.Book._.Sections." hidden="1">{#N/A,#N/A,TRUE,"Summary";#N/A,#N/A,TRUE,"Program Scheme";#N/A,#N/A,TRUE,"Assumptions";#N/A,#N/A,TRUE,"Development Budget &amp; Timing";#N/A,#N/A,TRUE,"Cash Flow";#N/A,#N/A,TRUE,"Cash Flow to Debt &amp; Equity"}</definedName>
    <definedName name="wrn.BofA_RE."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hidden="1">{#N/A,#N/A,FALSE,"Bonds - Consol";#N/A,#N/A,FALSE,"Bonds - Lakes";#N/A,#N/A,FALSE,"Bonds - Chabot";#N/A,#N/A,FALSE,"Bonds - Diablo"}</definedName>
    <definedName name="wrn.book." hidden="1">{"page1",#N/A,FALSE,"net investor returns";"page2",#N/A,FALSE,"net investor returns"}</definedName>
    <definedName name="wrn.Book._.Reports." hidden="1">{"Current Month",#N/A,FALSE,"Current Compar.";"Year-To-Date",#N/A,FALSE,"Year Comparison";"Forecast",#N/A,FALSE,"Comparison NOI";"Actual Input",#N/A,FALSE,"Act...Ratios"}</definedName>
    <definedName name="wrn.Both._.Outputs." hidden="1">{"LTV Output",#N/A,FALSE,"Output";"DCR Output",#N/A,FALSE,"Output"}</definedName>
    <definedName name="wrn.BT._.Report." hidden="1">{#N/A,#N/A,FALSE,"BTCostSummary";#N/A,#N/A,FALSE,"Finance";#N/A,#N/A,FALSE,"Land";"Construction with Retention",#N/A,FALSE,"Construction";#N/A,#N/A,FALSE,"BTA&amp;E";#N/A,#N/A,FALSE,"Indirect"}</definedName>
    <definedName name="wrn.Budget." hidden="1">{#N/A,#N/A,TRUE,"Budget"}</definedName>
    <definedName name="wrn.builder_fs." hidden="1">{"avgbs",#N/A,FALSE,"builder_fs";"is",#N/A,FALSE,"builder_fs";"opexps",#N/A,FALSE,"builder_fs"}</definedName>
    <definedName name="wrn.Buildings._.10._.and._.12." hidden="1">{"B10&amp;12 Summary",#N/A,TRUE,"10 &amp; 12 - CF";"B10&amp;12 Budget",#N/A,TRUE,"10 &amp; 12 - CF";"B10&amp;12 Dev. Costs",#N/A,TRUE,"10 &amp; 12 - CF";"B10&amp;12 CF1",#N/A,TRUE,"10 &amp; 12 - CF";"B10&amp;12 CF2",#N/A,TRUE,"10 &amp; 12 - CF"}</definedName>
    <definedName name="wrn.CAPREIT." hidden="1">{#N/A,#N/A,FALSE,"CAPREIT"}</definedName>
    <definedName name="wrn.CAPREIT2" hidden="1">{#N/A,#N/A,FALSE,"CAPREIT"}</definedName>
    <definedName name="wrn.Capx." hidden="1">{"Capx/exp",#N/A,FALSE,"CapX"}</definedName>
    <definedName name="wrn.Cash._.Flow." hidden="1">{#N/A,#N/A,TRUE,"CashFlowSummary";#N/A,#N/A,TRUE,"FinanceCashFlow";#N/A,#N/A,TRUE,"LandCashFlow";#N/A,#N/A,TRUE,"ConstCashFlow";#N/A,#N/A,TRUE,"A&amp;ECashFlow";#N/A,#N/A,TRUE,"IndirectCashFlow";#N/A,#N/A,TRUE,"MarketingCashFlow";#N/A,#N/A,TRUE,"LeaseUp";#N/A,#N/A,TRUE,"G&amp;ACashFlow"}</definedName>
    <definedName name="wrn.Cash._.Flow._.Anal." hidden="1">{"CF",#N/A,FALSE,"Cash Flow";"RET",#N/A,FALSE,"Returns";"NPV",#N/A,FALSE,"Values";"ASMPT",#N/A,FALSE,"Assumptions"}</definedName>
    <definedName name="wrn.Cash._.Flow._.Anal1." hidden="1">{"CF",#N/A,FALSE,"Cash Flow";"RET",#N/A,FALSE,"Returns";"NPV",#N/A,FALSE,"Values";"ASMPT",#N/A,FALSE,"Assumptions"}</definedName>
    <definedName name="wrn.Cash._.Flow._.Analysis." hidden="1">{"CF",#N/A,FALSE,"Cash Flow";"RET",#N/A,FALSE,"Returns";"NPV",#N/A,FALSE,"Values";"ASMPT",#N/A,FALSE,"Assumptions"}</definedName>
    <definedName name="wrn.Cash._.Flow._.Analysis1." hidden="1">{"CF",#N/A,FALSE,"Cash Flow";"RET",#N/A,FALSE,"Returns";"NPV",#N/A,FALSE,"Values";"ASMPT",#N/A,FALSE,"Assumptions"}</definedName>
    <definedName name="wrn.Cash._.Flow._.Analysis4." hidden="1">{"CF",#N/A,FALSE,"Cash Flow";"RET",#N/A,FALSE,"Returns";"NPV",#N/A,FALSE,"Values";"ASMPT",#N/A,FALSE,"Assumptions"}</definedName>
    <definedName name="wrn.Cash._.Flow._.and._.Matrix." hidden="1">{#N/A,#N/A,FALSE,"Matrix";#N/A,#N/A,FALSE,"Cash Flow";#N/A,#N/A,FALSE,"10 Year Cost Analysis"}</definedName>
    <definedName name="wrn.Cash._.Flow._.Summary." hidden="1">{"Cash Flow Summary",#N/A,FALSE,"CashFlowSummary";"Finance Cash Flow Summary",#N/A,FALSE,"FinanceCashFlow";"Equity Cash Flow Summary",#N/A,FALSE,"EquityReturns"}</definedName>
    <definedName name="wrn.Cash._.Flow._Anal3." hidden="1">{"CF",#N/A,FALSE,"Cash Flow";"RET",#N/A,FALSE,"Returns";"NPV",#N/A,FALSE,"Values";"ASMPT",#N/A,FALSE,"Assumptions"}</definedName>
    <definedName name="wrn.CASH._.FLOWS._.ONLY." hidden="1">{#N/A,#N/A,FALSE,"Assumptions";#N/A,#N/A,FALSE,"Consol CF";#N/A,#N/A,FALSE,"Hacienda CF";#N/A,#N/A,FALSE,"Chabot CF";#N/A,#N/A,FALSE,"Diablo CF"}</definedName>
    <definedName name="wrn.cash.both" hidden="1">{"CF",#N/A,FALSE,"Cash Flow";"RET",#N/A,FALSE,"Returns";"NPV",#N/A,FALSE,"Values";"ASMPT",#N/A,FALSE,"Assumptions"}</definedName>
    <definedName name="wrn.cash.retail" hidden="1">{"CF",#N/A,FALSE,"Cash Flow";"RET",#N/A,FALSE,"Returns";"NPV",#N/A,FALSE,"Values";"ASMPT",#N/A,FALSE,"Assumptions"}</definedName>
    <definedName name="wrn.Cash_Flow." hidden="1">{"One",#N/A,FALSE,"Cash Flow Statement"}</definedName>
    <definedName name="wrn.Cashflow." hidden="1">{#N/A,#N/A,TRUE,"Cashflow"}</definedName>
    <definedName name="wrn.CCC." hidden="1">{#N/A,#N/A,FALSE,"A";#N/A,#N/A,FALSE,"B"}</definedName>
    <definedName name="wrn.CCC._.OPEX."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DA."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_.Print."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arie_Bridge." hidden="1">{"One",#N/A,FALSE,"Claire Bridge";"Two",#N/A,FALSE,"Claire Bridge";"Three",#N/A,FALSE,"Claire Bridge";"Four",#N/A,FALSE,"Claire Bridge";"Five",#N/A,FALSE,"Claire Bridge"}</definedName>
    <definedName name="wrn.CLCA." hidden="1">{"CLCA96",#N/A,FALSE,"CLCA-VOL.XLS";"CLCA9798",#N/A,FALSE,"CLCA-VOL.XLS";"CLCA9900",#N/A,FALSE,"CLCA-VOL.XLS"}</definedName>
    <definedName name="wrn.cmo_fs." hidden="1">{"avgbs",#N/A,FALSE,"cmo_fs";"is",#N/A,FALSE,"cmo_fs";"opexps",#N/A,FALSE,"cmo_fs"}</definedName>
    <definedName name="wrn.COM." hidden="1">{"COM",#N/A,FALSE,"800 10th"}</definedName>
    <definedName name="wrn.COM2" hidden="1">{"COM",#N/A,FALSE,"800 10th"}</definedName>
    <definedName name="wrn.combined." hidden="1">{#N/A,#N/A,FALSE,"Page 2";#N/A,#N/A,FALSE,"Page 1A";#N/A,#N/A,FALSE,"Page 1B";#N/A,#N/A,FALSE,"ExecSum";#N/A,#N/A,FALSE,"Budget";#N/A,#N/A,FALSE,"Lease Summary";#N/A,#N/A,FALSE,"Summary1";#N/A,#N/A,FALSE,"CashFlow";#N/A,#N/A,FALSE,"Page 3";#N/A,#N/A,FALSE,"Page 4";#N/A,#N/A,FALSE,"Carry"}</definedName>
    <definedName name="wrn.COMLAWTC." hidden="1">{"Commish",#N/A,FALSE,"LAWTC"}</definedName>
    <definedName name="wrn.COMLAWTC2" hidden="1">{"Commish",#N/A,FALSE,"LAWTC"}</definedName>
    <definedName name="wrn.Committee._.Package." hidden="1">{#N/A,#N/A,FALSE,"Signature Page";#N/A,#N/A,FALSE,"Summary I";#N/A,#N/A,FALSE,"Summary II";#N/A,#N/A,FALSE,"Borr";#N/A,#N/A,FALSE,"KeyI";#N/A,#N/A,FALSE,"REOI";#N/A,#N/A,FALSE,"Income";#N/A,#N/A,FALSE,"Expenses";#N/A,#N/A,FALSE,"Summary III";#N/A,#N/A,FALSE,"Spreadsheet";#N/A,#N/A,FALSE,"Exit Strategy";#N/A,#N/A,FALSE,"CashColl";#N/A,#N/A,FALSE,"Sources &amp; Uses"}</definedName>
    <definedName name="wrn.Compare._.Hawaiki." hidden="1">{"Divsum Compare Hawaiki",#N/A,FALSE,"Divsum"}</definedName>
    <definedName name="wrn.Competition." hidden="1">{#N/A,#N/A,FALSE,"CompSummary";#N/A,#N/A,FALSE,"Comp1";#N/A,#N/A,FALSE,"Comp2";#N/A,#N/A,FALSE,"Comp3";#N/A,#N/A,FALSE,"Comp4";#N/A,#N/A,FALSE,"Comp5";#N/A,#N/A,FALSE,"Our Prop";#N/A,#N/A,FALSE,"Projection Sheet"}</definedName>
    <definedName name="wrn.COMPLETE." hidden="1">{#N/A,#N/A,FALSE,"COVER";#N/A,#N/A,FALSE,"PROFORMA";#N/A,#N/A,FALSE,"Construction CF";#N/A,#N/A,FALSE,"CASHFLOW";#N/A,#N/A,FALSE,"Sale &amp; IRR Analysis";#N/A,#N/A,FALSE,"Amortization Table";#N/A,#N/A,FALSE,"Amortization FEMA";#N/A,#N/A,FALSE,"INCOME"}</definedName>
    <definedName name="wrn.Complete._.Cash._.Flow._.Summary." hidden="1">{"Cash Flow Summary",#N/A,TRUE,"CashFlowSummary";"Finance Cash Flow Summary",#N/A,TRUE,"FinanceCashFlow";"Equity Cash Flow Summary",#N/A,TRUE,"EquityReturns";"LeaseUp Cash Flow Summary",#N/A,TRUE,"LeaseUp";"Land Cash Flow Summary",#N/A,TRUE,"LandCashFlow";"Construction Cash Flow Summary",#N/A,TRUE,"ConstCashFlow";"A&amp;E Cash Flow Summary",#N/A,TRUE,"A&amp;ECashFlow";"Indirect Cash Flow Summary",#N/A,TRUE,"IndirectCashFlow";"G&amp;A Cash Flow Summary",#N/A,TRUE,"G&amp;ACashFlow";"Marketing Cash Flow Summary",#N/A,TRUE,"MarketingCashFlow"}</definedName>
    <definedName name="wrn.Complete._.Review." hidden="1">{#N/A,#N/A,FALSE,"Occ and Rate";#N/A,#N/A,FALSE,"PF Input";#N/A,#N/A,FALSE,"Capital Input";#N/A,#N/A,FALSE,"Proforma Five Yr";#N/A,#N/A,FALSE,"Calculations";#N/A,#N/A,FALSE,"Transaction Summary-DTW"}</definedName>
    <definedName name="wrn.Construction._.Costs." hidden="1">{"Construction Costs",#N/A,FALSE,"Total Costs"}</definedName>
    <definedName name="wrn.contribution." hidden="1">{#N/A,#N/A,FALSE,"Contribution Analysis"}</definedName>
    <definedName name="wrn.contribution.1" hidden="1">{#N/A,#N/A,FALSE,"Contribution Analysis"}</definedName>
    <definedName name="wrn.Control._.Sheet." hidden="1">{#N/A,#N/A,FALSE,"CONTROL"}</definedName>
    <definedName name="wrn.Control_A." hidden="1">{#N/A,#N/A,FALSE,"Notes";#N/A,#N/A,FALSE,"CFD Summary";#N/A,#N/A,FALSE,"Loan Value";#N/A,#N/A,FALSE,"CashFlowSummary";#N/A,#N/A,FALSE,"InvestorSummary";#N/A,#N/A,FALSE,"RevenueAssumptions";#N/A,#N/A,FALSE,"MasterCostAssmp";#N/A,#N/A,FALSE,"InTractCstAssmp";#N/A,#N/A,FALSE,"LotTakedowns"}</definedName>
    <definedName name="wrn.Control_M." hidden="1">{#N/A,#N/A,FALSE,"Notes";#N/A,#N/A,FALSE,"CFD Summary";#N/A,#N/A,FALSE,"BaseAssumptions";#N/A,#N/A,FALSE,"RevenueAssumptions";#N/A,#N/A,FALSE,"MasterCostAssmp";#N/A,#N/A,FALSE,"InTractCstAssmp";#N/A,#N/A,FALSE,"LotTakedowns";#N/A,#N/A,FALSE,"CashFlowSummary";#N/A,#N/A,FALSE,"FlowSummary";#N/A,#N/A,FALSE,"SourcesAndUses";#N/A,#N/A,FALSE,"CashDistribute";#N/A,#N/A,FALSE,"InvestorSummary";#N/A,#N/A,FALSE,"AcqDev Loan";#N/A,#N/A,FALSE,"Finance Summary";#N/A,#N/A,FALSE,"Valuation"}</definedName>
    <definedName name="wrn.Core." hidden="1">{#N/A,#N/A,FALSE,"Summary";#N/A,#N/A,FALSE,"Summary (2)";#N/A,#N/A,FALSE,"100 Wall (ll)";#N/A,#N/A,FALSE,"100 Wall (pj)";#N/A,#N/A,FALSE,"88 Pine (ll)";#N/A,#N/A,FALSE,"88 Pine (pj)";#N/A,#N/A,FALSE,"1 WTC (ll)";#N/A,#N/A,FALSE,"1 WTC (pj)"}</definedName>
    <definedName name="wrn.Corporate." hidden="1">{"One",#N/A,FALSE,"Corporate"}</definedName>
    <definedName name="wrn.Cost._.Report." hidden="1">{#N/A,#N/A,TRUE,"CostSumm";#N/A,#N/A,TRUE,"Land";#N/A,#N/A,TRUE,"Construction";#N/A,#N/A,TRUE,"A&amp;E";#N/A,#N/A,TRUE,"Indirect";#N/A,#N/A,TRUE,"Marketing";#N/A,#N/A,TRUE,"Finance";#N/A,#N/A,TRUE,"Gen and Admin"}</definedName>
    <definedName name="wrn.cotop." hidden="1">{"ReportTop",#N/A,FALSE,"report top"}</definedName>
    <definedName name="wrn.Cottage._.Summary." hidden="1">{"cot1",#N/A,FALSE,"Cottages";"cot2",#N/A,FALSE,"Cottages";"cot3",#N/A,FALSE,"Cottages"}</definedName>
    <definedName name="wrn.Cover." hidden="1">{"coverall",#N/A,FALSE,"Definitions";"cover1",#N/A,FALSE,"Definitions";"cover2",#N/A,FALSE,"Definitions";"cover3",#N/A,FALSE,"Definitions";"cover4",#N/A,FALSE,"Definitions";"cover5",#N/A,FALSE,"Definitions";"blank",#N/A,FALSE,"Definitions"}</definedName>
    <definedName name="wrn.Credit._.Summary." hidden="1">{#N/A,#N/A,FALSE,"CREDIT"}</definedName>
    <definedName name="wrn.Crossings." hidden="1">{"One",#N/A,FALSE,"Crossings";"Two",#N/A,FALSE,"Crossings";"Three",#N/A,FALSE,"Crossings";"Fous",#N/A,FALSE,"Crossings";"Five",#N/A,FALSE,"Crossings"}</definedName>
    <definedName name="wrn.csc." hidden="1">{"orixcsc",#N/A,FALSE,"ORIX CSC";"orixcsc2",#N/A,FALSE,"ORIX CSC"}</definedName>
    <definedName name="wrn.csc.1" hidden="1">{"orixcsc",#N/A,FALSE,"ORIX CSC";"orixcsc2",#N/A,FALSE,"ORIX CSC"}</definedName>
    <definedName name="wrn.csc.3" hidden="1">{#N/A,#N/A,FALSE,"ORIX CSC"}</definedName>
    <definedName name="wrn.csc2." hidden="1">{#N/A,#N/A,FALSE,"ORIX CSC"}</definedName>
    <definedName name="wrn.cssa." hidden="1">{#N/A,#N/A,FALSE,"WATCHDSC";#N/A,#N/A,FALSE,"2LOSSMOD";#N/A,#N/A,FALSE,"2LOSS";#N/A,#N/A,FALSE,"DSC";#N/A,#N/A,FALSE,"OPERAT";#N/A,#N/A,FALSE,"ADJUST";#N/A,#N/A,FALSE,"LEASE EXPIRE"}</definedName>
    <definedName name="wrn.Ctrl._.A._.Annually."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hidden="1">{#N/A,#N/A,FALSE,"Notes";#N/A,#N/A,FALSE,"BaseAssumptions";#N/A,#N/A,FALSE,"CFD Summary";#N/A,#N/A,FALSE,"RevenueAssumptions";#N/A,#N/A,FALSE,"MasterCostAssmp";#N/A,#N/A,FALSE,"InTractCstAssmp";#N/A,#N/A,FALSE,"LotTakedowns";#N/A,#N/A,FALSE,"CashFlowSummary";#N/A,#N/A,FALSE,"Loan Value";#N/A,#N/A,FALSE,"AcqDev Loan";#N/A,#N/A,FALSE,"FlowSummary";#N/A,#N/A,FALSE,"SourcesAndUses";#N/A,#N/A,FALSE,"CashDistribute";#N/A,#N/A,FALSE,"InvestorSummary";#N/A,#N/A,FALSE,"Finance Summary";#N/A,#N/A,FALSE,"SourceAndUse";#N/A,#N/A,FALSE,"Valuation"}</definedName>
    <definedName name="wrn.Ctrl._.M._.Annually."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data." hidden="1">{"data",#N/A,FALSE,"INPUT"}</definedName>
    <definedName name="wrn.data1" hidden="1">{"data",#N/A,FALSE,"INPUT"}</definedName>
    <definedName name="wrn.data5" hidden="1">{"data",#N/A,FALSE,"INPUT"}</definedName>
    <definedName name="wrn.DCF." hidden="1">{#N/A,#N/A,FALSE,"DCF-COM";#N/A,#N/A,FALSE,"VAC-COM"}</definedName>
    <definedName name="wrn.DCR._.Output." hidden="1">{"DCR Output",#N/A,FALSE,"Output"}</definedName>
    <definedName name="wrn.Debt._.and._.Equity." hidden="1">{#N/A,#N/A,TRUE,"Debt and Equity"}</definedName>
    <definedName name="wrn.Demand._.Calcs." hidden="1">{#N/A,#N/A,FALSE,"Demand Calcs"}</definedName>
    <definedName name="wrn.Demand._.Inputs." hidden="1">{#N/A,#N/A,FALSE,"Demand Inputs"}</definedName>
    <definedName name="wrn.Depreciation." hidden="1">{"One",#N/A,FALSE,"Depreciation"}</definedName>
    <definedName name="wrn.detail." hidden="1">{"detail1",#N/A,FALSE,"Sheet1";"detail2",#N/A,FALSE,"Sheet1";"detail3",#N/A,FALSE,"Sheet1";"detail4",#N/A,FALSE,"Sheet1";"detail5",#N/A,FALSE,"Sheet1";"detail6",#N/A,FALSE,"Sheet1";"detail7",#N/A,FALSE,"Sheet1";"detail8",#N/A,FALSE,"Sheet1";"detail9",#N/A,FALSE,"Sheet1"}</definedName>
    <definedName name="wrn.DETAIL._.SCHEDULES." hidden="1">{"ACCOUNT DETAIL",#N/A,FALSE,"SCHEDULE E";"ACCOUNT DETAIL",#N/A,FALSE,"SCHEDULE G";"ACCOUNT DETAIL",#N/A,FALSE,"SCHEDULE H";"ACCOUNT DETAIL",#N/A,FALSE,"SCHEDULE I"}</definedName>
    <definedName name="wrn.Detailed." hidden="1">{"Detailed",#N/A,FALSE,"Schedule4"}</definedName>
    <definedName name="wrn.Development._.Budget." hidden="1">{"Year 1",#N/A,FALSE,"Budget";"Year 2",#N/A,FALSE,"Budget";"Year 3",#N/A,FALSE,"Budget";"Year 4",#N/A,FALSE,"Budget"}</definedName>
    <definedName name="wrn.Dexter._.Nov._.Fund._.Mtg." hidden="1">{"Venture Summary",#N/A,FALSE,"Summary";"Development Budget",#N/A,FALSE,"Summary";"Annual",#N/A,FALSE,"Annual";"Timeline - Quarterly",#N/A,FALSE,"Timeline - Quarterly";"Argus Assumptions",#N/A,FALSE,"Argus Assumptions"}</definedName>
    <definedName name="wrn.Distribution._.Economics." hidden="1">{#N/A,#N/A,FALSE,"Draw";#N/A,#N/A,FALSE,"PROFORMA";#N/A,#N/A,FALSE,"Assumptions";#N/A,#N/A,FALSE,"Costs"}</definedName>
    <definedName name="wrn.Divsum._.All._.Sections." hidden="1">{"Divsum Complete Divsum",#N/A,FALSE,"Divsum"}</definedName>
    <definedName name="wrn.Downside." hidden="1">{"Downside",#N/A,FALSE,"Downside"}</definedName>
    <definedName name="wrn.Dummy." hidden="1">{"Dummy",#N/A,FALSE,"Summary"}</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ngineering." hidden="1">{#N/A,#N/A,FALSE,"ENGINEERING"}</definedName>
    <definedName name="wrn.Entire._.Model." hidden="1">{"Income Page",#N/A,FALSE,"Income";"Quarterly Page",#N/A,FALSE,"Quarterly";"EPS Page",#N/A,FALSE,"EPS";"Cashflow Page",#N/A,FALSE,"CashFlow"}</definedName>
    <definedName name="wrn.Entire._.Package." hidden="1">{"Summary",#N/A,FALSE,"Assumptions";"Development 1 2",#N/A,FALSE,"Budget";"Operating Income",#N/A,FALSE,"Budget"}</definedName>
    <definedName name="wrn.Entry._.Grids." hidden="1">{#N/A,#N/A,FALSE,"Services JE Grid";#N/A,#N/A,FALSE,"Emmes JE Grid";#N/A,#N/A,FALSE,"Capital JE Grid "}</definedName>
    <definedName name="wrn.Environmental." hidden="1">{#N/A,#N/A,FALSE,"ENVIRONMENTAL"}</definedName>
    <definedName name="wrn.equity." hidden="1">{#N/A,#N/A,FALSE,"Cover";#N/A,#N/A,FALSE,"Equity Sum";#N/A,#N/A,FALSE,"Constr Phase";#N/A,#N/A,FALSE,"Graph";#N/A,#N/A,FALSE,"Proforma";#N/A,#N/A,FALSE,"SQFT";#N/A,#N/A,FALSE,"TDC";#N/A,#N/A,FALSE,"Loan";#N/A,#N/A,FALSE,"Start Costs";#N/A,#N/A,FALSE,"Oper Exp";#N/A,#N/A,FALSE,"Grid"}</definedName>
    <definedName name="wrn.Estimate._.Backup." hidden="1">{"Estimate Backup",#N/A,FALSE,"Divsum"}</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B." hidden="1">{#N/A,#N/A,FALSE,"EWB";#N/A,#N/A,FALSE,"EWB-2"}</definedName>
    <definedName name="wrn.Excavation." hidden="1">{"excavation",#N/A,FALSE,"DETAIL.XLS"}</definedName>
    <definedName name="wrn.Exec._.Summary." hidden="1">{#N/A,#N/A,FALSE,"Index"}</definedName>
    <definedName name="wrn.EXECSUM." hidden="1">{"SUMEXEC",#N/A,FALSE,"5YRSUM.XLS"}</definedName>
    <definedName name="wrn.Exhibits." hidden="1">{#N/A,#N/A,FALSE,"Historical";#N/A,#N/A,FALSE,"Adjusted";#N/A,#N/A,FALSE,"CAM Alloc.";#N/A,#N/A,FALSE,"Projected CAM"}</definedName>
    <definedName name="wrn.ExitAndSalesAssumptions." hidden="1">{#N/A,#N/A,FALSE,"ExitStratigy"}</definedName>
    <definedName name="wrn.EXPENSE." hidden="1">{#N/A,#N/A,FALSE,"Common Area Accrual";#N/A,#N/A,FALSE,"Unit One LaSalle";#N/A,#N/A,FALSE,"Unit One CW";#N/A,#N/A,FALSE,"Unit One LaSallle + C &amp; W";#N/A,#N/A,FALSE,"Consolidated Accrual"}</definedName>
    <definedName name="wrn.Expense._.Detail." hidden="1">{#N/A,#N/A,FALSE,"Common Area Accrual";#N/A,#N/A,FALSE,"Unit One LaSalle";#N/A,#N/A,FALSE,"Unit One CW";#N/A,#N/A,FALSE,"Unit One LaSalle + C &amp; W";#N/A,#N/A,FALSE,"Consolidated Accrual"}</definedName>
    <definedName name="wrn.Exterior._.Wall." hidden="1">{#N/A,#N/A,FALSE,"Paramters";"print range",#N/A,FALSE,"GSF.XLS";"exterior wall",#N/A,FALSE,"DETAIL.XLS"}</definedName>
    <definedName name="wrn.Fair._.Share._.Calcs." hidden="1">{#N/A,#N/A,FALSE,"Fair Share"}</definedName>
    <definedName name="wrn.Fannie._.Mae._.Delivery." hidden="1">{#N/A,#N/A,FALSE,"Data";#N/A,#N/A,FALSE,"Income";#N/A,#N/A,FALSE,"Spreadsheet";#N/A,#N/A,FALSE,"Notes";#N/A,#N/A,FALSE,"Loan Options ";#N/A,#N/A,FALSE,"Sources &amp; Uses";#N/A,#N/A,FALSE,"CashColl";#N/A,#N/A,FALSE,"Exit Strategy";#N/A,#N/A,FALSE,"Reserves";#N/A,#N/A,FALSE,"Immediate Repairs"}</definedName>
    <definedName name="wrn.FCB." hidden="1">{"FCB_ALL",#N/A,FALSE,"FCB"}</definedName>
    <definedName name="wrn.fcb2" hidden="1">{"FCB_ALL",#N/A,FALSE,"FCB"}</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_.09._.Model._.Review." hidden="1">{"Venture Summary",#N/A,FALSE,"Summary";"Development Budget",#N/A,FALSE,"Summary";"Development Proforma",#N/A,FALSE,"Dev PF";"Argus Assumptions",#N/A,FALSE,"Argus Assumptions";"Project Costs",#N/A,FALSE,"Summary"}</definedName>
    <definedName name="wrn.Feb._.2009._.Model._.Review." hidden="1">{"Venture Summary",#N/A,FALSE,"Summary";"Argus Assumptions",#N/A,FALSE,"Argus Assumptions";"Development Budget",#N/A,FALSE,"Summary";"Dev PF",#N/A,FALSE,"Dev PF";"Monthly Venture CFs",#N/A,FALSE,"Summary";"Monthly Project Costs",#N/A,FALSE,"Summary"}</definedName>
    <definedName name="wrn.Feb98." hidden="1">{"sheet a",#N/A,FALSE,"A";"2 9 casflow",#N/A,FALSE,"B"}</definedName>
    <definedName name="wrn.Final._.Output." hidden="1">{#N/A,#N/A,FALSE,"Final Output"}</definedName>
    <definedName name="wrn.Finance." hidden="1">{#N/A,#N/A,TRUE,"97 FINANCING";#N/A,#N/A,TRUE,"97 Indirect &amp; Operating Costs";#N/A,#N/A,TRUE,"97 Master Dev. Cost Wksht"}</definedName>
    <definedName name="wrn.Financial._.Model." hidden="1">{#N/A,#N/A,TRUE,"Input Sheet Model";#N/A,#N/A,TRUE,"Project Proforma Detail";#N/A,#N/A,TRUE,"Signoff Summary";#N/A,#N/A,TRUE,"Assumptions";#N/A,#N/A,TRUE,"Constr. Int. Inc.";#N/A,#N/A,TRUE,"Cashflow Projection"}</definedName>
    <definedName name="wrn.Financial._.Reports." hidden="1">{#N/A,#N/A,FALSE,"Overview";#N/A,#N/A,FALSE,"santafe";#N/A,#N/A,FALSE,"noble";#N/A,#N/A,FALSE,"Combined Results";#N/A,#N/A,FALSE,"Earnings"}</definedName>
    <definedName name="wrn.Financials." hidden="1">{#N/A,#N/A,TRUE,"P&amp;L";#N/A,#N/A,TRUE,"12mth";#N/A,#N/A,TRUE,"Comp";#N/A,#N/A,TRUE,"CashFl";#N/A,#N/A,TRUE,"Resv";#N/A,#N/A,TRUE,"Dist";#N/A,#N/A,TRUE,"Rent";#N/A,#N/A,TRUE,"Pilot";#N/A,#N/A,TRUE,"CAM";#N/A,#N/A,TRUE,"Gross Sales"}</definedName>
    <definedName name="wrn.Financing." hidden="1">{"One",#N/A,FALSE,"Financing";"Two",#N/A,FALSE,"Financing";"Three",#N/A,FALSE,"Financing";"Four",#N/A,FALSE,"Financing"}</definedName>
    <definedName name="wrn.Financing_Assumptions." hidden="1">{"One",#N/A,FALSE,"Financing Assumptions";"Two",#N/A,FALSE,"Financing Assumptions";"Three",#N/A,FALSE,"Financing Assumptions";"Four",#N/A,FALSE,"Financing Assumptions"}</definedName>
    <definedName name="wrn.First._.3._.Years._.All._.Sheets." hidden="1">{#N/A,#N/A,FALSE,"BaseAssumptions";"MasterCostAssmp_3 Yrs",#N/A,FALSE,"MasterCostAssmp";#N/A,#N/A,FALSE,"InTractCstAssmp";"LotTakedowns_3 Yrs",#N/A,FALSE,"LotTakedowns";"CashFlowSummary_3 Yrs",#N/A,FALSE,"CashFlowSummary";"FlowSummary_3 Yrs",#N/A,FALSE,"FlowSummary";"SourcesAndUses_3 Yrs",#N/A,FALSE,"SourcesAndUses";"CashDistribute_3 Yrs",#N/A,FALSE,"CashDistribute";"InvestorSummary_3 Yrs",#N/A,FALSE,"InvestorSummary";"AcqDev Loan_3 Yrs",#N/A,FALSE,"AcqDev Loan";#N/A,#N/A,FALSE,"Finance Summary";#N/A,#N/A,FALSE,"Valuation"}</definedName>
    <definedName name="wrn.Fleet." hidden="1">{"FleetDetailsNE",#N/A,FALSE,"NEForecast"}</definedName>
    <definedName name="wrn.FMJVO._.and._.Summary._.with._.Calculations." hidden="1">{#N/A,#N/A,FALSE,"Summary";#N/A,#N/A,FALSE,"General Inputs &amp; Assumptions";"Franchise All",#N/A,FALSE,"Franchise";"Managed All",#N/A,FALSE,"Managed";"JV All",#N/A,FALSE,"JV";"Owned All",#N/A,FALSE,"Owned"}</definedName>
    <definedName name="wrn.Forecast." hidden="1">{#N/A,#N/A,FALSE,"Income Statement"}</definedName>
    <definedName name="wrn.FORMULAS." hidden="1">{"FORMULAS",#N/A,FALSE,"ESTIMATE"}</definedName>
    <definedName name="wrn.FOschedules." hidden="1">{"FOschedule1",#N/A,FALSE,"Sheet1";"FOschedule2",#N/A,FALSE,"Sheet1";"FOschedule3",#N/A,FALSE,"Sheet1"}</definedName>
    <definedName name="wrn.Full." hidden="1">{#N/A,#N/A,FALSE,"Summary";#N/A,#N/A,FALSE,"Entire 27th";#N/A,#N/A,FALSE,"Entire 31st Floor";#N/A,#N/A,FALSE,"Entire 44th Floor";#N/A,#N/A,FALSE,"48th Floor";#N/A,#N/A,FALSE,"Part 45 &amp; 46th Floor"}</definedName>
    <definedName name="wrn.Full._.package."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definedName>
    <definedName name="wrn.Full._.Print." hidden="1">{"Input Assumptions",#N/A,FALSE,"Summary";"Return Sensitivities",#N/A,FALSE,"Summary";"Project CF &amp; Debt",#N/A,FALSE,"Summary";"Unit Sale Summary",#N/A,FALSE,"Summary";"Sellout Summary",#N/A,FALSE,"Sellout";"Project Pro Forma",#N/A,FALSE,"Summary";"Apt Rental Revenue",#N/A,FALSE,"Summary"}</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un." hidden="1">{#N/A,#N/A,FALSE,"Summary";#N/A,#N/A,FALSE,"Remaining Obligation";#N/A,#N/A,FALSE,"Sublease Income";#N/A,#N/A,FALSE,"New Lease"}</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MC._.Dev._.Model._.Nov._.Fund._.Mtg." hidden="1">{"Venture Summary",#N/A,FALSE,"Summary";"Development Budget",#N/A,FALSE,"Summary";"Timeline - Quarterly",#N/A,FALSE,"Timeline - Quarterly";"Argus Assumptions",#N/A,FALSE,"Argus Assumptions";"Annual",#N/A,FALSE,"Annual"}</definedName>
    <definedName name="wrn.FUMC._.Land._.Sale." hidden="1">{"Venture Summary",#N/A,FALSE,"Summary";"Timeline - Quarterly",#N/A,FALSE,"Timeline - Quarterly";"Development Proforma",#N/A,FALSE,"Dev PF";"Development Budget",#N/A,FALSE,"Summary";"Development Proforma",#N/A,FALSE,"Dev PF"}</definedName>
    <definedName name="wrn.FUMC._.Sale._.Model._.Nov._.Fund._.Mtg." hidden="1">{"Venture Summary",#N/A,FALSE,"Summary";"Development Budget",#N/A,FALSE,"Summary";"Sale Model Annual Costs and CFs",#N/A,FALSE,"Annual"}</definedName>
    <definedName name="wrn.Future._.Collections." hidden="1">{#N/A,#N/A,FALSE,"Future Collections";"Future",#N/A,FALSE,"BOTM"}</definedName>
    <definedName name="wrn.Future._.Collections2" hidden="1">{#N/A,#N/A,FALSE,"Future Collections";"Future",#N/A,FALSE,"BOTM"}</definedName>
    <definedName name="wrn.FY97SBP." hidden="1">{#N/A,#N/A,FALSE,"FY97";#N/A,#N/A,FALSE,"FY98";#N/A,#N/A,FALSE,"FY99";#N/A,#N/A,FALSE,"FY00";#N/A,#N/A,FALSE,"FY01"}</definedName>
    <definedName name="wrn.Garage." hidden="1">{#N/A,#N/A,FALSE,"Garage Assumpt 1";#N/A,#N/A,FALSE,"Garage Op Proj";#N/A,#N/A,FALSE,"Hist I&amp;E";#N/A,#N/A,FALSE,"Garage Lease"}</definedName>
    <definedName name="wrn.General." hidden="1">{"Balance",#N/A,FALSE,"General Assumptions";"Cost",#N/A,FALSE,"General Assumptions";"Working",#N/A,FALSE,"General Assumptions"}</definedName>
    <definedName name="wrn.Gesamt._.Neu."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ausdruck."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olf._.Summary." hidden="1">{"View1",#N/A,FALSE,"Golf";"View2",#N/A,FALSE,"Golf";"View3",#N/A,FALSE,"Golf";"View4",#N/A,FALSE,"Golf";"View5",#N/A,FALSE,"Golf";"View6",#N/A,FALSE,"Golf";"View7",#N/A,FALSE,"Golf";"View8",#N/A,FALSE,"Golf";"View9",#N/A,FALSE,"Golf";"View10",#N/A,FALSE,"Golf";"View11",#N/A,FALSE,"Golf";"View12",#N/A,FALSE,"Golf"}</definedName>
    <definedName name="wrn.greg." hidden="1">{"three",#N/A,FALSE,"Capital";"four",#N/A,FALSE,"Capital"}</definedName>
    <definedName name="wrn.Group._.B._.Report." hidden="1">{"Both Reports Group B",#N/A,FALSE,"Group B";"Both Reports S33",#N/A,FALSE,"S33 Weymouth";"Both Reports S35",#N/A,FALSE,"S35 Woodcrest";"Both Reports S36",#N/A,FALSE,"S36 Cheshire";"Both Reports S38",#N/A,FALSE,"S38 Newton"}</definedName>
    <definedName name="wrn.Group._.C._.Report." hidden="1">{"Group C",#N/A,FALSE,"Group C";"Total Bev",#N/A,FALSE,"S01 Beverly";"Total S15",#N/A,FALSE,"S15 Lexington";"Both Reports S26",#N/A,FALSE,"S26 Peabody";"Both Reports S27",#N/A,FALSE,"S27 Randolph";"Both Reports S31",#N/A,FALSE,"S31 Westport";"Both Reports S34",#N/A,FALSE,"S34 Wilmington Woods"}</definedName>
    <definedName name="wrn.GSA._.PRINT." hidden="1">{#N/A,#N/A,FALSE,"DEV COSTS";#N/A,#N/A,FALSE,"10-YR C. F."}</definedName>
    <definedName name="wrn.gsa._PRINT5" hidden="1">{#N/A,#N/A,FALSE,"DEV COSTS";#N/A,#N/A,FALSE,"10-YR C. F."}</definedName>
    <definedName name="wrn.Gund._.Arena._.PCD." hidden="1">{#N/A,#N/A,TRUE,"Gund Arena PCD";#N/A,#N/A,TRUE,"Gund Arena IOR"}</definedName>
    <definedName name="wrn.Hingham." hidden="1">{"Hingham Summary",#N/A,TRUE,"Hingham - CF";"Hinham Budget",#N/A,TRUE,"Hingham - CF";"Hingham Dev. Costs",#N/A,TRUE,"Hingham - CF";"Hingham CF1",#N/A,TRUE,"Hingham - CF";"Hingh CF2",#N/A,TRUE,"Hingham - CF"}</definedName>
    <definedName name="wrn.Hist._.InE." hidden="1">{#N/A,#N/A,FALSE,"Hist I&amp;E - Consol";#N/A,#N/A,FALSE,"Hist I&amp;E - Lakes";#N/A,#N/A,FALSE,"Hist I&amp;E - Chabot";#N/A,#N/A,FALSE,"Hist I&amp;E - Diablo"}</definedName>
    <definedName name="wrn.Hist._.InE2." hidden="1">{#N/A,#N/A,FALSE,"Hist I&amp;E - #2";#N/A,#N/A,FALSE,"Hist I&amp;E - #3";#N/A,#N/A,FALSE,"Hist I&amp;E - #4";#N/A,#N/A,FALSE,"Hist I&amp;E - #5";#N/A,#N/A,FALSE,"Hist I&amp;E - #6";#N/A,#N/A,FALSE,"Hist I&amp;E - #8";#N/A,#N/A,FALSE,"Hist I&amp;E - #9";#N/A,#N/A,FALSE,"Hist I&amp;E - #10"}</definedName>
    <definedName name="wrn.Historical._.Rev._.Exp." hidden="1">{#N/A,#N/A,FALSE,"Historical Rev &amp; Exp"}</definedName>
    <definedName name="wrn.homeimprove_fs." hidden="1">{"avgbs",#N/A,FALSE,"homeimprove_fs";"is",#N/A,FALSE,"homeimprove_fs";"opexps",#N/A,FALSE,"homeimprove_fs"}</definedName>
    <definedName name="wrn.Horizon._.Bay." hidden="1">{"NOI Annual",#N/A,FALSE,"NOI";"NOI 2002",#N/A,FALSE,"NOI";"NOI 2003",#N/A,FALSE,"NOI";"NOI 2004",#N/A,FALSE,"NOI";"NOI 2005",#N/A,FALSE,"NOI";"NOI 2006",#N/A,FALSE,"NOI";"NOI (not annualized)",#N/A,FALSE,"NOI";"Routine CAPEX 2002",#N/A,FALSE,"Routine CAPEX";"Routine CAPEX Inputs",#N/A,FALSE,"Routine CAPEX Inputs";"Routine CAPEX 2003",#N/A,FALSE,"Routine CAPEX";"Routine CAPEX 2004",#N/A,FALSE,"Routine CAPEX";"Routine CAPEX 2005",#N/A,FALSE,"Routine CAPEX";"Routine CAPEX 2006",#N/A,FALSE,"Routine CAPEX";"Routine CAPEX Per Room",#N/A,FALSE,"Routine CAPEX";"Routine CAPEX Annual",#N/A,FALSE,"Routine CAPEX";"Reno Summary",#N/A,FALSE,"Reno CAPEX";"Reno 2002",#N/A,FALSE,"Reno CAPEX";"Reno 2003",#N/A,FALSE,"Reno CAPEX";"Reno 2004",#N/A,FALSE,"Reno CAPEX";"Reno Annual",#N/A,FALSE,"Reno CAPEX";"Unlev CF 2002",#N/A,FALSE,"Unlev CF";"Unlev CF 2003",#N/A,FALSE,"Unlev CF";"UNlev CF 2004",#N/A,FALSE,"Unlev CF";"Unlev CF 2005",#N/A,FALSE,"Unlev CF";"Unlev CF 2006",#N/A,FALSE,"Unlev CF";"Lease 2002",#N/A,FALSE,"Leases";"Leases 2003",#N/A,FALSE,"Leases";"Leases 2004",#N/A,FALSE,"Leases";"Leases 2005",#N/A,FALSE,"Leases";"Leases 2006",#N/A,FALSE,"Leases";"Lease Pay 2002",#N/A,FALSE,"Leases";"Lease Pay 2003",#N/A,FALSE,"Leases";"Lease Pay 2004",#N/A,FALSE,"Leases";"Lease Pay 2005",#N/A,FALSE,"Leases";"Lease Pay 2006",#N/A,FALSE,"Leases";"Lease Annual",#N/A,FALSE,"Leases";"Lease Pay Summary",#N/A,FALSE,"Leases";"Escrows 2002",#N/A,FALSE,"Escrows";"Escrows 2003",#N/A,FALSE,"Escrows";"Escrows 2004",#N/A,FALSE,"Escrows";"Escrows 2005",#N/A,FALSE,"Escrows";"Escrows 2006",#N/A,FALSE,"Escrows";"Escrows Summary",#N/A,FALSE,"Escrows";"Con Paydown 2002",#N/A,FALSE,"Consolidated Debt";"Con Interest 2002",#N/A,FALSE,"Consolidated Debt";"Con Paydown 2003",#N/A,FALSE,"Consolidated Debt";"Con Interest 2003",#N/A,FALSE,"Consolidated Debt";"Con Paydown 2004",#N/A,FALSE,"Consolidated Debt";"Con Interest 2004",#N/A,FALSE,"Consolidated Debt";"GDP Summary",#N/A,FALSE,"GDP";"GDP 2002",#N/A,FALSE,"GDP";"GDP 2003",#N/A,FALSE,"GDP";"GDP 2004",#N/A,FALSE,"GDP";"GDP 2005",#N/A,FALSE,"GDP";"GDP 2006",#N/A,FALSE,"GDP";"WH CF 2002",#N/A,FALSE,"WH Lev CF";"WH CF 2003",#N/A,FALSE,"WH Lev CF";"WH CF 2004",#N/A,FALSE,"WH Lev CF";"WH CF 2005",#N/A,FALSE,"WH Lev CF";"Wh CF 2006",#N/A,FALSE,"WH Lev CF";"levCF2002",#N/A,FALSE,"WH Lev CF";"levCF2003",#N/A,FALSE,"WH Lev CF";"levCF2004",#N/A,FALSE,"WH Lev CF";"levCF2005",#N/A,FALSE,"WH Lev CF";"levCF2006",#N/A,FALSE,"WH Lev CF"}</definedName>
    <definedName name="wrn.Howard._.review."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wrn.IC._.Memo._.Dexter." hidden="1">{"Venture Summary",#N/A,TRUE,"Summary";"Development Budget",#N/A,TRUE,"Summary";"Annual",#N/A,TRUE,"Summary"}</definedName>
    <definedName name="wrn.IC._.Memo._.Emerald." hidden="1">{"Venture Summary",#N/A,TRUE,"Retail Summary";"Dev Budget",#N/A,TRUE,"Retail Summary";"Annual",#N/A,TRUE,"Retail Summary"}</definedName>
    <definedName name="wrn.IC._.Memo._.FUMC." hidden="1">{"Venture Summary",#N/A,TRUE,"Summary";"Development Budget",#N/A,TRUE,"Summary";"Annual",#N/A,TRUE,"Summary"}</definedName>
    <definedName name="wrn.III." hidden="1">{"CASHFLOW",#N/A,FALSE,"Northpointe"}</definedName>
    <definedName name="wrn.Income._.Statements." hidden="1">{"Annual Income",#N/A,FALSE,"Revenues";"Quarter Income",#N/A,FALSE,"Revenues"}</definedName>
    <definedName name="wrn.Income_Statement." hidden="1">{"One",#N/A,FALSE,"Income Statement";"Two",#N/A,FALSE,"Income Statement";"Three",#N/A,FALSE,"Income Statement";"Four",#N/A,FALSE,"Income Statement"}</definedName>
    <definedName name="wrn.Incomestmt." hidden="1">{"is",#N/A,FALSE,"tpl&amp;port_fs";"is",#N/A,FALSE,"mhd_fs";"is",#N/A,FALSE,"loanworks_fs";"is",#N/A,FALSE,"homeimprove_fs";"is",#N/A,FALSE,"builder_fs";"is",#N/A,FALSE,"tp_clca_fs";"is",#N/A,FALSE,"wlca_fs";"is",#N/A,FALSE,"cmo_fs"}</definedName>
    <definedName name="wrn.Index." hidden="1">{#N/A,#N/A,FALSE,"INDEX"}</definedName>
    <definedName name="wrn.Individual._.Regions." hidden="1">{#N/A,#N/A,FALSE,"Summary";#N/A,#N/A,FALSE,"AIME";#N/A,#N/A,FALSE,"Asia (2)";#N/A,#N/A,FALSE,"Europe";#N/A,#N/A,FALSE,"LA"}</definedName>
    <definedName name="wrn.Infrastructure." hidden="1">{"Inf1",#N/A,TRUE,"Ent &amp; Inf";"Inf2",#N/A,TRUE,"Ent &amp; Inf";"Inf3",#N/A,TRUE,"Ent &amp; Inf";"InfCF",#N/A,TRUE,"Ent &amp; Inf"}</definedName>
    <definedName name="wrn.Infrastructure._.2." hidden="1">{"Land Dev Budget 1",#N/A,TRUE,"Ent &amp; Inf";"Land Dev Budget 2",#N/A,TRUE,"Ent &amp; Inf";"Inf1",#N/A,TRUE,"Ent &amp; Inf";"Inf2",#N/A,TRUE,"Ent &amp; Inf";"Inf3",#N/A,TRUE,"Ent &amp; Inf"}</definedName>
    <definedName name="wrn.input." hidden="1">{"avgbs",#N/A,FALSE,"Sheet1";"is",#N/A,FALSE,"Sheet1";"opexps",#N/A,FALSE,"Sheet1"}</definedName>
    <definedName name="wrn.Input._.Pages." hidden="1">{#N/A,#N/A,TRUE,"General Assumptions (Input)";#N/A,#N/A,TRUE,"Income (Input Page)";#N/A,#N/A,TRUE,"Related Mgmt Exps (Input Page)";#N/A,#N/A,TRUE,"Development Cost (Input)"}</definedName>
    <definedName name="wrn.Input._.Pages._.and._.Pro._.Forma."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hidden="1">{"Inflation-BaseYear",#N/A,FALSE,"Inputs"}</definedName>
    <definedName name="wrn.Interior._.finishes." hidden="1">{"interior finishes",#N/A,FALSE,"DETAIL.XLS"}</definedName>
    <definedName name="wrn.Investment._.Committee." hidden="1">{"Venture Summary",#N/A,TRUE,"Annual CF";"Project Summary",#N/A,TRUE,"Annual CF";"Detailed Project Summary",#N/A,TRUE,"Annual CF";"Timeline - Quarterly",#N/A,TRUE,"Annual CF";"Development Budget",#N/A,TRUE,"Annual CF";"Project Cash Flow",#N/A,TRUE,"Annual CF";"Sales Proceeds",#N/A,TRUE,"Annual CF";"Construction Loan",#N/A,TRUE,"Annual CF";"Partnership Calculation",#N/A,TRUE,"Annual CF";"Phase I Summary",#N/A,TRUE,"Annual CF";"Phase I Dev budget",#N/A,TRUE,"Phase I CF";"Phase I Detailed Dev Budget",#N/A,TRUE,"Phase I DB";"Phase II Summary",#N/A,TRUE,"Phase II CF";"Phase II Dev Budget",#N/A,TRUE,"Phase II CF";"Phase II Detailed Dev Budget",#N/A,TRUE,"Phase II DB"}</definedName>
    <definedName name="wrn.Investment._.Review." hidden="1">{#N/A,#N/A,FALSE,"Proforma Five Yr";#N/A,#N/A,FALSE,"Capital Input";#N/A,#N/A,FALSE,"Calculations";#N/A,#N/A,FALSE,"Transaction Summary-DTW"}</definedName>
    <definedName name="wrn.Investor._.Package." hidden="1">{#N/A,#N/A,FALSE,"Valuation";#N/A,#N/A,FALSE,"PeakChart";#N/A,#N/A,FALSE,"CashFlowSummary";#N/A,#N/A,FALSE,"RevenueAssumptions";#N/A,#N/A,FALSE,"InTractCstAssmp";#N/A,#N/A,FALSE,"LotTakedowns"}</definedName>
    <definedName name="wrn.jan._.98." hidden="1">{"sheet a",#N/A,FALSE,"A";"sheet b 1",#N/A,FALSE,"B";"sheet b 2",#N/A,FALSE,"B"}</definedName>
    <definedName name="wrn.JM." hidden="1">{#N/A,#N/A,FALSE,"ExecSum";#N/A,#N/A,FALSE,"Budget";#N/A,#N/A,FALSE,"Summary1";#N/A,#N/A,FALSE,"CashFlow";#N/A,#N/A,FALSE,"Year1 Cash Flow";#N/A,#N/A,FALSE,"Carry";#N/A,#N/A,FALSE,"Page 3"}</definedName>
    <definedName name="wrn.JODM._.Graphs." hidden="1">{"graph",#N/A,FALSE,"WWJU";"graph",#N/A,FALSE,"WWSEM";"graph",#N/A,FALSE,"GOMJU";"graph",#N/A,FALSE,"GOMSEM";"graph",#N/A,FALSE,"NSJU";"graph",#N/A,FALSE,"NSSEM";"graph",#N/A,FALSE,"WAJU";"graph",#N/A,FALSE,"STOCKPRI";"graph",#N/A,FALSE,"CFTEV";"graph",#N/A,FALSE,"NAV-RCV";"graph",#N/A,FALSE,"CRUDEWW"}</definedName>
    <definedName name="wrn.Journal._.Entry." hidden="1">{#N/A,#N/A,FALSE,"Journal Entry";#N/A,#N/A,FALSE,"Recov. Capital";#N/A,#N/A,FALSE,"Insurance &amp; Tax Accrual";#N/A,#N/A,FALSE,"Utility - HVAC Reimb.";#N/A,#N/A,FALSE,"Ernst &amp; Young Amort. - 2663";#N/A,#N/A,FALSE,"Account 2663";#N/A,#N/A,FALSE,"Oper. Exp. Accrual";#N/A,#N/A,FALSE,"OMP Payroll #1";#N/A,#N/A,FALSE,"OMP Payroll #2"}</definedName>
    <definedName name="wrn.JV." hidden="1">{"One",#N/A,FALSE,"JV"}</definedName>
    <definedName name="wrn.Konzept._.2."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sten." hidden="1">{#N/A,#N/A,FALSE,"KST 1";#N/A,#N/A,FALSE,"KST 2";#N/A,#N/A,FALSE,"KST 3";#N/A,#N/A,FALSE,"KST Gesamt";#N/A,#N/A,FALSE,"KST D1"}</definedName>
    <definedName name="wrn.Land._.Sale." hidden="1">{"Venture Summary",#N/A,FALSE,"Summary";"Development Budget",#N/A,FALSE,"Summary";"Development Proforma",#N/A,FALSE,"Dev PF";"Annual",#N/A,FALSE,"Annual"}</definedName>
    <definedName name="wrn.Land._.Takedown._.Summary." hidden="1">{"land1",#N/A,FALSE,"Land";"land2",#N/A,FALSE,"Land";"land3",#N/A,FALSE,"Land"}</definedName>
    <definedName name="wrn.Large._.Cash._.Flow." hidden="1">{"CashFlow_Large",#N/A,FALSE,"CashFlowSummary";"Finance_Large",#N/A,FALSE,"FinanceCashFlow";"Equity_Large",#N/A,FALSE,"EquityCashFlow";"LeaseUp_Large",#N/A,FALSE,"LeaseUp";"Land_Large",#N/A,FALSE,"LandCashFlow";"Construction_Large",#N/A,FALSE,"ConstCashFlow";"A&amp;E_Large",#N/A,FALSE,"A&amp;ECashFlow";"Indirect_Large",#N/A,FALSE,"IndirectCashFlow";"G&amp;A_Large",#N/A,FALSE,"G&amp;ACashFlow";"Marketing_Large",#N/A,FALSE,"MarketingCashFlow";"Returns_Large",#N/A,FALSE,"EquityReturns"}</definedName>
    <definedName name="wrn.Large._.Cash._.Flow._.Summary." hidden="1">{"Cash Flow_Large",#N/A,FALSE,"CashFlowSummary";"Finance_Large",#N/A,FALSE,"FinanceCashFlow";"Equity_Large",#N/A,FALSE,"EquityReturns";"LeaseUp_Large",#N/A,FALSE,"LeaseUp"}</definedName>
    <definedName name="wrn.Latent._.Demand._.Inputs." hidden="1">{#N/A,#N/A,FALSE,"Latent"}</definedName>
    <definedName name="wrn.Lease._.Rollover." hidden="1">{#N/A,#N/A,FALSE,"Lease Rollover"}</definedName>
    <definedName name="wrn.Legal._.Sized._.Internal." hidden="1">{"Legal Internal",#N/A,FALSE,"Cash Flow Proforma";#N/A,#N/A,FALSE,"Scenario Variable Cells";"Legal",#N/A,FALSE,"Proforma Assumptions";"Legal",#N/A,FALSE,"Rolling Option Sales";"Legal",#N/A,FALSE,"Bulk Pad and Finished Sales"}</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vel._.4." hidden="1">{#N/A,#N/A,FALSE,"Income";#N/A,#N/A,FALSE,"EPS";#N/A,#N/A,FALSE,"Quarterly";#N/A,#N/A,FALSE,"CashFlow";#N/A,#N/A,FALSE,"Other";#N/A,#N/A,FALSE,"Dividend";#N/A,#N/A,FALSE,"Financials &amp; Ratios";#N/A,#N/A,FALSE,"Return On Equity";#N/A,#N/A,FALSE,"Inventory"}</definedName>
    <definedName name="wrn.Loan._.Committee."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wrn.Loan._.Pricing._.Analysis." hidden="1">{#N/A,#N/A,FALSE,"LOAN ANALYSIS"}</definedName>
    <definedName name="wrn.Loan._.Summary." hidden="1">{"Loan Summary",#N/A,FALSE,"Phase 1 loan &amp; data"}</definedName>
    <definedName name="wrn.LoanInformation." hidden="1">{#N/A,#N/A,FALSE,"LoanAssumptions"}</definedName>
    <definedName name="wrn.loanworks_fs." hidden="1">{"avgbs",#N/A,FALSE,"loanworks_fs";"is",#N/A,FALSE,"loanworks_fs";"opexps",#N/A,FALSE,"loanworks_fs"}</definedName>
    <definedName name="wrn.Lot._.Inventory." hidden="1">{"lot inventory",#N/A,FALSE,"Lot List"}</definedName>
    <definedName name="wrn.Lot._.Summary." hidden="1">{"Lot Prices",#N/A,FALSE,"LOTS-PRICING";"lot1",#N/A,FALSE,"Lots";"lot2",#N/A,FALSE,"Lots";"Lot3",#N/A,FALSE,"Lots";"lot4",#N/A,FALSE,"Lots";"lot5",#N/A,FALSE,"Lots";"lot6",#N/A,FALSE,"Lots";"lot7",#N/A,FALSE,"Lots";"lot8",#N/A,FALSE,"Lots";"lot9",#N/A,FALSE,"Lots";"lot10",#N/A,FALSE,"Lots";"lot11",#N/A,FALSE,"Lots";"lot12",#N/A,FALSE,"Lots"}</definedName>
    <definedName name="wrn.lsp." hidden="1">{#N/A,#N/A,FALSE,"index";#N/A,#N/A,FALSE,"prudential";#N/A,#N/A,FALSE,"com.verif";#N/A,#N/A,FALSE,"COND.PREC";#N/A,#N/A,FALSE,"DRAWDOWN";#N/A,#N/A,FALSE,"SETTL.INSTR";#N/A,#N/A,FALSE,"LIST DOC.";#N/A,#N/A,FALSE,"COND.SUBS.";#N/A,#N/A,FALSE,"annualrev";#N/A,#N/A,FALSE,"financ.rev"}</definedName>
    <definedName name="wrn.lsp.2" hidden="1">{#N/A,#N/A,FALSE,"index";#N/A,#N/A,FALSE,"prudential";#N/A,#N/A,FALSE,"com.verif";#N/A,#N/A,FALSE,"COND.PREC";#N/A,#N/A,FALSE,"DRAWDOWN";#N/A,#N/A,FALSE,"SETTL.INSTR";#N/A,#N/A,FALSE,"LIST DOC.";#N/A,#N/A,FALSE,"COND.SUBS.";#N/A,#N/A,FALSE,"annualrev";#N/A,#N/A,FALSE,"financ.rev"}</definedName>
    <definedName name="wrn.LTV._.Output." hidden="1">{"LTV Output",#N/A,FALSE,"Output"}</definedName>
    <definedName name="wrn.Main._.CBO._.Report." hidden="1">{"LIBOR",#N/A,TRUE,"Model";"Caps",#N/A,TRUE,"Model";"Assets",#N/A,TRUE,"Model";"Liabilities",#N/A,TRUE,"Model";"Tests",#N/A,TRUE,"Model";"Results",#N/A,TRUE,"Model"}</definedName>
    <definedName name="wrn.market." hidden="1">{#N/A,#N/A,FALSE,"SUBMKT";#N/A,#N/A,FALSE,"MARKET";#N/A,#N/A,FALSE,"VACANCY";#N/A,#N/A,FALSE,"ABSORB";#N/A,#N/A,FALSE,"SUBLEASE";#N/A,#N/A,FALSE,"CONSTRCT"}</definedName>
    <definedName name="wrn.Market._.Review._.File." hidden="1">{"Venture Sum Large Print",#N/A,FALSE,"Mkt Summary";"Development Budget",#N/A,FALSE,"Mkt Summary";"Operating Assumptions",#N/A,FALSE,"Mkt Summary";"Financing Summary",#N/A,FALSE,"Mkt Summary";"Rent Growth Assumptions",#N/A,FALSE,"Mkt Summary";"Mkt Rent Detail",#N/A,FALSE,"Mkt Rent&amp;Exp";"Mkt Expense Detail",#N/A,FALSE,"Mkt Rent&amp;Exp";"Mkt DevPF Landscape",#N/A,FALSE,"Mkt DevPF";"Mkt Annual",#N/A,FALSE,"Mkt Annual"}</definedName>
    <definedName name="wrn.Market._.Values." hidden="1">{#N/A,#N/A,TRUE,"10 Yr Hold";#N/A,#N/A,TRUE,"7 Yr Hold";#N/A,#N/A,TRUE,"5 Yr Hold";#N/A,#N/A,TRUE,"3 Yr Hold"}</definedName>
    <definedName name="wrn.MARKETING." hidden="1">{#N/A,#N/A,FALSE,"MARKETING I";#N/A,#N/A,FALSE,"MARKETING II";#N/A,#N/A,FALSE,"MARKETING III"}</definedName>
    <definedName name="wrn.Master." hidden="1">{#N/A,#N/A,FALSE,"Master Summary 1";#N/A,#N/A,FALSE,"245 Park-Rem. Obl.";#N/A,#N/A,FALSE,"245 Park-N, Lse";#N/A,#N/A,FALSE,"245 Park-N, Lse (2)";#N/A,#N/A,FALSE,"245 Park- SL";#N/A,#N/A,FALSE,"250 Park";#N/A,#N/A,FALSE,"1285 6th";#N/A,#N/A,FALSE,"101 Park";#N/A,#N/A,FALSE,"Sublease Commission"}</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ERGER._.PLANS." hidden="1">{"Assumptions1",#N/A,FALSE,"Assumptions";"MergerPlans1","20yearamort",FALSE,"MergerPlans";"MergerPlans1","40yearamort",FALSE,"MergerPlans";"MergerPlans2",#N/A,FALSE,"MergerPlans";"inputs",#N/A,FALSE,"MergerPlans"}</definedName>
    <definedName name="wrn.Mezz._.Package." hidden="1">{#N/A,#N/A,FALSE,"CashFlowSummary";#N/A,#N/A,FALSE,"InvestorSummary";#N/A,#N/A,FALSE,"RevenueAssumptions";#N/A,#N/A,FALSE,"MasterCostAssmp";#N/A,#N/A,FALSE,"InTractCstAssmp";#N/A,#N/A,FALSE,"LotTakedowns"}</definedName>
    <definedName name="wrn.MFJVO._.and._.Summary._.Inputs._.Only." hidden="1">{#N/A,#N/A,FALSE,"Summary";#N/A,#N/A,FALSE,"General Inputs &amp; Assumptions";"Franchise Inputs",#N/A,FALSE,"Franchise";"Managed Inputs a",#N/A,FALSE,"Managed";"JV Inputs",#N/A,FALSE,"JV";"Owned Inputs",#N/A,FALSE,"Owned"}</definedName>
    <definedName name="wrn.mhd_fs." hidden="1">{"avgbs",#N/A,FALSE,"mhd_fs";"is",#N/A,FALSE,"mhd_fs";"opexps",#N/A,FALSE,"mhd_fs"}</definedName>
    <definedName name="wrn.MINRENT." hidden="1">{"MINRENT2",#N/A,FALSE,"SCHEDULE B"}</definedName>
    <definedName name="wrn.MODEL." hidden="1">{"IS",#N/A,FALSE,"Income Statement";"ISR",#N/A,FALSE,"Income Statement Ratios";"BS",#N/A,FALSE,"Balance Sheet";"BSR",#N/A,FALSE,"Balance Sheet Ratios";"CF",#N/A,FALSE,"Cash Flow";"SALES",#N/A,FALSE,"Sales Analysis";"RR",#N/A,FALSE,"Recent Results"}</definedName>
    <definedName name="wrn.Model._.Level._.3." hidden="1">{"Income (All hidden)",#N/A,FALSE,"Income";"EPS (All Hidden)",#N/A,FALSE,"EPS";"EPS (All Hidden)",#N/A,FALSE,"CashFlow";"Quarterly (Last, Current and Next)",#N/A,FALSE,"Quarterly"}</definedName>
    <definedName name="wrn.MODEL._.PRINT._.ALL." hidden="1">{"Summary1",#N/A,FALSE,"Summary";"Program",#N/A,FALSE,"Summary";"SumCF 2",#N/A,FALSE,"Summary";"VentureMonthlyCF",#N/A,FALSE,"Summary";"VentureMonthlyCF2",#N/A,FALSE,"Summary";"VentureMonthyCF3",#N/A,FALSE,"Summary";"ResSum 1",#N/A,FALSE,"Summary";"ResCF 1",#N/A,FALSE,"Summary";"ResMonthlyCF1",#N/A,FALSE,"Residential";"ResMonthlyCF2",#N/A,FALSE,"Residential";"DSSum1",#N/A,FALSE,"Delaware St.";"DSSum2",#N/A,FALSE,"Summary";"DSMonthlyCF1",#N/A,FALSE,"Summary";"DSMonthlyCF2",#N/A,FALSE,"Summary";"DSMonthlyCF3",#N/A,FALSE,"Summary";"DSDebt",#N/A,FALSE,"Summary";"DS Sales",#N/A,FALSE,"Summary";"OffSum1",#N/A,FALSE,"Summary";"OffSumCF",#N/A,FALSE,"Summary";"Land Dev Budget 1",#N/A,FALSE,"Summary";"Land Dev Budget 2",#N/A,FALSE,"Summary";"InfCF",#N/A,FALSE,"Summary";"Inf1",#N/A,FALSE,"Summary";"Inf2",#N/A,FALSE,"Summary";"Inf3",#N/A,FALSE,"Summary";"BMR",#N/A,FALSE,"Summary";"Timeline",#N/A,FALSE,"Summary"}</definedName>
    <definedName name="wrn.MODEL5" hidden="1">{"IS",#N/A,FALSE,"Income Statement";"ISR",#N/A,FALSE,"Income Statement Ratios";"BS",#N/A,FALSE,"Balance Sheet";"BSR",#N/A,FALSE,"Balance Sheet Ratios";"CF",#N/A,FALSE,"Cash Flow";"SALES",#N/A,FALSE,"Sales Analysis";"RR",#N/A,FALSE,"Recent Results"}</definedName>
    <definedName name="wrn.Molster._.Print." hidden="1">{"Venture Summary",#N/A,FALSE,"Summary";"Development Budget",#N/A,FALSE,"Summary";"Annual",#N/A,FALSE,"Annual"}</definedName>
    <definedName name="wrn.Monthly._.Cash._.Flow._.Report." hidden="1">{"Cash Flow_Small",#N/A,TRUE,"CashFlowSummary";"Finance_Small",#N/A,TRUE,"FinanceCashFlow";"Marketing_Small",#N/A,TRUE,"MarketingCashFlow";"Construction_Small",#N/A,TRUE,"ConstCashFlow";"Land_Small",#N/A,TRUE,"LandCashFlow";"A&amp;E_Small",#N/A,TRUE,"A&amp;ECashFlow";"Indirect_Small",#N/A,TRUE,"IndirectCashFlow";"G&amp;A_Small",#N/A,TRUE,"G&amp;ACashFlow"}</definedName>
    <definedName name="wrn.Monthly._.Cost._.Report." hidden="1">{#N/A,#N/A,TRUE,"Cover";#N/A,#N/A,TRUE,"BTCostSummary";"Construction with Retention",#N/A,TRUE,"Construction";#N/A,#N/A,TRUE,"Finance";#N/A,#N/A,TRUE,"Marketing";#N/A,#N/A,TRUE,"A&amp;E";#N/A,#N/A,TRUE,"Indirect";#N/A,#N/A,TRUE,"Gen and Admin"}</definedName>
    <definedName name="wrn.MonthlyRentRoll." hidden="1">{"MonthlyRentRoll",#N/A,FALSE,"RentRoll"}</definedName>
    <definedName name="wrn.Months._.98._.to._.01." hidden="1">{"98",#N/A,FALSE,"Month";"99",#N/A,FALSE,"Month";"00",#N/A,FALSE,"Month";"01",#N/A,FALSE,"Month"}</definedName>
    <definedName name="wrn.Mortgage._.Loan._.Sch." hidden="1">{#N/A,#N/A,FALSE,"Mortgage Loan Sch"}</definedName>
    <definedName name="wrn.MT." hidden="1">{#N/A,#N/A,TRUE,"tocMT";#N/A,#N/A,TRUE,"mtdata1";#N/A,#N/A,TRUE,"noi";#N/A,#N/A,TRUE,"Income";#N/A,#N/A,TRUE,"Expense";#N/A,#N/A,TRUE,"Interim";#N/A,#N/A,TRUE,"base";#N/A,#N/A,TRUE,"mtcash";#N/A,#N/A,TRUE,"mttax"}</definedName>
    <definedName name="wrn.NCL._.Tower._.Five._.Year._.Hold." hidden="1">{#N/A,#N/A,FALSE,"North Central Life";#N/A,#N/A,FALSE,"Town Square";#N/A,#N/A,FALSE,"Summary"}</definedName>
    <definedName name="wrn.new._.report." hidden="1">{#N/A,#N/A,FALSE,"PROJECT BUDET";#N/A,#N/A,FALSE,"page 8";#N/A,#N/A,FALSE,"page 9";"page 1",#N/A,FALSE,"page 11,12,13,14";"page 2",#N/A,FALSE,"page 11,12,13,14";"page 3",#N/A,FALSE,"page 11,12,13,14";"page 4",#N/A,FALSE,"page 11,12,13,14";#N/A,#N/A,FALSE,"page 10";#N/A,#N/A,FALSE,"PAGE 18 &amp; 19";"PAGE15",#N/A,FALSE,"page 15,16,17";"PAGE16",#N/A,FALSE,"page 15,16,17";"PAGE17",#N/A,FALSE,"page 15,16,17";"PAGE18",#N/A,FALSE,"page 15,16,17";#N/A,#N/A,FALSE,"page 20";#N/A,#N/A,FALSE,"page 21";#N/A,#N/A,FALSE,"page 22";#N/A,#N/A,FALSE,"page 23";#N/A,#N/A,FALSE,"page 24";#N/A,#N/A,FALSE,"page 25";#N/A,#N/A,FALSE,"page 26";#N/A,#N/A,FALSE,"page 27";#N/A,#N/A,FALSE,"page 28";#N/A,#N/A,FALSE,"page 29";#N/A,#N/A,FALSE,"page 30";#N/A,#N/A,FALSE,"page 31"}</definedName>
    <definedName name="wrn.New_Business." hidden="1">{"One",#N/A,FALSE,"New Business"}</definedName>
    <definedName name="wrn.North._.America." hidden="1">{#N/A,#N/A,FALSE,"NA All";#N/A,#N/A,FALSE,"Joe Champ";#N/A,#N/A,FALSE,"Joe Long"}</definedName>
    <definedName name="wrn.Northstar." hidden="1">{#N/A,#N/A,FALSE,"Services Summary";#N/A,#N/A,FALSE,"Emmes Summary";#N/A,#N/A,FALSE,"Northstar"}</definedName>
    <definedName name="wrn.nyt._.times._.full."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hidden="1">{#N/A,#N/A,FALSE,"Occ. Calcs"}</definedName>
    <definedName name="wrn.ODB." hidden="1">{"ODB",#N/A,FALSE,"Hold Scenario"}</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_.BUDGET." hidden="1">{#N/A,#N/A,FALSE,"LP Exp";#N/A,#N/A,FALSE,"Salary";#N/A,#N/A,FALSE,"Admin Exp";#N/A,#N/A,FALSE,"QTS Bud";#N/A,#N/A,FALSE,"Marketing"}</definedName>
    <definedName name="wrn.OperatingAssumtions." hidden="1">{#N/A,#N/A,FALSE,"OperatingAssumptions"}</definedName>
    <definedName name="wrn.Operations._.Review." hidden="1">{#N/A,#N/A,FALSE,"Proforma Five Yr";#N/A,#N/A,FALSE,"Occ and Rate";#N/A,#N/A,FALSE,"PF Input";#N/A,#N/A,FALSE,"Hotcomps"}</definedName>
    <definedName name="wrn.Output." hidden="1">{#N/A,#N/A,TRUE,"Cover";#N/A,#N/A,TRUE,"Summary";#N/A,#N/A,TRUE,"Assumptions";#N/A,#N/A,TRUE,"Stack";#N/A,#N/A,TRUE,"Budget";#N/A,#N/A,TRUE,"Condo Summary";#N/A,#N/A,TRUE,"Sellout Summary"}</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outputr1a" hidden="1">{#N/A,#N/A,TRUE,"Cover";#N/A,#N/A,TRUE,"Summary";#N/A,#N/A,TRUE,"Assumptions";#N/A,#N/A,TRUE,"Stack";#N/A,#N/A,TRUE,"Budget";#N/A,#N/A,TRUE,"Condo Summary";#N/A,#N/A,TRUE,"Sellout Summary"}</definedName>
    <definedName name="wrn.outputr2a." hidden="1">{#N/A,#N/A,TRUE,"Cover";#N/A,#N/A,TRUE,"Summary";#N/A,#N/A,TRUE,"Assumptions";#N/A,#N/A,TRUE,"Stack";#N/A,#N/A,TRUE,"Budget";#N/A,#N/A,TRUE,"Condo Summary";#N/A,#N/A,TRUE,"Sellout Summary"}</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ackage." hidden="1">{#N/A,#N/A,FALSE,"cover";#N/A,#N/A,FALSE,"SUMMARY";#N/A,#N/A,FALSE,"DEBT SUMMARY"}</definedName>
    <definedName name="wrn.page1." hidden="1">{"page1",#N/A,FALSE,"Sheet1"}</definedName>
    <definedName name="wrn.page10" hidden="1">{"page5",#N/A,FALSE,"Sheet1"}</definedName>
    <definedName name="wrn.page10." hidden="1">{"page4",#N/A,FALSE,"Sheet1"}</definedName>
    <definedName name="wrn.page11" hidden="1">{"page8",#N/A,FALSE,"Sheet1"}</definedName>
    <definedName name="wrn.page12" hidden="1">{"page7",#N/A,FALSE,"Sheet1"}</definedName>
    <definedName name="wrn.page15" hidden="1">{"page9",#N/A,FALSE,"Sheet1"}</definedName>
    <definedName name="wrn.page16" hidden="1">{"page1",#N/A,FALSE,"Sheet1"}</definedName>
    <definedName name="wrn.page16." hidden="1">{"page2",#N/A,FALSE,"Sheet1"}</definedName>
    <definedName name="wrn.page17." hidden="1">{"page5",#N/A,FALSE,"Sheet1"}</definedName>
    <definedName name="wrn.page2." hidden="1">{"page2",#N/A,FALSE,"Sheet1"}</definedName>
    <definedName name="wrn.page20." hidden="1">{"page3",#N/A,FALSE,"Sheet1"}</definedName>
    <definedName name="wrn.page3" hidden="1">{"page2",#N/A,FALSE,"Sheet1"}</definedName>
    <definedName name="wrn.page3." hidden="1">{"page3",#N/A,FALSE,"Sheet1"}</definedName>
    <definedName name="wrn.page4." hidden="1">{"page4",#N/A,FALSE,"Sheet1"}</definedName>
    <definedName name="wrn.page5" hidden="1">{"page4",#N/A,FALSE,"Sheet1"}</definedName>
    <definedName name="wrn.page5." hidden="1">{"page5",#N/A,FALSE,"Sheet1"}</definedName>
    <definedName name="wrn.page6" hidden="1">{"page5",#N/A,FALSE,"Sheet1"}</definedName>
    <definedName name="wrn.page6." hidden="1">{"page6",#N/A,FALSE,"Sheet1"}</definedName>
    <definedName name="wrn.page7" hidden="1">{"page6",#N/A,FALSE,"Sheet1"}</definedName>
    <definedName name="wrn.page7." hidden="1">{"page7",#N/A,FALSE,"Sheet1"}</definedName>
    <definedName name="wrn.page8" hidden="1">{"page7",#N/A,FALSE,"Sheet1"}</definedName>
    <definedName name="wrn.page8." hidden="1">{"page8",#N/A,FALSE,"Sheet1"}</definedName>
    <definedName name="wrn.page9" hidden="1">{"page8",#N/A,FALSE,"Sheet1"}</definedName>
    <definedName name="wrn.page9." hidden="1">{"page9",#N/A,FALSE,"Sheet1"}</definedName>
    <definedName name="wrn.PAKATOA._.NEW._.ZEALAND._.PROFORMA." hidden="1">{#N/A,#N/A,TRUE,"SUMMARY OF ASSUMPTIONS";#N/A,#N/A,TRUE,"IRR CALC.";#N/A,#N/A,TRUE,"INCOME STATEMENT";#N/A,#N/A,TRUE,"SUITES";#N/A,#N/A,TRUE,"CLUB";#N/A,#N/A,TRUE,"SPA FORECAST"}</definedName>
    <definedName name="wrn.PARTIAL." hidden="1">{"new",#N/A,FALSE,"D";"PROFORMA",#N/A,FALSE,"A";"partial 1",#N/A,FALSE,"B";"partial 2",#N/A,FALSE,"B";"partial 3",#N/A,FALSE,"B";"SMALL CF 1",#N/A,FALSE,"C"}</definedName>
    <definedName name="wrn.Penetration." hidden="1">{#N/A,#N/A,FALSE,"Mkt Pen"}</definedName>
    <definedName name="wrn.PERCENTAGE._.RENT." hidden="1">{"PERCENTAGE RENT",#N/A,TRUE,"SCHEDULE B"}</definedName>
    <definedName name="wrn.PHA._.Proformas." hidden="1">{"Proforma - 10y PHA All","all PHA",FALSE,"PHA Proformas";"Proforma - 10yr PHA op sub","op sub",FALSE,"PHA Proformas";"Proforma - 10yr cap only","cap only",FALSE,"PHA Proformas"}</definedName>
    <definedName name="wrn.Phase._.I." hidden="1">{#N/A,#N/A,FALSE,"Transaction Summary-DTW";#N/A,#N/A,FALSE,"Proforma Five Yr";#N/A,#N/A,FALSE,"Occ and Rate"}</definedName>
    <definedName name="wrn.Phil." hidden="1">{#N/A,#N/A,FALSE,"Summary";#N/A,#N/A,FALSE,"41 Mad (Our)";#N/A,#N/A,FALSE,"41 Mad (Comp)";#N/A,#N/A,FALSE,"41 Mad (Rudin's)";#N/A,#N/A,FALSE,"41 Mad (7,354)"}</definedName>
    <definedName name="wrn.PK._.Variance." hidden="1">{#N/A,#N/A,FALSE,"399 Park Var";#N/A,#N/A,FALSE,"PK NOTES"}</definedName>
    <definedName name="wrn.Plan." hidden="1">{#N/A,#N/A,FALSE,"Highridge Return Analysis";#N/A,#N/A,FALSE,"Sale @ end of year 3 (4yr Plan)";#N/A,#N/A,FALSE,"Highridge Assumption Page"}</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_OUT." hidden="1">{"page1",#N/A,FALSE,"PRESENTATION";"page2",#N/A,FALSE,"PRESENTATION";#N/A,#N/A,FALSE,"Valuation Summary"}</definedName>
    <definedName name="wrn.Presentation." hidden="1">{#N/A,#N/A,TRUE,"Summary";"AnnualRentRoll",#N/A,TRUE,"RentRoll";#N/A,#N/A,TRUE,"ExitStratigy";#N/A,#N/A,TRUE,"OperatingAssumptions"}</definedName>
    <definedName name="wrn.Primary._.Competition." hidden="1">{#N/A,#N/A,FALSE,"Primary"}</definedName>
    <definedName name="wrn.Print." hidden="1">{"View1",#N/A,FALSE,"Sheet1";"View2",#N/A,FALSE,"Sheet1"}</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{#N/A,#N/A,FALSE,"OFFER";#N/A,#N/A,FALSE,"PropType";#N/A,#N/A,FALSE,"GeoLoc";#N/A,#N/A,FALSE,"PropInfo";#N/A,#N/A,FALSE,"LoanInfo";#N/A,#N/A,FALSE,"Maturity"}</definedName>
    <definedName name="wrn.Print._.All._.Dexter." hidden="1">{"Venture Summary",#N/A,TRUE,"Summary";"Timeline - Monthly",#N/A,TRUE,"Summary";"Timeline - Quarterly",#N/A,TRUE,"Summary";"Development Budget",#N/A,TRUE,"Summary";"Development Proforma",#N/A,TRUE,"Summary";"Argus Assumptions",#N/A,TRUE,"Summary";"Project Cash Flows",#N/A,TRUE,"Summary";"Project Costs",#N/A,TRUE,"Summary";"NOI &amp; Sales",#N/A,TRUE,"Summary";"Debt Summary CF",#N/A,TRUE,"Summary";"Uninflated Project Costs",#N/A,TRUE,"Summary"}</definedName>
    <definedName name="wrn.Print._.All._.Emerald." hidden="1">{"Venture Summary",#N/A,TRUE,"Retail Summary";"Dev Budget",#N/A,TRUE,"Retail Summary";"Detailed Dev Budget",#N/A,TRUE,"Retail Summary";"Timeline - Monthly",#N/A,TRUE,"Retail Summary";"Timeline - Quarterly",#N/A,TRUE,"Retail Summary";"Tenant Summary",#N/A,TRUE,"Retail Summary";"Annual",#N/A,TRUE,"Retail Summary";"Project Cash Flow",#N/A,TRUE,"Retail Summary";"Costs &amp; Sales",#N/A,TRUE,"Retail Summary";"Leasing &amp; Rent",#N/A,TRUE,"Retail Summary";"Debt Summary",#N/A,TRUE,"Retail Summary"}</definedName>
    <definedName name="wrn.Print._.All._.FUMC." hidden="1">{"Venture Summary",#N/A,TRUE,"Summary";"Annual",#N/A,TRUE,"Summary";"Development Budget",#N/A,TRUE,"Summary";"Argus Assumptions",#N/A,TRUE,"Summary";"Timeline - Quarterly",#N/A,TRUE,"Timeline - Quarterly";"Timeline - Monthly",#N/A,TRUE,"Summary";"FAR Analysis",#N/A,TRUE,"FAR Analysis";"Development Proforma",#N/A,TRUE,"Dev PF";"Project Cash Flows",#N/A,TRUE,"Summary";"Costs &amp; Sales",#N/A,TRUE,"Summary";"Debt Summary CF",#N/A,TRUE,"Summary";"Uninflated Project Costs",#N/A,TRUE,"Summary"}</definedName>
    <definedName name="wrn.Print._.Annual." hidden="1">{"Summary",#N/A,TRUE,"Summary";"Annual Project Cash Flow",#N/A,TRUE,"Annual";"Annual Site Rental Revenue",#N/A,TRUE,"Annual";"Annual Home Rent Revenue",#N/A,TRUE,"Annual";"Annual Loan Revenue",#N/A,TRUE,"Annual";"Annual Loan Balance Calculation",#N/A,TRUE,"Annual";"Annual Property NOI",#N/A,TRUE,"Annual";"Annual Lease Ops NOI",#N/A,TRUE,"Annual";"Annual Sales NOI",#N/A,TRUE,"Annual";"Annual Loan NOI",#N/A,TRUE,"Annual";"Annual Net Sales Proceeds",#N/A,TRUE,"Annual";"Annual Debt",#N/A,TRUE,"Annual"}</definedName>
    <definedName name="wrn.Print._.Annual._.Dexter." hidden="1">{"Venture Summary",#N/A,TRUE,"Summary";"Timeline - Quarterly",#N/A,TRUE,"Summary";"Development Budget",#N/A,TRUE,"Summary";"Argus Assumptions",#N/A,TRUE,"Summary";"Development Proforma",#N/A,TRUE,"Summary";"Annual",#N/A,TRUE,"Summary"}</definedName>
    <definedName name="wrn.Print._.Annual._.FUMC." hidden="1">{"Venture Summary",#N/A,TRUE,"Timeline - Quarterly";"Timeline - Quarterly",#N/A,TRUE,"Timeline - Quarterly";"Argus Assumptions",#N/A,TRUE,"Timeline - Quarterly";"Development Budget",#N/A,TRUE,"Timeline - Quarterly";"Development Proforma",#N/A,TRUE,"Timeline - Quarterly";"Annual",#N/A,TRUE,"Timeline - Quarterly"}</definedName>
    <definedName name="wrn.Print._.BaseCamp." hidden="1">{"Summary - BaseCamp",#N/A,TRUE,"Summary - Sent to BaseCamp";"Annual Portfolio NOI - BaseCamp",#N/A,TRUE,"Annual - Sent to BaseCamp";"Annual Home Rent Rev - BaseCamp",#N/A,TRUE,"Summary - Sent to BaseCamp";"Annual Property NOI - BaseCamp",#N/A,TRUE,"Summary - Sent to BaseCamp";"Annual Lease Rev &amp; NOI - BaseCamp",#N/A,TRUE,"Summary - Sent to BaseCamp";"Annual Sales NOI - BaseCamp",#N/A,TRUE,"Annual - Sent to BaseCamp";"Annual Loan Rev &amp; NOI - BaseCamp",#N/A,TRUE,"Summary - Sent to BaseCamp"}</definedName>
    <definedName name="wrn.Print._.Compare._.and._.Divsum." hidden="1">{"Divsum Compare Hawaiki",#N/A,TRUE,"Divsum";"Divsum Complete Divsum",#N/A,TRUE,"Divsum"}</definedName>
    <definedName name="wrn.Print._.CSI._.and._.Estimate._.Backup." hidden="1">{"Divsum Compare Hawaiki",#N/A,FALSE,"Divsum";"Divsum Complete Divsum",#N/A,FALSE,"Divsum";"Estimate Backup",#N/A,FALSE,"Divsum"}</definedName>
    <definedName name="wrn.Print._.Entire._.Workbook." hidden="1">{"Assumptions",#N/A,TRUE,"Assumptions";"qtrl1",#N/A,TRUE,"Annual Summary";"qtrl2",#N/A,TRUE,"Annual Summary";"qtrl3",#N/A,TRUE,"Annual Summary";"qtrl4",#N/A,TRUE,"QTLY Summary";"qtrl5",#N/A,TRUE,"QTLY Summary";"qtrl6",#N/A,TRUE,"QTLY Summary";"Lot Prices",#N/A,TRUE,"Annual Summary";"Construction Costs",#N/A,TRUE,"Annual Summary";"land1",#N/A,TRUE,"Annual Summary";"land2",#N/A,TRUE,"Annual Summary";"land3",#N/A,TRUE,"Annual Summary";"lot1",#N/A,TRUE,"Annual Summary";"lot2",#N/A,TRUE,"Annual Summary";"Lot3",#N/A,TRUE,"Annual Summary";"lot4",#N/A,TRUE,"Annual Summary";"lot5",#N/A,TRUE,"Annual Summary";"lot6",#N/A,TRUE,"Annual Summary";"lot7",#N/A,TRUE,"Annual Summary";"lot8",#N/A,TRUE,"Annual Summary";"lot9",#N/A,TRUE,"Annual Summary";"lot10",#N/A,TRUE,"Annual Summary";"lot11",#N/A,TRUE,"Annual Summary";"lot12",#N/A,TRUE,"Annual Summary";"lot inventory",#N/A,TRUE,"Annual Summary";"scen1",#N/A,TRUE,"Annual Summary";"scen2",#N/A,TRUE,"Annual Summary";"View1",#N/A,TRUE,"Annual Summary";"View2",#N/A,TRUE,"Annual Summary";"View3",#N/A,TRUE,"Annual Summary";"View4",#N/A,TRUE,"Annual Summary";"View5",#N/A,TRUE,"Annual Summary";"View6",#N/A,TRUE,"Annual Summary";"View7",#N/A,TRUE,"Annual Summary";"View8",#N/A,TRUE,"Annual Summary";"View9",#N/A,TRUE,"Annual Summary";"View10",#N/A,TRUE,"Annual Summary";"View11",#N/A,TRUE,"Annual Summary";"View12",#N/A,TRUE,"Annual Summary";"cot1",#N/A,TRUE,"Annual Summary";"cot2",#N/A,TRUE,"Annual Summary";"cot3",#N/A,TRUE,"Annual Summary"}</definedName>
    <definedName name="wrn.print._.graphs." hidden="1">{"cap_structure",#N/A,FALSE,"Graph-Mkt Cap";"price",#N/A,FALSE,"Graph-Price";"ebit",#N/A,FALSE,"Graph-EBITDA";"ebitda",#N/A,FALSE,"Graph-EBITDA"}</definedName>
    <definedName name="wrn.Print._.IC._.Memo." hidden="1">{"Summary",#N/A,TRUE,"Summary";"Annual Project Cash Flow",#N/A,TRUE,"Summary";"Annual Property NOI",#N/A,TRUE,"Summary";"Annual Lease Ops NOI",#N/A,TRUE,"Summary";"Annual Sales NOI",#N/A,TRUE,"Summary";"Annual Loan NOI",#N/A,TRUE,"Summary";"Annual Net Sales Proceeds",#N/A,TRUE,"Summary";"Annual Debt",#N/A,TRUE,"Summary"}</definedName>
    <definedName name="wrn.Print._.Land._.Sale." hidden="1">{"Land Sale Summary",#N/A,TRUE,"Land Sale";"Land Sale Cash Flow",#N/A,TRUE,"Land Sale"}</definedName>
    <definedName name="wrn.Print._.Ltd._.Ptr._.Heller." hidden="1">{#N/A,#N/A,FALSE,"Summary Schedule Heller Ltd";#N/A,#N/A,FALSE,"Qtrly  heller Page 1";#N/A,#N/A,FALSE,"Qtrly heller Page 3"}</definedName>
    <definedName name="wrn.Print._.Monthly." hidden="1">{"Summary",#N/A,TRUE,"Summary";"Monthly Project Cash Flows",#N/A,TRUE,"Summary";"Monthly Site Rent Revenue",#N/A,TRUE,"Summary";"Monthly Home Rent Revenue",#N/A,TRUE,"Summary";"Monthly Loan Revenue",#N/A,TRUE,"Summary";"Monthly Loan Balance Calculation",#N/A,TRUE,"Summary";"Monthly Property NOI",#N/A,TRUE,"Summary";"Monthly Lease Ops NOI",#N/A,TRUE,"Summary";"Monthly Loan NOI",#N/A,TRUE,"Summary";"Monthly Sales NOI",#N/A,TRUE,"Summary";"Monthly Sales Proceeds",#N/A,TRUE,"Summary";"Monthly Debt Summary",#N/A,TRUE,"Summary"}</definedName>
    <definedName name="wrn.print._.raw._.data._.entry." hidden="1">{"inputs raw data",#N/A,TRUE,"INPUT"}</definedName>
    <definedName name="wrn.Print._.Residential." hidden="1">{"Res Summary",#N/A,TRUE,"Residential";"Res DevBudget",#N/A,TRUE,"Residential";"Res CF Yr1&amp;2",#N/A,TRUE,"Residential";"Res CF Yr3",#N/A,TRUE,"Residential";"Res CF Yr4",#N/A,TRUE,"Residential";"Res CF Yr5",#N/A,TRUE,"Residential";"Res CF Yr6",#N/A,TRUE,"Residential";"Res CF Yr7",#N/A,TRUE,"Residential";"Res CF Yr8",#N/A,TRUE,"Residential";"Res CF Yr9",#N/A,TRUE,"Residential";"Res Detailed Yr1&amp;2",#N/A,TRUE,"Residential";"Res Detailed Yr3",#N/A,TRUE,"Residential";"Res Detailed Yr4",#N/A,TRUE,"Residential";"Res Detailed Yr5",#N/A,TRUE,"Residential";"Res Detailed Yr6",#N/A,TRUE,"Residential";"Res Detailed Yr7",#N/A,TRUE,"Residential";"Res Detailed Yr8",#N/A,TRUE,"Residential";"Res Detailed Yr9",#N/A,TRUE,"Residential";"Res D&amp;S Yr1&amp;2",#N/A,TRUE,"Residential";"Res D&amp;S Yr3",#N/A,TRUE,"Residential";"Res D&amp;S Yr4",#N/A,TRUE,"Residential";"Res D&amp;S Yr5",#N/A,TRUE,"Residential";"Res D&amp;S Yr6",#N/A,TRUE,"Residential";"Res D&amp;S Yr7",#N/A,TRUE,"Residential";"Res D&amp;S Yr8",#N/A,TRUE,"Residential"}</definedName>
    <definedName name="wrn.Print._.Retail._.Hotel._.CFD." hidden="1">{"Retail Summary",#N/A,TRUE,"Retail";"Retail Budget",#N/A,TRUE,"Retail";"Retail CF Yr1&amp;2",#N/A,TRUE,"Retail";"Retail CF Yr3",#N/A,TRUE,"Retail";"Retail CF Yr4",#N/A,TRUE,"Retail";"Retail CF Yr5",#N/A,TRUE,"Retail";"Retail CF Yr6",#N/A,TRUE,"Retail";"Retail CF Yr7",#N/A,TRUE,"Retail";"Retail CF Yr8",#N/A,TRUE,"Retail";"Retail Detailed Yr1&amp;2",#N/A,TRUE,"Retail";"Retail Detailed Yr3",#N/A,TRUE,"Retail";"Retail Detailed Yr4",#N/A,TRUE,"Retail";"Retail Detailed Yr5",#N/A,TRUE,"Retail";"Retail Detailed Yr6",#N/A,TRUE,"Retail";"Retail Detailed Yr7",#N/A,TRUE,"Retail";"Retail Detailed Yr8",#N/A,TRUE,"Retail";"Retail D&amp;S Yr1&amp;2",#N/A,TRUE,"Retail";"Retail D&amp;S Yr3",#N/A,TRUE,"Retail";"Retail D&amp;S Yr4",#N/A,TRUE,"Retail";"Retail D&amp;S Yr5",#N/A,TRUE,"Retail";"Retail D&amp;S Yr6",#N/A,TRUE,"Retail";"Retail D&amp;S Yr7",#N/A,TRUE,"Retail";"Retail D&amp;S Yr8",#N/A,TRUE,"Retail";"Hotel Yr1&amp;2",#N/A,TRUE,"Hotel";"Hotel Yr3",#N/A,TRUE,"Hotel";"Hotel Yr4",#N/A,TRUE,"Hotel";"Hotel Yr5",#N/A,TRUE,"Hotel";"CFD Yr1&amp;2",#N/A,TRUE,"CFD";"CFD Yr3",#N/A,TRUE,"CFD";"CFD Yr4",#N/A,TRUE,"CFD";"CFD Yr5",#N/A,TRUE,"CFD";"CFD Yr6",#N/A,TRUE,"CFD";"CFD Yr7",#N/A,TRUE,"CFD";"CFD Yr8",#N/A,TRUE,"CFD";"CFD Yr9",#N/A,TRUE,"CFD"}</definedName>
    <definedName name="wrn.print._.standalone." hidden="1">{"standalone1",#N/A,FALSE,"DCFBase";"standalone2",#N/A,FALSE,"DCFBase"}</definedName>
    <definedName name="wrn.Print._.sum."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2." hidden="1">{"JVSummary",#N/A,TRUE,"10 &amp; 12 - CF";"B10&amp;12 Summary",#N/A,TRUE,"10 &amp; 12 - CF";"Hingham Summary",#N/A,TRUE,"10 &amp; 12 - CF"}</definedName>
    <definedName name="wrn.Print._.Summary._.Equity._.First." hidden="1">{"JVSummary",#N/A,TRUE,"Annual CF";"JV Dev Budget",#N/A,TRUE,"Annual CF";"JV Cash Flow",#N/A,TRUE,"Annual CF";"JV Net Sale Proceeds",#N/A,TRUE,"Annual CF";"JV Debt",#N/A,TRUE,"Annual CF";"B10&amp;12 Summary",#N/A,TRUE,"10 &amp; 12 - CF";"B10&amp;12 Budget",#N/A,TRUE,"Annual CF";"B10&amp;12 Dev. Costs",#N/A,TRUE,"Annual CF";"B10&amp;12 CF1",#N/A,TRUE,"Annual CF";"B10&amp;12 CF2",#N/A,TRUE,"Annual CF";"B10&amp;12 Equity First",#N/A,TRUE,"Annual CF";"Hingham Summary",#N/A,TRUE,"Annual CF";"Hinham Budget",#N/A,TRUE,"Annual CF";"Hingham Dev. Costs",#N/A,TRUE,"Annual CF";"Hingham CF1",#N/A,TRUE,"Annual CF";"Hingh CF2",#N/A,TRUE,"Annual CF";"Hingham Debt",#N/A,TRUE,"Hingham - CF"}</definedName>
    <definedName name="wrn.print._.summary._.sheets." hidden="1">{"summary1",#N/A,TRUE,"Comps";"summary2",#N/A,TRUE,"Comps";"summary3",#N/A,TRUE,"Comps"}</definedName>
    <definedName name="wrn.Print._.Venture." hidden="1">{"Venture #1",#N/A,TRUE,"Venture";"Venture #2",#N/A,TRUE,"Venture";"Budget",#N/A,TRUE,"Venture";"Venture Cash Flow",#N/A,TRUE,"Venture";"Debt Summary",#N/A,TRUE,"Venture";"Sales Proceeds",#N/A,TRUE,"Venture";"Cash Flow Split",#N/A,TRUE,"Venture"}</definedName>
    <definedName name="wrn.Print._.without._.Promote." hidden="1">{"Summary",#N/A,TRUE,"Summary";"Summary #1",#N/A,TRUE,"Summary";"Summary #2",#N/A,TRUE,"Summary";"CF",#N/A,TRUE,"Summary"}</definedName>
    <definedName name="wrn.Print._.Workbook." hidden="1">{#N/A,#N/A,FALSE,"Income";#N/A,#N/A,FALSE,"Expenses";#N/A,#N/A,FALSE,"Loan Options";#N/A,#N/A,FALSE,"Sources &amp; Uses";#N/A,#N/A,FALSE,"Spreadsheet";#N/A,#N/A,FALSE,"Exec. Summ";#N/A,#N/A,FALSE,"Bond ";#N/A,#N/A,FALSE,"Worksheet"}</definedName>
    <definedName name="wrn.Print_Budget." hidden="1">{"Print_Dev_Budget",#N/A,FALSE,"Budget";"Print_Dev_Footnotes",#N/A,FALSE,"Budget"}</definedName>
    <definedName name="wrn.Print_CSC." hidden="1">{"CSC_1",#N/A,FALSE,"CSC Outputs";"CSC_2",#N/A,FALSE,"CSC Outputs"}</definedName>
    <definedName name="wrn.Print_Heller." hidden="1">{#N/A,#N/A,TRUE,"Summary Schedule Heller";#N/A,#N/A,TRUE,"Qtrly  heller Page 1";#N/A,#N/A,TRUE,"Qtrly heller Page 2";#N/A,#N/A,TRUE,"Qtrly heller Page 2A";#N/A,#N/A,TRUE,"Qtrly heller Page 3";#N/A,#N/A,TRUE,"Qtrly heller Page 3A";#N/A,#N/A,TRUE,"Summary Schedule Heller Ltd";#N/A,#N/A,TRUE,"Qtrly  heller 4 yr"}</definedName>
    <definedName name="wrn.Print_Unwind." hidden="1">{"Print_Unwind_Summary",#N/A,FALSE,"Unwind-A";"Print_Unwind_Monthly",#N/A,FALSE,"Unwind-A"}</definedName>
    <definedName name="wrn.Print1." hidden="1">{"Page1",#N/A,TRUE,"Sheet1";"Page2",#N/A,TRUE,"Sheet1";"Page3",#N/A,TRUE,"Sheet1"}</definedName>
    <definedName name="wrn.print2."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All." hidden="1">{#N/A,#N/A,FALSE,"OpEx (PP)";#N/A,#N/A,FALSE,"Lease Comps (O)-BT";#N/A,#N/A,FALSE,"OpEx (CC)";#N/A,#N/A,FALSE,"Value (PP-Base)";#N/A,#N/A,FALSE,"Value (CC-Base)";#N/A,#N/A,FALSE,"Sales Comps (R)";#N/A,#N/A,FALSE,"Sales Comps (O)"}</definedName>
    <definedName name="wrn.Printing._.the._.Model."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out." hidden="1">{"Zone1",#N/A,FALSE,"Parameters";"Zone2",#N/A,FALSE,"Parameters"}</definedName>
    <definedName name="wrn.Prints._.All." hidden="1">{"Main",#N/A,FALSE,"Wacker";"Main2",#N/A,FALSE,"Wacker";"Value",#N/A,FALSE,"Wacker";"Sensitivity",#N/A,FALSE,"Wacker";"Paine",#N/A,FALSE,"Wacker";"Quaker",#N/A,FALSE,"Wacker";"Wacker",#N/A,FALSE,"Wacker";"1900",#N/A,FALSE,"Wacker";"1901",#N/A,FALSE,"Wacker"}</definedName>
    <definedName name="wrn.PRO." hidden="1">{#N/A,#N/A,FALSE,"COVER";#N/A,#N/A,FALSE,"Construction CF";#N/A,#N/A,FALSE,"PROFORMA";#N/A,#N/A,FALSE,"CASHFLOW"}</definedName>
    <definedName name="wrn.Product_Assumptions." hidden="1">{"One",#N/A,FALSE,"Product Assumptions";"Two",#N/A,FALSE,"Product Assumptions";"Three",#N/A,FALSE,"Product Assumptions";"Four",#N/A,FALSE,"Product Assumptions";"Five",#N/A,FALSE,"Product Assumptions";"Six",#N/A,FALSE,"Product Assumptions"}</definedName>
    <definedName name="wrn.PROFITCTR."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wrn.proforma." hidden="1">{#N/A,#N/A,TRUE,"ValueCreation";#N/A,#N/A,TRUE,"Executive Summary";#N/A,#N/A,TRUE,"Assumptions";#N/A,#N/A,TRUE,"Budget";#N/A,#N/A,TRUE,"Lease Up";#N/A,#N/A,TRUE,"Cash Flow"}</definedName>
    <definedName name="wrn.Proforma._.2." hidden="1">{#N/A,#N/A,TRUE,"Cash Flow Proforma";#N/A,#N/A,TRUE,"Scenario Variable Cells";#N/A,#N/A,TRUE,"Proforma Assumptions";#N/A,#N/A,TRUE,"Bulk Pad and Finished Sales";#N/A,#N/A,TRUE,"Rolling Option Sales"}</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view." hidden="1">{#N/A,#N/A,FALSE,"Occ and Rate";#N/A,#N/A,FALSE,"PF Input";#N/A,#N/A,FALSE,"Proforma Five Yr";#N/A,#N/A,FALSE,"Hotcomps"}</definedName>
    <definedName name="wrn.projection."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s." hidden="1">{#N/A,#N/A,FALSE,"Release Price";#N/A,#N/A,FALSE,"Cash flow for 50 Unit";#N/A,#N/A,FALSE,"Cash Flow for 3 Models"}</definedName>
    <definedName name="wrn.Property._.Description." hidden="1">{#N/A,#N/A,FALSE,"PROP. DESCRIPTION"}</definedName>
    <definedName name="wrn.PropertyInformation." hidden="1">{#N/A,#N/A,FALSE,"PropertyInfo"}</definedName>
    <definedName name="wrn.Proposal." hidden="1">{"Bid",#N/A,FALSE,"Estimate";"Breakdowm",#N/A,FALSE,"Estimate"}</definedName>
    <definedName name="wrn.Prototypes." hidden="1">{"One",#N/A,FALSE,"Prototypes";"Two",#N/A,FALSE,"Prototypes";"Three",#N/A,FALSE,"Prototypes";"Four",#N/A,FALSE,"Prototypes";"Five",#N/A,FALSE,"Prototypes"}</definedName>
    <definedName name="wrn.Provision." hidden="1">{"Summary",#N/A,FALSE,"Summary";"TA Sum",#N/A,FALSE,"TA Sum"}</definedName>
    <definedName name="wrn.Qty._.Monthly._.Cash._.Flow." hidden="1">{"Cash Flow_Small",#N/A,FALSE,"CashFlowSummary";"Finance_Small",#N/A,FALSE,"FinanceCashFlow";"Equity_Small",#N/A,FALSE,"EquityReturns"}</definedName>
    <definedName name="wrn.Quarterly._.Summary." hidden="1">{"qtrl1",#N/A,TRUE,"Annual Summary";"qtrl2",#N/A,TRUE,"Annual Summary";"qtrl3",#N/A,TRUE,"Annual Summary";"qtrl4",#N/A,TRUE,"QTLY Summary";"qtrl5",#N/A,TRUE,"QTLY Summary";"qtrl6",#N/A,TRUE,"QTLY Summary"}</definedName>
    <definedName name="wrn.Rani." hidden="1">{"Venture Summary",#N/A,FALSE,"Summary";"PI Summary",#N/A,FALSE,"PI Summary";#N/A,#N/A,FALSE,"BI Leasing";"PII Summary",#N/A,FALSE,"PII Summary";#N/A,#N/A,FALSE,"BII Leasing"}</definedName>
    <definedName name="wrn.Rapport." hidden="1">{#N/A,#N/A,FALSE,"SHEET1";#N/A,#N/A,FALSE,"SHEET2";#N/A,#N/A,FALSE,"SHEET3";#N/A,#N/A,FALSE,"SHEET4"}</definedName>
    <definedName name="wrn.RATES." hidden="1">{"RATES",#N/A,FALSE,"RECOVERY RATES";"CONTRIBUTIONS",#N/A,FALSE,"RECOVERY RATES";"GLA CATEGORY SUMMARY",#N/A,FALSE,"RECOVERY RATES"}</definedName>
    <definedName name="wrn.Recovery._.Calcs." hidden="1">{#N/A,#N/A,FALSE,"Recovery Calcs"}</definedName>
    <definedName name="wrn.REDiff."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levant._.Sections." hidden="1">{#N/A,#N/A,FALSE,"Summary";#N/A,#N/A,FALSE,"Program Scheme";#N/A,#N/A,FALSE,"Assumptions";#N/A,#N/A,FALSE,"Development Budget";#N/A,#N/A,FALSE,"Timing";#N/A,#N/A,FALSE,"Development Costs &amp; Revenues";#N/A,#N/A,FALSE,"Cash Flow to Debt &amp; Equity"}</definedName>
    <definedName name="wrn.Remaining._.Obligation." hidden="1">{#N/A,#N/A,FALSE,"Summary (Oblg)";#N/A,#N/A,FALSE,"41 Mad (27&amp;28)";#N/A,#N/A,FALSE,"41 Mad (29-1)";#N/A,#N/A,FALSE,"41 Mad (29-2A)";#N/A,#N/A,FALSE,"41 Mad (29-2B)";#N/A,#N/A,FALSE,"41 Mad (30)";#N/A,#N/A,FALSE,"41 Mad (42)"}</definedName>
    <definedName name="wrn.Rent._.Roll." hidden="1">{#N/A,#N/A,FALSE,"Rent Roll"}</definedName>
    <definedName name="wrn.Rental._.Scenario." hidden="1">{#N/A,#N/A,TRUE,"Summary";#N/A,#N/A,TRUE,"Rental Summary";#N/A,#N/A,TRUE,"Budget";#N/A,#N/A,TRUE,"Assumptions";#N/A,#N/A,TRUE,"Financing"}</definedName>
    <definedName name="wrn.RENTROL." hidden="1">{#N/A,#N/A,FALSE,"RENT ROLL"}</definedName>
    <definedName name="wrn.Repayments." hidden="1">{"One",#N/A,FALSE,"Repayments";"Two",#N/A,FALSE,"Repayments"}</definedName>
    <definedName name="wrn.report" hidden="1">{#N/A,#N/A,FALSE,"Project Summary";#N/A,#N/A,FALSE,"Parameter Summary";#N/A,#N/A,FALSE,"Budget Control Report";#N/A,#N/A,FALSE,"DETAIL.XLS"}</definedName>
    <definedName name="wrn.Report." hidden="1">{#N/A,#N/A,FALSE,"Loan Summary";#N/A,#N/A,FALSE,"NOI";"RR and Expir",#N/A,FALSE,"Rental";"Sales History",#N/A,FALSE,"Rental";#N/A,#N/A,FALSE,"Reserves"}</definedName>
    <definedName name="wrn.Report1." hidden="1">{#N/A,#N/A,FALSE,"Summary";#N/A,#N/A,FALSE,"Assumptions";#N/A,#N/A,FALSE,"Cash Flow";#N/A,#N/A,FALSE,"Residual Calculation";#N/A,#N/A,FALSE,"Pricing Matrix";#N/A,#N/A,FALSE,"Pricing Matrix II";#N/A,#N/A,FALSE,"Expiration Schedule"}</definedName>
    <definedName name="wrn.report2" hidden="1">{#N/A,#N/A,FALSE,"Loan Summary";#N/A,#N/A,FALSE,"NOI";"RR and Expir",#N/A,FALSE,"Rental";"Sales History",#N/A,FALSE,"Rental";#N/A,#N/A,FALSE,"Reserves"}</definedName>
    <definedName name="wrn.Report5" hidden="1">{#N/A,#N/A,FALSE,"Summary";#N/A,#N/A,FALSE,"Assumptions";#N/A,#N/A,FALSE,"Cash Flow";#N/A,#N/A,FALSE,"Residual Calculation";#N/A,#N/A,FALSE,"Pricing Matrix";#N/A,#N/A,FALSE,"Pricing Matrix II";#N/A,#N/A,FALSE,"Expiration Schedule"}</definedName>
    <definedName name="wrn.reports." hidden="1">{#N/A,#N/A,FALSE,"Project Summary";#N/A,#N/A,FALSE,"Parameter Summary";#N/A,#N/A,FALSE,"Budget Control Report";#N/A,#N/A,FALSE,"DETAIL.XLS"}</definedName>
    <definedName name="wrn.RESame."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idential." hidden="1">{#N/A,#N/A,FALSE,"matx (int)";#N/A,#N/A,FALSE,"summ (a)";#N/A,#N/A,FALSE,"assump (b)";#N/A,#N/A,FALSE,"detail (c)";#N/A,#N/A,FALSE,"hist (d)";#N/A,#N/A,FALSE,"capex (e)";#N/A,#N/A,FALSE,"tax (f)";#N/A,#N/A,FALSE,"incr98 (g)";#N/A,#N/A,FALSE,"rentcalc (h)";#N/A,#N/A,FALSE,"rentjan (i)";#N/A,#N/A,FALSE,"markrent (j)";#N/A,#N/A,FALSE,"mciwind (k)";#N/A,#N/A,FALSE,"mciroof (l)";#N/A,#N/A,FALSE,"j51roof (m)"}</definedName>
    <definedName name="wrn.Restbericht." hidden="1">{#N/A,#N/A,FALSE,"DATA";#N/A,#N/A,FALSE,"BS";#N/A,#N/A,FALSE,"P&amp;L";#N/A,#N/A,FALSE,"stat.con.";#N/A,#N/A,FALSE,"Average";#N/A,#N/A,FALSE,"Zusatz1";#N/A,#N/A,FALSE,"Konzern";#N/A,#N/A,FALSE,"BIS 1";#N/A,#N/A,FALSE,"BIS-Assets";#N/A,#N/A,FALSE,"BIS 2"}</definedName>
    <definedName name="wrn.Retail." hidden="1">{"DSSum1",#N/A,TRUE,"Ent &amp; Inf";"DSSum2",#N/A,TRUE,"Ent &amp; Inf";"DSSales",#N/A,TRUE,"Ent &amp; Inf";"DSDebt",#N/A,TRUE,"Ent &amp; Inf";"DS Monthly CF1",#N/A,TRUE,"Ent &amp; Inf";"DS MonthlyCF2",#N/A,TRUE,"Ent &amp; Inf";"DS MonthlyCF3",#N/A,TRUE,"Ent &amp; Inf"}</definedName>
    <definedName name="wrn.Review._.File." hidden="1">{"Venture Summary",#N/A,FALSE,"Summary";"Sensitivity Tables",#N/A,FALSE,"Summary";"Argus Assumptions",#N/A,FALSE,"Bldg Info";"Annual",#N/A,FALSE,"Annual";"Development Budget",#N/A,FALSE,"Summary";"DevPF",#N/A,FALSE,"Dev PF"}</definedName>
    <definedName name="wrn.Roll_Out." hidden="1">{"One",#N/A,FALSE,"Roll-out";"Two",#N/A,FALSE,"Roll-out";"Three",#N/A,FALSE,"Roll-out";"Four",#N/A,FALSE,"Roll-out";"Five",#N/A,FALSE,"Roll-out"}</definedName>
    <definedName name="wrn.rpt96." hidden="1">{"rmrev1",#N/A,FALSE,"Forecast96";"rmrev2",#N/A,FALSE,"Forecast96";"rmrev3",#N/A,FALSE,"Forecast96"}</definedName>
    <definedName name="wrn.Scenario." hidden="1">{"scen1",#N/A,FALSE,"Scenarios";"scen2",#N/A,FALSE,"Scenarios"}</definedName>
    <definedName name="wrn.Scenario._.Summary._.Comparisons."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 hidden="1">{"ACCOUNTING COPY",#N/A,FALSE,"SCHEDULE A";"FINANCE COPY",#N/A,FALSE,"SCHEDULE A";"P.L. COPY",#N/A,FALSE,"SCHEDULE A"}</definedName>
    <definedName name="wrn.SCHEDULE" hidden="1">{"SCHEDULE",#N/A,FALSE,"Fin_sched"}</definedName>
    <definedName name="wrn.Schedule." hidden="1">{#N/A,#N/A,TRUE,"Schedule"}</definedName>
    <definedName name="wrn.schedules." hidden="1">{"schedule1",#N/A,FALSE,"Sheet1";"schedule2",#N/A,FALSE,"Sheet1";"schedule3",#N/A,FALSE,"Sheet1";"schedule4",#N/A,FALSE,"Sheet1";"schedule5",#N/A,FALSE,"Sheet1";"schedule6",#N/A,FALSE,"Sheet1"}</definedName>
    <definedName name="wrn.SCHEDULES._.ABC." hidden="1">{#N/A,#N/A,FALSE,"SCHEDULE A";"MINIMUM RENT",#N/A,FALSE,"SCHEDULES B &amp; C";"PERCENTAGE RENT",#N/A,FALSE,"SCHEDULES B &amp; C"}</definedName>
    <definedName name="wrn.SCHEDULES00." hidden="1">{"ASSUM00",#N/A,FALSE,"ASSUMPTIONS.XLS";"CONSIS00",#N/A,FALSE,"CONSOLID.XLS";"CONSBS00",#N/A,FALSE,"CONSOLID.XLS";"CONSINMC00",#N/A,FALSE,"CONSOLID.XLS"}</definedName>
    <definedName name="wrn.SCHEDULES96." hidden="1">{"ASSUM96",#N/A,FALSE,"ASSUMPTIONS.XLS";"CONSBS96",#N/A,FALSE,"CONSOLID.XLS";"CONSIS96",#N/A,FALSE,"CONSOLID.XLS";"CONSINMC96",#N/A,FALSE,"CONSOLID.XLS"}</definedName>
    <definedName name="wrn.SCHEDULES97." hidden="1">{"ASSUM97",#N/A,FALSE,"ASSUMPTIONS.XLS";"CONSBS97",#N/A,FALSE,"CONSOLID.XLS";"CONSIS97",#N/A,FALSE,"CONSOLID.XLS";"CONSINMC97",#N/A,FALSE,"CONSOLID.XLS"}</definedName>
    <definedName name="wrn.SCHEDULES98." hidden="1">{"ASSUM98",#N/A,FALSE,"ASSUMPTIONS.XLS";"CONSBS98",#N/A,FALSE,"CONSOLID.XLS";"CONSIS98",#N/A,FALSE,"CONSOLID.XLS";"CONSINMC98",#N/A,FALSE,"CONSOLID.XLS"}</definedName>
    <definedName name="wrn.SCHEDULES99." hidden="1">{"ASSUM99",#N/A,FALSE,"ASSUMPTIONS.XLS";"CONSBS99",#N/A,FALSE,"CONSOLID.XLS";"CONSIS99",#N/A,FALSE,"CONSOLID.XLS";"CONSINMC99",#N/A,FALSE,"CONSOLID.XLS"}</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hidden="1">{#N/A,#N/A,FALSE,"Secondary"}</definedName>
    <definedName name="wrn.short." hidden="1">{#N/A,#N/A,FALSE,"ExecSum";#N/A,#N/A,FALSE,"Budget";#N/A,#N/A,FALSE,"Internal vs. ING Budget";#N/A,#N/A,FALSE,"Summary1";#N/A,#N/A,FALSE,"Lease Summary";#N/A,#N/A,FALSE,"CashFlow";#N/A,#N/A,FALSE,"Year1 Cash Flow"}</definedName>
    <definedName name="wrn.Short._.Print." hidden="1">{#N/A,#N/A,FALSE,"Cover";#N/A,#N/A,FALSE,"Stack";#N/A,#N/A,FALSE,"Cost S";#N/A,#N/A,FALSE," CF";#N/A,#N/A,FALSE,"Investor"}</definedName>
    <definedName name="wrn.Side._.by._.Side." hidden="1">{"Side 99",#N/A,FALSE,"S&amp;U Side by Side"}</definedName>
    <definedName name="wrn.SKSCS1." hidden="1">{#N/A,#N/A,FALSE,"Antony Financials";#N/A,#N/A,FALSE,"Cowboy Financials";#N/A,#N/A,FALSE,"Combined";#N/A,#N/A,FALSE,"Valuematrix";#N/A,#N/A,FALSE,"DCFAntony";#N/A,#N/A,FALSE,"DCFCowboy";#N/A,#N/A,FALSE,"DCFCombined"}</definedName>
    <definedName name="wrn.sony11.09." hidden="1">{#N/A,#N/A,FALSE,"cover sheet";#N/A,#N/A,FALSE,"page 1";#N/A,#N/A,FALSE,"page 2";#N/A,#N/A,FALSE,"page 3";"page4a",#N/A,FALSE,"page 4";"page 5",#N/A,FALSE,"page 5 &amp; 6";"page 6",#N/A,FALSE,"page 5 &amp; 6";#N/A,#N/A,FALSE,"page 7";#N/A,#N/A,FALSE,"page 8";#N/A,#N/A,FALSE,"SCH15 RENT UP LOSS";#N/A,#N/A,FALSE,"page 9";#N/A,#N/A,FALSE,"SCH15 RENT UP LOSS";"prorent",#N/A,FALSE,"SCH 15 RENTAL ASSUMPTIONS";"rentblda",#N/A,FALSE,"SHEET 21 BLD A RENT UP";"rentb1",#N/A,FALSE,"SHEET 22 BLD B-1 RENT UP";"rentb2",#N/A,FALSE,"SHEET 23 BLD B-2 APARTMENT";"rentbldc",#N/A,FALSE,"SHEET 24 OFFICE BLDG C";"rentbldd",#N/A,FALSE,"SHEET 25 BLDG D";"rentblde1",#N/A,FALSE,"SHEET 26 BLDG E-1";"rentblde2",#N/A,FALSE,"SHEET 26 BLDG E-2";"rentbldgf",#N/A,FALSE,"SHEET 27 BLDG F";"rentbg",#N/A,FALSE,"B-GRADE CINEMA &amp; PARKING"}</definedName>
    <definedName name="wrn.Stadium._.PCD." hidden="1">{#N/A,#N/A,TRUE,"Ericsson Stadium PCD ";#N/A,#N/A,TRUE,"Ericsson Stadium IOR"}</definedName>
    <definedName name="wrn.STAND_ALONE_BOTH." hidden="1">{"FCB_ALL",#N/A,FALSE,"FCB";"GREY_ALL",#N/A,FALSE,"GREY"}</definedName>
    <definedName name="wrn.Standard." hidden="1">{#N/A,#N/A,FALSE,"Cash Flow Proforma";#N/A,#N/A,FALSE,"Proforma Assumptions"}</definedName>
    <definedName name="wrn.Sterling._.House." hidden="1">{"One",#N/A,FALSE,"SterlingHouse";"Two",#N/A,FALSE,"SterlingHouse";"Three",#N/A,FALSE,"SterlingHouse";"Four",#N/A,FALSE,"SterlingHouse";"Five",#N/A,FALSE,"SterlingHouse"}</definedName>
    <definedName name="wrn.Sterling_House." hidden="1">{"One",#N/A,FALSE,"SterlingHouse";"Two",#N/A,FALSE,"SterlingHouse";"Three",#N/A,FALSE,"SterlingHouse";"Four",#N/A,FALSE,"SterlingHouse";"Five",#N/A,FALSE,"SterlingHouse"}</definedName>
    <definedName name="wrn.Strengths._.Weaknesses." hidden="1">{#N/A,#N/A,FALSE,"Strengths &amp; Weaknesses"}</definedName>
    <definedName name="wrn.Structural._.Frame." hidden="1">{"structural",#N/A,FALSE,"DETAIL.XLS"}</definedName>
    <definedName name="wrn.Submittal._.Reconciliation._.Schedule." hidden="1">{"Submittable Reconciliation Schedule",#N/A,FALSE,"Reconciliation";"GSCP2 PCS 30 Day",#N/A,FALSE,"GSCP2 PCS 30 Day Activity List"}</definedName>
    <definedName name="wrn.SUM._.ONLY." hidden="1">{"SUMMARY",#N/A,FALSE,"BIDSUM"}</definedName>
    <definedName name="wrn.SUM._.WITH._.GC." hidden="1">{"SUMMARY",#N/A,FALSE,"BIDSUM";"SUMALTS",#N/A,FALSE,"BIDSUM";#N/A,#N/A,FALSE,"GCOND"}</definedName>
    <definedName name="wrn.sum_mtd." hidden="1">{"avgbs",#N/A,FALSE,"sum_mtd";"is",#N/A,FALSE,"sum_mtd";"opexps",#N/A,FALSE,"sum_mtd"}</definedName>
    <definedName name="wrn.sum_mtd2." hidden="1">{"avgbs",#N/A,FALSE,"sum_mtd (2)";"is",#N/A,FALSE,"sum_mtd (2)";"opexps",#N/A,FALSE,"sum_mtd (2)"}</definedName>
    <definedName name="wrn.sum_qtd." hidden="1">{"avgbs",#N/A,FALSE,"sum_qtd";"is",#N/A,FALSE,"sum_qtd"}</definedName>
    <definedName name="wrn.sum_ytd." hidden="1">{"avgbs",#N/A,FALSE,"sum_ytd";"is",#N/A,FALSE,"sum_ytd";"opexps",#N/A,FALSE,"sum_ytd"}</definedName>
    <definedName name="wrn.Summary." hidden="1">{#N/A,#N/A,FALSE,"Summary"}</definedName>
    <definedName name="wrn.Summary._._NEW." hidden="1">{"Summary1",#N/A,FALSE,"Summary";"Land Dev. Budget",#N/A,FALSE,"Summary";"Program1",#N/A,FALSE,"Summary";"Summary1",#N/A,FALSE,"Office &amp; Retail-Summary";"Residential Summary",#N/A,FALSE,"Summary";"Project CF - Annual New",#N/A,FALSE,"Summary";"Debt - Annual New",#N/A,FALSE,"Summary";"Project Revenues - Annual - New",#N/A,FALSE,"Summary";"Infrastructure Budget - Annual",#N/A,FALSE,"Infrastructure Budget"}</definedName>
    <definedName name="wrn.Summary._.and._.Budget." hidden="1">{#N/A,#N/A,TRUE,"Summary";#N/A,#N/A,TRUE,"Budget"}</definedName>
    <definedName name="wrn.Summary._.Budget._.Assumptions." hidden="1">{#N/A,#N/A,TRUE,"Summary";#N/A,#N/A,TRUE,"Budget";#N/A,#N/A,TRUE,"Assumptions"}</definedName>
    <definedName name="wrn.Summary._.Budget._.Stack._.Assumptions." hidden="1">{#N/A,#N/A,TRUE,"Summary";#N/A,#N/A,TRUE,"Budget";#N/A,#N/A,TRUE,"Stack";#N/A,#N/A,TRUE,"Assumptions"}</definedName>
    <definedName name="wrn.Summary._.incl._.Monthly._.CF." hidden="1">{"Summary1",#N/A,FALSE,"Summary";"Land Dev. Budget",#N/A,FALSE,"Summary";"Program1",#N/A,FALSE,"Summary";"SumCF 1",#N/A,FALSE,"Summary";"SumCF 2",#N/A,FALSE,"Summary";"VentureMonthlyCF",#N/A,FALSE,"Monthly Cash Flow";"VentureMonthlyCF2",#N/A,FALSE,"Monthly Cash Flow";"VentureMonthlyCF3",#N/A,FALSE,"Monthly Cash Flow";"Debt Summary",#N/A,FALSE,"Summary";"DebtMonthlyCF1",#N/A,FALSE,"Monthly Cash Flow";"DebtMonthlyCF2",#N/A,FALSE,"Monthly Cash Flow";"DebtMonthlyCF3",#N/A,FALSE,"Monthly Cash Flow";"Residential Summary",#N/A,FALSE,"Summary";"Res Neighborhood Monthly CF",#N/A,FALSE,"Residential - Monthly";"Office &amp; Retail Dev. Schedule",#N/A,FALSE,"Summary";"Office &amp; Retail CF",#N/A,FALSE,"Summary";"Office &amp; Retail Monthly1",#N/A,FALSE,"Summary";"Office &amp; Retail Monthly2",#N/A,FALSE,"Summary";"Office &amp; Retail Monthly3",#N/A,FALSE,"Summary";"Timeline",#N/A,FALSE,"Summary";"Res Constr &amp; Sales Timeline",#N/A,FALSE,"Summary";"Loan Timeline",#N/A,FALSE,"Summary"}</definedName>
    <definedName name="wrn.Summary._.New." hidden="1">{"Venture Summary",#N/A,FALSE,"Summary";"Annual Cash Flows",#N/A,FALSE,"Summary";"Development Budget",#N/A,FALSE,"Summary";"Argus Assumptions",#N/A,FALSE,"Argus Assumptions";"Development Budget Detail",#N/A,FALSE,"Dev PF"}</definedName>
    <definedName name="wrn.Summary._.Print." hidden="1">{"Summary",#N/A,FALSE,"Mkt Summary";"Development Budget",#N/A,FALSE,"Mkt Summary";"Sensitivity Tables",#N/A,FALSE,"Mkt Summary";"Mkt Rent Detail",#N/A,FALSE,"Mkt Rent&amp;Exp";"Mkt Expense Detail",#N/A,FALSE,"Mkt Rent&amp;Exp";"Operating Assumptions",#N/A,FALSE,"Mkt Rent&amp;Exp";"Mkt DevPF",#N/A,FALSE,"Mkt DevPF";"Mkt Annual - New",#N/A,FALSE,"Mkt Annual"}</definedName>
    <definedName name="wrn.summary_mtd." hidden="1">{"avgbs",#N/A,FALSE,"sum_mtd";"is",#N/A,FALSE,"sum_mtd"}</definedName>
    <definedName name="wrn.SummaryPgs." hidden="1">{#N/A,#N/A,FALSE,"CreditStat";#N/A,#N/A,FALSE,"SPbrkup";#N/A,#N/A,FALSE,"MerSPsyn";#N/A,#N/A,FALSE,"MerSPwKCsyn";#N/A,#N/A,FALSE,"MerSPwKCsyn (2)";#N/A,#N/A,FALSE,"CreditStat (2)"}</definedName>
    <definedName name="wrn.SUMSCHED." hidden="1">{"SUMBS",#N/A,FALSE,"5YRSUM.XLS";"SUMYIELD",#N/A,FALSE,"5YRSUM.XLS";"SUMIS",#N/A,FALSE,"5YRSUM.XLS";"SUMINMC",#N/A,FALSE,"5YRSUM.XLS"}</definedName>
    <definedName name="wrn.SUN1." hidden="1">{#N/A,#N/A,FALSE,"Assumptions";#N/A,#N/A,FALSE,"office";#N/A,#N/A,FALSE,"monthly"}</definedName>
    <definedName name="wrn.Supply._.Additions." hidden="1">{#N/A,#N/A,FALSE,"Supply Addn"}</definedName>
    <definedName name="wrn.surveillance." localSheetId="0"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urveillance._1" hidden="1">{#N/A,#N/A,FALSE,"DELQ";#N/A,#N/A,FALSE,"REO";#N/A,#N/A,FALSE,"WATCHDSC";#N/A,#N/A,FALSE,"2LOSSMOD";#N/A,#N/A,FALSE,"2LOSS";#N/A,#N/A,FALSE,"DSC";#N/A,#N/A,FALSE,"OPERAT";#N/A,#N/A,FALSE,"ADJUST";#N/A,#N/A,FALSE,"PAIDOFF";#N/A,#N/A,FALSE,"TENANT";#N/A,#N/A,FALSE,"LEASE EXPIRE"}</definedName>
    <definedName name="wrn.surveillance._1_1" hidden="1">{#N/A,#N/A,FALSE,"DELQ";#N/A,#N/A,FALSE,"REO";#N/A,#N/A,FALSE,"WATCHDSC";#N/A,#N/A,FALSE,"2LOSSMOD";#N/A,#N/A,FALSE,"2LOSS";#N/A,#N/A,FALSE,"DSC";#N/A,#N/A,FALSE,"OPERAT";#N/A,#N/A,FALSE,"ADJUST";#N/A,#N/A,FALSE,"PAIDOFF";#N/A,#N/A,FALSE,"TENANT";#N/A,#N/A,FALSE,"LEASE EXPIRE"}</definedName>
    <definedName name="wrn.surveillance._1_1_1" hidden="1">{#N/A,#N/A,FALSE,"DELQ";#N/A,#N/A,FALSE,"REO";#N/A,#N/A,FALSE,"WATCHDSC";#N/A,#N/A,FALSE,"2LOSSMOD";#N/A,#N/A,FALSE,"2LOSS";#N/A,#N/A,FALSE,"DSC";#N/A,#N/A,FALSE,"OPERAT";#N/A,#N/A,FALSE,"ADJUST";#N/A,#N/A,FALSE,"PAIDOFF";#N/A,#N/A,FALSE,"TENANT";#N/A,#N/A,FALSE,"LEASE EXPIRE"}</definedName>
    <definedName name="wrn.surveillance._1_1_1_1" hidden="1">{#N/A,#N/A,FALSE,"DELQ";#N/A,#N/A,FALSE,"REO";#N/A,#N/A,FALSE,"WATCHDSC";#N/A,#N/A,FALSE,"2LOSSMOD";#N/A,#N/A,FALSE,"2LOSS";#N/A,#N/A,FALSE,"DSC";#N/A,#N/A,FALSE,"OPERAT";#N/A,#N/A,FALSE,"ADJUST";#N/A,#N/A,FALSE,"PAIDOFF";#N/A,#N/A,FALSE,"TENANT";#N/A,#N/A,FALSE,"LEASE EXPIRE"}</definedName>
    <definedName name="wrn.surveillance._1_1_1_2" hidden="1">{#N/A,#N/A,FALSE,"DELQ";#N/A,#N/A,FALSE,"REO";#N/A,#N/A,FALSE,"WATCHDSC";#N/A,#N/A,FALSE,"2LOSSMOD";#N/A,#N/A,FALSE,"2LOSS";#N/A,#N/A,FALSE,"DSC";#N/A,#N/A,FALSE,"OPERAT";#N/A,#N/A,FALSE,"ADJUST";#N/A,#N/A,FALSE,"PAIDOFF";#N/A,#N/A,FALSE,"TENANT";#N/A,#N/A,FALSE,"LEASE EXPIRE"}</definedName>
    <definedName name="wrn.surveillance._1_1_1_3" hidden="1">{#N/A,#N/A,FALSE,"DELQ";#N/A,#N/A,FALSE,"REO";#N/A,#N/A,FALSE,"WATCHDSC";#N/A,#N/A,FALSE,"2LOSSMOD";#N/A,#N/A,FALSE,"2LOSS";#N/A,#N/A,FALSE,"DSC";#N/A,#N/A,FALSE,"OPERAT";#N/A,#N/A,FALSE,"ADJUST";#N/A,#N/A,FALSE,"PAIDOFF";#N/A,#N/A,FALSE,"TENANT";#N/A,#N/A,FALSE,"LEASE EXPIRE"}</definedName>
    <definedName name="wrn.surveillance._1_1_2" hidden="1">{#N/A,#N/A,FALSE,"DELQ";#N/A,#N/A,FALSE,"REO";#N/A,#N/A,FALSE,"WATCHDSC";#N/A,#N/A,FALSE,"2LOSSMOD";#N/A,#N/A,FALSE,"2LOSS";#N/A,#N/A,FALSE,"DSC";#N/A,#N/A,FALSE,"OPERAT";#N/A,#N/A,FALSE,"ADJUST";#N/A,#N/A,FALSE,"PAIDOFF";#N/A,#N/A,FALSE,"TENANT";#N/A,#N/A,FALSE,"LEASE EXPIRE"}</definedName>
    <definedName name="wrn.surveillance._1_1_2_1" hidden="1">{#N/A,#N/A,FALSE,"DELQ";#N/A,#N/A,FALSE,"REO";#N/A,#N/A,FALSE,"WATCHDSC";#N/A,#N/A,FALSE,"2LOSSMOD";#N/A,#N/A,FALSE,"2LOSS";#N/A,#N/A,FALSE,"DSC";#N/A,#N/A,FALSE,"OPERAT";#N/A,#N/A,FALSE,"ADJUST";#N/A,#N/A,FALSE,"PAIDOFF";#N/A,#N/A,FALSE,"TENANT";#N/A,#N/A,FALSE,"LEASE EXPIRE"}</definedName>
    <definedName name="wrn.surveillance._1_1_2_2" hidden="1">{#N/A,#N/A,FALSE,"DELQ";#N/A,#N/A,FALSE,"REO";#N/A,#N/A,FALSE,"WATCHDSC";#N/A,#N/A,FALSE,"2LOSSMOD";#N/A,#N/A,FALSE,"2LOSS";#N/A,#N/A,FALSE,"DSC";#N/A,#N/A,FALSE,"OPERAT";#N/A,#N/A,FALSE,"ADJUST";#N/A,#N/A,FALSE,"PAIDOFF";#N/A,#N/A,FALSE,"TENANT";#N/A,#N/A,FALSE,"LEASE EXPIRE"}</definedName>
    <definedName name="wrn.surveillance._1_1_3" hidden="1">{#N/A,#N/A,FALSE,"DELQ";#N/A,#N/A,FALSE,"REO";#N/A,#N/A,FALSE,"WATCHDSC";#N/A,#N/A,FALSE,"2LOSSMOD";#N/A,#N/A,FALSE,"2LOSS";#N/A,#N/A,FALSE,"DSC";#N/A,#N/A,FALSE,"OPERAT";#N/A,#N/A,FALSE,"ADJUST";#N/A,#N/A,FALSE,"PAIDOFF";#N/A,#N/A,FALSE,"TENANT";#N/A,#N/A,FALSE,"LEASE EXPIRE"}</definedName>
    <definedName name="wrn.surveillance._1_1_3_1" hidden="1">{#N/A,#N/A,FALSE,"DELQ";#N/A,#N/A,FALSE,"REO";#N/A,#N/A,FALSE,"WATCHDSC";#N/A,#N/A,FALSE,"2LOSSMOD";#N/A,#N/A,FALSE,"2LOSS";#N/A,#N/A,FALSE,"DSC";#N/A,#N/A,FALSE,"OPERAT";#N/A,#N/A,FALSE,"ADJUST";#N/A,#N/A,FALSE,"PAIDOFF";#N/A,#N/A,FALSE,"TENANT";#N/A,#N/A,FALSE,"LEASE EXPIRE"}</definedName>
    <definedName name="wrn.surveillance._1_1_3_2" hidden="1">{#N/A,#N/A,FALSE,"DELQ";#N/A,#N/A,FALSE,"REO";#N/A,#N/A,FALSE,"WATCHDSC";#N/A,#N/A,FALSE,"2LOSSMOD";#N/A,#N/A,FALSE,"2LOSS";#N/A,#N/A,FALSE,"DSC";#N/A,#N/A,FALSE,"OPERAT";#N/A,#N/A,FALSE,"ADJUST";#N/A,#N/A,FALSE,"PAIDOFF";#N/A,#N/A,FALSE,"TENANT";#N/A,#N/A,FALSE,"LEASE EXPIRE"}</definedName>
    <definedName name="wrn.surveillance._1_1_4" hidden="1">{#N/A,#N/A,FALSE,"DELQ";#N/A,#N/A,FALSE,"REO";#N/A,#N/A,FALSE,"WATCHDSC";#N/A,#N/A,FALSE,"2LOSSMOD";#N/A,#N/A,FALSE,"2LOSS";#N/A,#N/A,FALSE,"DSC";#N/A,#N/A,FALSE,"OPERAT";#N/A,#N/A,FALSE,"ADJUST";#N/A,#N/A,FALSE,"PAIDOFF";#N/A,#N/A,FALSE,"TENANT";#N/A,#N/A,FALSE,"LEASE EXPIRE"}</definedName>
    <definedName name="wrn.surveillance._1_1_4_1" hidden="1">{#N/A,#N/A,FALSE,"DELQ";#N/A,#N/A,FALSE,"REO";#N/A,#N/A,FALSE,"WATCHDSC";#N/A,#N/A,FALSE,"2LOSSMOD";#N/A,#N/A,FALSE,"2LOSS";#N/A,#N/A,FALSE,"DSC";#N/A,#N/A,FALSE,"OPERAT";#N/A,#N/A,FALSE,"ADJUST";#N/A,#N/A,FALSE,"PAIDOFF";#N/A,#N/A,FALSE,"TENANT";#N/A,#N/A,FALSE,"LEASE EXPIRE"}</definedName>
    <definedName name="wrn.surveillance._1_1_4_2" hidden="1">{#N/A,#N/A,FALSE,"DELQ";#N/A,#N/A,FALSE,"REO";#N/A,#N/A,FALSE,"WATCHDSC";#N/A,#N/A,FALSE,"2LOSSMOD";#N/A,#N/A,FALSE,"2LOSS";#N/A,#N/A,FALSE,"DSC";#N/A,#N/A,FALSE,"OPERAT";#N/A,#N/A,FALSE,"ADJUST";#N/A,#N/A,FALSE,"PAIDOFF";#N/A,#N/A,FALSE,"TENANT";#N/A,#N/A,FALSE,"LEASE EXPIRE"}</definedName>
    <definedName name="wrn.surveillance._1_1_5" hidden="1">{#N/A,#N/A,FALSE,"DELQ";#N/A,#N/A,FALSE,"REO";#N/A,#N/A,FALSE,"WATCHDSC";#N/A,#N/A,FALSE,"2LOSSMOD";#N/A,#N/A,FALSE,"2LOSS";#N/A,#N/A,FALSE,"DSC";#N/A,#N/A,FALSE,"OPERAT";#N/A,#N/A,FALSE,"ADJUST";#N/A,#N/A,FALSE,"PAIDOFF";#N/A,#N/A,FALSE,"TENANT";#N/A,#N/A,FALSE,"LEASE EXPIRE"}</definedName>
    <definedName name="wrn.surveillance._1_1_5_1" hidden="1">{#N/A,#N/A,FALSE,"DELQ";#N/A,#N/A,FALSE,"REO";#N/A,#N/A,FALSE,"WATCHDSC";#N/A,#N/A,FALSE,"2LOSSMOD";#N/A,#N/A,FALSE,"2LOSS";#N/A,#N/A,FALSE,"DSC";#N/A,#N/A,FALSE,"OPERAT";#N/A,#N/A,FALSE,"ADJUST";#N/A,#N/A,FALSE,"PAIDOFF";#N/A,#N/A,FALSE,"TENANT";#N/A,#N/A,FALSE,"LEASE EXPIRE"}</definedName>
    <definedName name="wrn.surveillance._1_1_5_2" hidden="1">{#N/A,#N/A,FALSE,"DELQ";#N/A,#N/A,FALSE,"REO";#N/A,#N/A,FALSE,"WATCHDSC";#N/A,#N/A,FALSE,"2LOSSMOD";#N/A,#N/A,FALSE,"2LOSS";#N/A,#N/A,FALSE,"DSC";#N/A,#N/A,FALSE,"OPERAT";#N/A,#N/A,FALSE,"ADJUST";#N/A,#N/A,FALSE,"PAIDOFF";#N/A,#N/A,FALSE,"TENANT";#N/A,#N/A,FALSE,"LEASE EXPIRE"}</definedName>
    <definedName name="wrn.surveillance._1_2" hidden="1">{#N/A,#N/A,FALSE,"DELQ";#N/A,#N/A,FALSE,"REO";#N/A,#N/A,FALSE,"WATCHDSC";#N/A,#N/A,FALSE,"2LOSSMOD";#N/A,#N/A,FALSE,"2LOSS";#N/A,#N/A,FALSE,"DSC";#N/A,#N/A,FALSE,"OPERAT";#N/A,#N/A,FALSE,"ADJUST";#N/A,#N/A,FALSE,"PAIDOFF";#N/A,#N/A,FALSE,"TENANT";#N/A,#N/A,FALSE,"LEASE EXPIRE"}</definedName>
    <definedName name="wrn.surveillance._1_2_1" hidden="1">{#N/A,#N/A,FALSE,"DELQ";#N/A,#N/A,FALSE,"REO";#N/A,#N/A,FALSE,"WATCHDSC";#N/A,#N/A,FALSE,"2LOSSMOD";#N/A,#N/A,FALSE,"2LOSS";#N/A,#N/A,FALSE,"DSC";#N/A,#N/A,FALSE,"OPERAT";#N/A,#N/A,FALSE,"ADJUST";#N/A,#N/A,FALSE,"PAIDOFF";#N/A,#N/A,FALSE,"TENANT";#N/A,#N/A,FALSE,"LEASE EXPIRE"}</definedName>
    <definedName name="wrn.surveillance._1_2_1_1" hidden="1">{#N/A,#N/A,FALSE,"DELQ";#N/A,#N/A,FALSE,"REO";#N/A,#N/A,FALSE,"WATCHDSC";#N/A,#N/A,FALSE,"2LOSSMOD";#N/A,#N/A,FALSE,"2LOSS";#N/A,#N/A,FALSE,"DSC";#N/A,#N/A,FALSE,"OPERAT";#N/A,#N/A,FALSE,"ADJUST";#N/A,#N/A,FALSE,"PAIDOFF";#N/A,#N/A,FALSE,"TENANT";#N/A,#N/A,FALSE,"LEASE EXPIRE"}</definedName>
    <definedName name="wrn.surveillance._1_2_1_2" hidden="1">{#N/A,#N/A,FALSE,"DELQ";#N/A,#N/A,FALSE,"REO";#N/A,#N/A,FALSE,"WATCHDSC";#N/A,#N/A,FALSE,"2LOSSMOD";#N/A,#N/A,FALSE,"2LOSS";#N/A,#N/A,FALSE,"DSC";#N/A,#N/A,FALSE,"OPERAT";#N/A,#N/A,FALSE,"ADJUST";#N/A,#N/A,FALSE,"PAIDOFF";#N/A,#N/A,FALSE,"TENANT";#N/A,#N/A,FALSE,"LEASE EXPIRE"}</definedName>
    <definedName name="wrn.surveillance._1_2_2" hidden="1">{#N/A,#N/A,FALSE,"DELQ";#N/A,#N/A,FALSE,"REO";#N/A,#N/A,FALSE,"WATCHDSC";#N/A,#N/A,FALSE,"2LOSSMOD";#N/A,#N/A,FALSE,"2LOSS";#N/A,#N/A,FALSE,"DSC";#N/A,#N/A,FALSE,"OPERAT";#N/A,#N/A,FALSE,"ADJUST";#N/A,#N/A,FALSE,"PAIDOFF";#N/A,#N/A,FALSE,"TENANT";#N/A,#N/A,FALSE,"LEASE EXPIRE"}</definedName>
    <definedName name="wrn.surveillance._1_2_2_1" hidden="1">{#N/A,#N/A,FALSE,"DELQ";#N/A,#N/A,FALSE,"REO";#N/A,#N/A,FALSE,"WATCHDSC";#N/A,#N/A,FALSE,"2LOSSMOD";#N/A,#N/A,FALSE,"2LOSS";#N/A,#N/A,FALSE,"DSC";#N/A,#N/A,FALSE,"OPERAT";#N/A,#N/A,FALSE,"ADJUST";#N/A,#N/A,FALSE,"PAIDOFF";#N/A,#N/A,FALSE,"TENANT";#N/A,#N/A,FALSE,"LEASE EXPIRE"}</definedName>
    <definedName name="wrn.surveillance._1_2_2_2" hidden="1">{#N/A,#N/A,FALSE,"DELQ";#N/A,#N/A,FALSE,"REO";#N/A,#N/A,FALSE,"WATCHDSC";#N/A,#N/A,FALSE,"2LOSSMOD";#N/A,#N/A,FALSE,"2LOSS";#N/A,#N/A,FALSE,"DSC";#N/A,#N/A,FALSE,"OPERAT";#N/A,#N/A,FALSE,"ADJUST";#N/A,#N/A,FALSE,"PAIDOFF";#N/A,#N/A,FALSE,"TENANT";#N/A,#N/A,FALSE,"LEASE EXPIRE"}</definedName>
    <definedName name="wrn.surveillance._1_2_3" hidden="1">{#N/A,#N/A,FALSE,"DELQ";#N/A,#N/A,FALSE,"REO";#N/A,#N/A,FALSE,"WATCHDSC";#N/A,#N/A,FALSE,"2LOSSMOD";#N/A,#N/A,FALSE,"2LOSS";#N/A,#N/A,FALSE,"DSC";#N/A,#N/A,FALSE,"OPERAT";#N/A,#N/A,FALSE,"ADJUST";#N/A,#N/A,FALSE,"PAIDOFF";#N/A,#N/A,FALSE,"TENANT";#N/A,#N/A,FALSE,"LEASE EXPIRE"}</definedName>
    <definedName name="wrn.surveillance._1_2_3_1" hidden="1">{#N/A,#N/A,FALSE,"DELQ";#N/A,#N/A,FALSE,"REO";#N/A,#N/A,FALSE,"WATCHDSC";#N/A,#N/A,FALSE,"2LOSSMOD";#N/A,#N/A,FALSE,"2LOSS";#N/A,#N/A,FALSE,"DSC";#N/A,#N/A,FALSE,"OPERAT";#N/A,#N/A,FALSE,"ADJUST";#N/A,#N/A,FALSE,"PAIDOFF";#N/A,#N/A,FALSE,"TENANT";#N/A,#N/A,FALSE,"LEASE EXPIRE"}</definedName>
    <definedName name="wrn.surveillance._1_2_3_2" hidden="1">{#N/A,#N/A,FALSE,"DELQ";#N/A,#N/A,FALSE,"REO";#N/A,#N/A,FALSE,"WATCHDSC";#N/A,#N/A,FALSE,"2LOSSMOD";#N/A,#N/A,FALSE,"2LOSS";#N/A,#N/A,FALSE,"DSC";#N/A,#N/A,FALSE,"OPERAT";#N/A,#N/A,FALSE,"ADJUST";#N/A,#N/A,FALSE,"PAIDOFF";#N/A,#N/A,FALSE,"TENANT";#N/A,#N/A,FALSE,"LEASE EXPIRE"}</definedName>
    <definedName name="wrn.surveillance._1_2_4" hidden="1">{#N/A,#N/A,FALSE,"DELQ";#N/A,#N/A,FALSE,"REO";#N/A,#N/A,FALSE,"WATCHDSC";#N/A,#N/A,FALSE,"2LOSSMOD";#N/A,#N/A,FALSE,"2LOSS";#N/A,#N/A,FALSE,"DSC";#N/A,#N/A,FALSE,"OPERAT";#N/A,#N/A,FALSE,"ADJUST";#N/A,#N/A,FALSE,"PAIDOFF";#N/A,#N/A,FALSE,"TENANT";#N/A,#N/A,FALSE,"LEASE EXPIRE"}</definedName>
    <definedName name="wrn.surveillance._1_2_4_1" hidden="1">{#N/A,#N/A,FALSE,"DELQ";#N/A,#N/A,FALSE,"REO";#N/A,#N/A,FALSE,"WATCHDSC";#N/A,#N/A,FALSE,"2LOSSMOD";#N/A,#N/A,FALSE,"2LOSS";#N/A,#N/A,FALSE,"DSC";#N/A,#N/A,FALSE,"OPERAT";#N/A,#N/A,FALSE,"ADJUST";#N/A,#N/A,FALSE,"PAIDOFF";#N/A,#N/A,FALSE,"TENANT";#N/A,#N/A,FALSE,"LEASE EXPIRE"}</definedName>
    <definedName name="wrn.surveillance._1_2_4_2" hidden="1">{#N/A,#N/A,FALSE,"DELQ";#N/A,#N/A,FALSE,"REO";#N/A,#N/A,FALSE,"WATCHDSC";#N/A,#N/A,FALSE,"2LOSSMOD";#N/A,#N/A,FALSE,"2LOSS";#N/A,#N/A,FALSE,"DSC";#N/A,#N/A,FALSE,"OPERAT";#N/A,#N/A,FALSE,"ADJUST";#N/A,#N/A,FALSE,"PAIDOFF";#N/A,#N/A,FALSE,"TENANT";#N/A,#N/A,FALSE,"LEASE EXPIRE"}</definedName>
    <definedName name="wrn.surveillance._1_2_5" hidden="1">{#N/A,#N/A,FALSE,"DELQ";#N/A,#N/A,FALSE,"REO";#N/A,#N/A,FALSE,"WATCHDSC";#N/A,#N/A,FALSE,"2LOSSMOD";#N/A,#N/A,FALSE,"2LOSS";#N/A,#N/A,FALSE,"DSC";#N/A,#N/A,FALSE,"OPERAT";#N/A,#N/A,FALSE,"ADJUST";#N/A,#N/A,FALSE,"PAIDOFF";#N/A,#N/A,FALSE,"TENANT";#N/A,#N/A,FALSE,"LEASE EXPIRE"}</definedName>
    <definedName name="wrn.surveillance._1_2_5_1" hidden="1">{#N/A,#N/A,FALSE,"DELQ";#N/A,#N/A,FALSE,"REO";#N/A,#N/A,FALSE,"WATCHDSC";#N/A,#N/A,FALSE,"2LOSSMOD";#N/A,#N/A,FALSE,"2LOSS";#N/A,#N/A,FALSE,"DSC";#N/A,#N/A,FALSE,"OPERAT";#N/A,#N/A,FALSE,"ADJUST";#N/A,#N/A,FALSE,"PAIDOFF";#N/A,#N/A,FALSE,"TENANT";#N/A,#N/A,FALSE,"LEASE EXPIRE"}</definedName>
    <definedName name="wrn.surveillance._1_2_5_2" hidden="1">{#N/A,#N/A,FALSE,"DELQ";#N/A,#N/A,FALSE,"REO";#N/A,#N/A,FALSE,"WATCHDSC";#N/A,#N/A,FALSE,"2LOSSMOD";#N/A,#N/A,FALSE,"2LOSS";#N/A,#N/A,FALSE,"DSC";#N/A,#N/A,FALSE,"OPERAT";#N/A,#N/A,FALSE,"ADJUST";#N/A,#N/A,FALSE,"PAIDOFF";#N/A,#N/A,FALSE,"TENANT";#N/A,#N/A,FALSE,"LEASE EXPIRE"}</definedName>
    <definedName name="wrn.surveillance._1_3" hidden="1">{#N/A,#N/A,FALSE,"DELQ";#N/A,#N/A,FALSE,"REO";#N/A,#N/A,FALSE,"WATCHDSC";#N/A,#N/A,FALSE,"2LOSSMOD";#N/A,#N/A,FALSE,"2LOSS";#N/A,#N/A,FALSE,"DSC";#N/A,#N/A,FALSE,"OPERAT";#N/A,#N/A,FALSE,"ADJUST";#N/A,#N/A,FALSE,"PAIDOFF";#N/A,#N/A,FALSE,"TENANT";#N/A,#N/A,FALSE,"LEASE EXPIRE"}</definedName>
    <definedName name="wrn.surveillance._1_3_1" hidden="1">{#N/A,#N/A,FALSE,"DELQ";#N/A,#N/A,FALSE,"REO";#N/A,#N/A,FALSE,"WATCHDSC";#N/A,#N/A,FALSE,"2LOSSMOD";#N/A,#N/A,FALSE,"2LOSS";#N/A,#N/A,FALSE,"DSC";#N/A,#N/A,FALSE,"OPERAT";#N/A,#N/A,FALSE,"ADJUST";#N/A,#N/A,FALSE,"PAIDOFF";#N/A,#N/A,FALSE,"TENANT";#N/A,#N/A,FALSE,"LEASE EXPIRE"}</definedName>
    <definedName name="wrn.surveillance._1_3_1_1" hidden="1">{#N/A,#N/A,FALSE,"DELQ";#N/A,#N/A,FALSE,"REO";#N/A,#N/A,FALSE,"WATCHDSC";#N/A,#N/A,FALSE,"2LOSSMOD";#N/A,#N/A,FALSE,"2LOSS";#N/A,#N/A,FALSE,"DSC";#N/A,#N/A,FALSE,"OPERAT";#N/A,#N/A,FALSE,"ADJUST";#N/A,#N/A,FALSE,"PAIDOFF";#N/A,#N/A,FALSE,"TENANT";#N/A,#N/A,FALSE,"LEASE EXPIRE"}</definedName>
    <definedName name="wrn.surveillance._1_3_1_2" hidden="1">{#N/A,#N/A,FALSE,"DELQ";#N/A,#N/A,FALSE,"REO";#N/A,#N/A,FALSE,"WATCHDSC";#N/A,#N/A,FALSE,"2LOSSMOD";#N/A,#N/A,FALSE,"2LOSS";#N/A,#N/A,FALSE,"DSC";#N/A,#N/A,FALSE,"OPERAT";#N/A,#N/A,FALSE,"ADJUST";#N/A,#N/A,FALSE,"PAIDOFF";#N/A,#N/A,FALSE,"TENANT";#N/A,#N/A,FALSE,"LEASE EXPIRE"}</definedName>
    <definedName name="wrn.surveillance._1_3_2" hidden="1">{#N/A,#N/A,FALSE,"DELQ";#N/A,#N/A,FALSE,"REO";#N/A,#N/A,FALSE,"WATCHDSC";#N/A,#N/A,FALSE,"2LOSSMOD";#N/A,#N/A,FALSE,"2LOSS";#N/A,#N/A,FALSE,"DSC";#N/A,#N/A,FALSE,"OPERAT";#N/A,#N/A,FALSE,"ADJUST";#N/A,#N/A,FALSE,"PAIDOFF";#N/A,#N/A,FALSE,"TENANT";#N/A,#N/A,FALSE,"LEASE EXPIRE"}</definedName>
    <definedName name="wrn.surveillance._1_3_2_1" hidden="1">{#N/A,#N/A,FALSE,"DELQ";#N/A,#N/A,FALSE,"REO";#N/A,#N/A,FALSE,"WATCHDSC";#N/A,#N/A,FALSE,"2LOSSMOD";#N/A,#N/A,FALSE,"2LOSS";#N/A,#N/A,FALSE,"DSC";#N/A,#N/A,FALSE,"OPERAT";#N/A,#N/A,FALSE,"ADJUST";#N/A,#N/A,FALSE,"PAIDOFF";#N/A,#N/A,FALSE,"TENANT";#N/A,#N/A,FALSE,"LEASE EXPIRE"}</definedName>
    <definedName name="wrn.surveillance._1_3_2_2" hidden="1">{#N/A,#N/A,FALSE,"DELQ";#N/A,#N/A,FALSE,"REO";#N/A,#N/A,FALSE,"WATCHDSC";#N/A,#N/A,FALSE,"2LOSSMOD";#N/A,#N/A,FALSE,"2LOSS";#N/A,#N/A,FALSE,"DSC";#N/A,#N/A,FALSE,"OPERAT";#N/A,#N/A,FALSE,"ADJUST";#N/A,#N/A,FALSE,"PAIDOFF";#N/A,#N/A,FALSE,"TENANT";#N/A,#N/A,FALSE,"LEASE EXPIRE"}</definedName>
    <definedName name="wrn.surveillance._1_3_3" hidden="1">{#N/A,#N/A,FALSE,"DELQ";#N/A,#N/A,FALSE,"REO";#N/A,#N/A,FALSE,"WATCHDSC";#N/A,#N/A,FALSE,"2LOSSMOD";#N/A,#N/A,FALSE,"2LOSS";#N/A,#N/A,FALSE,"DSC";#N/A,#N/A,FALSE,"OPERAT";#N/A,#N/A,FALSE,"ADJUST";#N/A,#N/A,FALSE,"PAIDOFF";#N/A,#N/A,FALSE,"TENANT";#N/A,#N/A,FALSE,"LEASE EXPIRE"}</definedName>
    <definedName name="wrn.surveillance._1_3_3_1" hidden="1">{#N/A,#N/A,FALSE,"DELQ";#N/A,#N/A,FALSE,"REO";#N/A,#N/A,FALSE,"WATCHDSC";#N/A,#N/A,FALSE,"2LOSSMOD";#N/A,#N/A,FALSE,"2LOSS";#N/A,#N/A,FALSE,"DSC";#N/A,#N/A,FALSE,"OPERAT";#N/A,#N/A,FALSE,"ADJUST";#N/A,#N/A,FALSE,"PAIDOFF";#N/A,#N/A,FALSE,"TENANT";#N/A,#N/A,FALSE,"LEASE EXPIRE"}</definedName>
    <definedName name="wrn.surveillance._1_3_3_2" hidden="1">{#N/A,#N/A,FALSE,"DELQ";#N/A,#N/A,FALSE,"REO";#N/A,#N/A,FALSE,"WATCHDSC";#N/A,#N/A,FALSE,"2LOSSMOD";#N/A,#N/A,FALSE,"2LOSS";#N/A,#N/A,FALSE,"DSC";#N/A,#N/A,FALSE,"OPERAT";#N/A,#N/A,FALSE,"ADJUST";#N/A,#N/A,FALSE,"PAIDOFF";#N/A,#N/A,FALSE,"TENANT";#N/A,#N/A,FALSE,"LEASE EXPIRE"}</definedName>
    <definedName name="wrn.surveillance._1_3_4" hidden="1">{#N/A,#N/A,FALSE,"DELQ";#N/A,#N/A,FALSE,"REO";#N/A,#N/A,FALSE,"WATCHDSC";#N/A,#N/A,FALSE,"2LOSSMOD";#N/A,#N/A,FALSE,"2LOSS";#N/A,#N/A,FALSE,"DSC";#N/A,#N/A,FALSE,"OPERAT";#N/A,#N/A,FALSE,"ADJUST";#N/A,#N/A,FALSE,"PAIDOFF";#N/A,#N/A,FALSE,"TENANT";#N/A,#N/A,FALSE,"LEASE EXPIRE"}</definedName>
    <definedName name="wrn.surveillance._1_3_4_1" hidden="1">{#N/A,#N/A,FALSE,"DELQ";#N/A,#N/A,FALSE,"REO";#N/A,#N/A,FALSE,"WATCHDSC";#N/A,#N/A,FALSE,"2LOSSMOD";#N/A,#N/A,FALSE,"2LOSS";#N/A,#N/A,FALSE,"DSC";#N/A,#N/A,FALSE,"OPERAT";#N/A,#N/A,FALSE,"ADJUST";#N/A,#N/A,FALSE,"PAIDOFF";#N/A,#N/A,FALSE,"TENANT";#N/A,#N/A,FALSE,"LEASE EXPIRE"}</definedName>
    <definedName name="wrn.surveillance._1_3_4_2" hidden="1">{#N/A,#N/A,FALSE,"DELQ";#N/A,#N/A,FALSE,"REO";#N/A,#N/A,FALSE,"WATCHDSC";#N/A,#N/A,FALSE,"2LOSSMOD";#N/A,#N/A,FALSE,"2LOSS";#N/A,#N/A,FALSE,"DSC";#N/A,#N/A,FALSE,"OPERAT";#N/A,#N/A,FALSE,"ADJUST";#N/A,#N/A,FALSE,"PAIDOFF";#N/A,#N/A,FALSE,"TENANT";#N/A,#N/A,FALSE,"LEASE EXPIRE"}</definedName>
    <definedName name="wrn.surveillance._1_3_5" hidden="1">{#N/A,#N/A,FALSE,"DELQ";#N/A,#N/A,FALSE,"REO";#N/A,#N/A,FALSE,"WATCHDSC";#N/A,#N/A,FALSE,"2LOSSMOD";#N/A,#N/A,FALSE,"2LOSS";#N/A,#N/A,FALSE,"DSC";#N/A,#N/A,FALSE,"OPERAT";#N/A,#N/A,FALSE,"ADJUST";#N/A,#N/A,FALSE,"PAIDOFF";#N/A,#N/A,FALSE,"TENANT";#N/A,#N/A,FALSE,"LEASE EXPIRE"}</definedName>
    <definedName name="wrn.surveillance._1_3_5_1" hidden="1">{#N/A,#N/A,FALSE,"DELQ";#N/A,#N/A,FALSE,"REO";#N/A,#N/A,FALSE,"WATCHDSC";#N/A,#N/A,FALSE,"2LOSSMOD";#N/A,#N/A,FALSE,"2LOSS";#N/A,#N/A,FALSE,"DSC";#N/A,#N/A,FALSE,"OPERAT";#N/A,#N/A,FALSE,"ADJUST";#N/A,#N/A,FALSE,"PAIDOFF";#N/A,#N/A,FALSE,"TENANT";#N/A,#N/A,FALSE,"LEASE EXPIRE"}</definedName>
    <definedName name="wrn.surveillance._1_3_5_2" hidden="1">{#N/A,#N/A,FALSE,"DELQ";#N/A,#N/A,FALSE,"REO";#N/A,#N/A,FALSE,"WATCHDSC";#N/A,#N/A,FALSE,"2LOSSMOD";#N/A,#N/A,FALSE,"2LOSS";#N/A,#N/A,FALSE,"DSC";#N/A,#N/A,FALSE,"OPERAT";#N/A,#N/A,FALSE,"ADJUST";#N/A,#N/A,FALSE,"PAIDOFF";#N/A,#N/A,FALSE,"TENANT";#N/A,#N/A,FALSE,"LEASE EXPIRE"}</definedName>
    <definedName name="wrn.surveillance._1_4" hidden="1">{#N/A,#N/A,FALSE,"DELQ";#N/A,#N/A,FALSE,"REO";#N/A,#N/A,FALSE,"WATCHDSC";#N/A,#N/A,FALSE,"2LOSSMOD";#N/A,#N/A,FALSE,"2LOSS";#N/A,#N/A,FALSE,"DSC";#N/A,#N/A,FALSE,"OPERAT";#N/A,#N/A,FALSE,"ADJUST";#N/A,#N/A,FALSE,"PAIDOFF";#N/A,#N/A,FALSE,"TENANT";#N/A,#N/A,FALSE,"LEASE EXPIRE"}</definedName>
    <definedName name="wrn.surveillance._1_4_1" hidden="1">{#N/A,#N/A,FALSE,"DELQ";#N/A,#N/A,FALSE,"REO";#N/A,#N/A,FALSE,"WATCHDSC";#N/A,#N/A,FALSE,"2LOSSMOD";#N/A,#N/A,FALSE,"2LOSS";#N/A,#N/A,FALSE,"DSC";#N/A,#N/A,FALSE,"OPERAT";#N/A,#N/A,FALSE,"ADJUST";#N/A,#N/A,FALSE,"PAIDOFF";#N/A,#N/A,FALSE,"TENANT";#N/A,#N/A,FALSE,"LEASE EXPIRE"}</definedName>
    <definedName name="wrn.surveillance._1_4_1_1" hidden="1">{#N/A,#N/A,FALSE,"DELQ";#N/A,#N/A,FALSE,"REO";#N/A,#N/A,FALSE,"WATCHDSC";#N/A,#N/A,FALSE,"2LOSSMOD";#N/A,#N/A,FALSE,"2LOSS";#N/A,#N/A,FALSE,"DSC";#N/A,#N/A,FALSE,"OPERAT";#N/A,#N/A,FALSE,"ADJUST";#N/A,#N/A,FALSE,"PAIDOFF";#N/A,#N/A,FALSE,"TENANT";#N/A,#N/A,FALSE,"LEASE EXPIRE"}</definedName>
    <definedName name="wrn.surveillance._1_4_1_2" hidden="1">{#N/A,#N/A,FALSE,"DELQ";#N/A,#N/A,FALSE,"REO";#N/A,#N/A,FALSE,"WATCHDSC";#N/A,#N/A,FALSE,"2LOSSMOD";#N/A,#N/A,FALSE,"2LOSS";#N/A,#N/A,FALSE,"DSC";#N/A,#N/A,FALSE,"OPERAT";#N/A,#N/A,FALSE,"ADJUST";#N/A,#N/A,FALSE,"PAIDOFF";#N/A,#N/A,FALSE,"TENANT";#N/A,#N/A,FALSE,"LEASE EXPIRE"}</definedName>
    <definedName name="wrn.surveillance._1_4_2" hidden="1">{#N/A,#N/A,FALSE,"DELQ";#N/A,#N/A,FALSE,"REO";#N/A,#N/A,FALSE,"WATCHDSC";#N/A,#N/A,FALSE,"2LOSSMOD";#N/A,#N/A,FALSE,"2LOSS";#N/A,#N/A,FALSE,"DSC";#N/A,#N/A,FALSE,"OPERAT";#N/A,#N/A,FALSE,"ADJUST";#N/A,#N/A,FALSE,"PAIDOFF";#N/A,#N/A,FALSE,"TENANT";#N/A,#N/A,FALSE,"LEASE EXPIRE"}</definedName>
    <definedName name="wrn.surveillance._1_4_2_1" hidden="1">{#N/A,#N/A,FALSE,"DELQ";#N/A,#N/A,FALSE,"REO";#N/A,#N/A,FALSE,"WATCHDSC";#N/A,#N/A,FALSE,"2LOSSMOD";#N/A,#N/A,FALSE,"2LOSS";#N/A,#N/A,FALSE,"DSC";#N/A,#N/A,FALSE,"OPERAT";#N/A,#N/A,FALSE,"ADJUST";#N/A,#N/A,FALSE,"PAIDOFF";#N/A,#N/A,FALSE,"TENANT";#N/A,#N/A,FALSE,"LEASE EXPIRE"}</definedName>
    <definedName name="wrn.surveillance._1_4_2_2" hidden="1">{#N/A,#N/A,FALSE,"DELQ";#N/A,#N/A,FALSE,"REO";#N/A,#N/A,FALSE,"WATCHDSC";#N/A,#N/A,FALSE,"2LOSSMOD";#N/A,#N/A,FALSE,"2LOSS";#N/A,#N/A,FALSE,"DSC";#N/A,#N/A,FALSE,"OPERAT";#N/A,#N/A,FALSE,"ADJUST";#N/A,#N/A,FALSE,"PAIDOFF";#N/A,#N/A,FALSE,"TENANT";#N/A,#N/A,FALSE,"LEASE EXPIRE"}</definedName>
    <definedName name="wrn.surveillance._1_4_3" hidden="1">{#N/A,#N/A,FALSE,"DELQ";#N/A,#N/A,FALSE,"REO";#N/A,#N/A,FALSE,"WATCHDSC";#N/A,#N/A,FALSE,"2LOSSMOD";#N/A,#N/A,FALSE,"2LOSS";#N/A,#N/A,FALSE,"DSC";#N/A,#N/A,FALSE,"OPERAT";#N/A,#N/A,FALSE,"ADJUST";#N/A,#N/A,FALSE,"PAIDOFF";#N/A,#N/A,FALSE,"TENANT";#N/A,#N/A,FALSE,"LEASE EXPIRE"}</definedName>
    <definedName name="wrn.surveillance._1_4_3_1" hidden="1">{#N/A,#N/A,FALSE,"DELQ";#N/A,#N/A,FALSE,"REO";#N/A,#N/A,FALSE,"WATCHDSC";#N/A,#N/A,FALSE,"2LOSSMOD";#N/A,#N/A,FALSE,"2LOSS";#N/A,#N/A,FALSE,"DSC";#N/A,#N/A,FALSE,"OPERAT";#N/A,#N/A,FALSE,"ADJUST";#N/A,#N/A,FALSE,"PAIDOFF";#N/A,#N/A,FALSE,"TENANT";#N/A,#N/A,FALSE,"LEASE EXPIRE"}</definedName>
    <definedName name="wrn.surveillance._1_4_3_2" hidden="1">{#N/A,#N/A,FALSE,"DELQ";#N/A,#N/A,FALSE,"REO";#N/A,#N/A,FALSE,"WATCHDSC";#N/A,#N/A,FALSE,"2LOSSMOD";#N/A,#N/A,FALSE,"2LOSS";#N/A,#N/A,FALSE,"DSC";#N/A,#N/A,FALSE,"OPERAT";#N/A,#N/A,FALSE,"ADJUST";#N/A,#N/A,FALSE,"PAIDOFF";#N/A,#N/A,FALSE,"TENANT";#N/A,#N/A,FALSE,"LEASE EXPIRE"}</definedName>
    <definedName name="wrn.surveillance._1_4_4" hidden="1">{#N/A,#N/A,FALSE,"DELQ";#N/A,#N/A,FALSE,"REO";#N/A,#N/A,FALSE,"WATCHDSC";#N/A,#N/A,FALSE,"2LOSSMOD";#N/A,#N/A,FALSE,"2LOSS";#N/A,#N/A,FALSE,"DSC";#N/A,#N/A,FALSE,"OPERAT";#N/A,#N/A,FALSE,"ADJUST";#N/A,#N/A,FALSE,"PAIDOFF";#N/A,#N/A,FALSE,"TENANT";#N/A,#N/A,FALSE,"LEASE EXPIRE"}</definedName>
    <definedName name="wrn.surveillance._1_4_4_1" hidden="1">{#N/A,#N/A,FALSE,"DELQ";#N/A,#N/A,FALSE,"REO";#N/A,#N/A,FALSE,"WATCHDSC";#N/A,#N/A,FALSE,"2LOSSMOD";#N/A,#N/A,FALSE,"2LOSS";#N/A,#N/A,FALSE,"DSC";#N/A,#N/A,FALSE,"OPERAT";#N/A,#N/A,FALSE,"ADJUST";#N/A,#N/A,FALSE,"PAIDOFF";#N/A,#N/A,FALSE,"TENANT";#N/A,#N/A,FALSE,"LEASE EXPIRE"}</definedName>
    <definedName name="wrn.surveillance._1_4_4_2" hidden="1">{#N/A,#N/A,FALSE,"DELQ";#N/A,#N/A,FALSE,"REO";#N/A,#N/A,FALSE,"WATCHDSC";#N/A,#N/A,FALSE,"2LOSSMOD";#N/A,#N/A,FALSE,"2LOSS";#N/A,#N/A,FALSE,"DSC";#N/A,#N/A,FALSE,"OPERAT";#N/A,#N/A,FALSE,"ADJUST";#N/A,#N/A,FALSE,"PAIDOFF";#N/A,#N/A,FALSE,"TENANT";#N/A,#N/A,FALSE,"LEASE EXPIRE"}</definedName>
    <definedName name="wrn.surveillance._1_4_5" hidden="1">{#N/A,#N/A,FALSE,"DELQ";#N/A,#N/A,FALSE,"REO";#N/A,#N/A,FALSE,"WATCHDSC";#N/A,#N/A,FALSE,"2LOSSMOD";#N/A,#N/A,FALSE,"2LOSS";#N/A,#N/A,FALSE,"DSC";#N/A,#N/A,FALSE,"OPERAT";#N/A,#N/A,FALSE,"ADJUST";#N/A,#N/A,FALSE,"PAIDOFF";#N/A,#N/A,FALSE,"TENANT";#N/A,#N/A,FALSE,"LEASE EXPIRE"}</definedName>
    <definedName name="wrn.surveillance._1_4_5_1" hidden="1">{#N/A,#N/A,FALSE,"DELQ";#N/A,#N/A,FALSE,"REO";#N/A,#N/A,FALSE,"WATCHDSC";#N/A,#N/A,FALSE,"2LOSSMOD";#N/A,#N/A,FALSE,"2LOSS";#N/A,#N/A,FALSE,"DSC";#N/A,#N/A,FALSE,"OPERAT";#N/A,#N/A,FALSE,"ADJUST";#N/A,#N/A,FALSE,"PAIDOFF";#N/A,#N/A,FALSE,"TENANT";#N/A,#N/A,FALSE,"LEASE EXPIRE"}</definedName>
    <definedName name="wrn.surveillance._1_4_5_2" hidden="1">{#N/A,#N/A,FALSE,"DELQ";#N/A,#N/A,FALSE,"REO";#N/A,#N/A,FALSE,"WATCHDSC";#N/A,#N/A,FALSE,"2LOSSMOD";#N/A,#N/A,FALSE,"2LOSS";#N/A,#N/A,FALSE,"DSC";#N/A,#N/A,FALSE,"OPERAT";#N/A,#N/A,FALSE,"ADJUST";#N/A,#N/A,FALSE,"PAIDOFF";#N/A,#N/A,FALSE,"TENANT";#N/A,#N/A,FALSE,"LEASE EXPIRE"}</definedName>
    <definedName name="wrn.surveillance._1_5" hidden="1">{#N/A,#N/A,FALSE,"DELQ";#N/A,#N/A,FALSE,"REO";#N/A,#N/A,FALSE,"WATCHDSC";#N/A,#N/A,FALSE,"2LOSSMOD";#N/A,#N/A,FALSE,"2LOSS";#N/A,#N/A,FALSE,"DSC";#N/A,#N/A,FALSE,"OPERAT";#N/A,#N/A,FALSE,"ADJUST";#N/A,#N/A,FALSE,"PAIDOFF";#N/A,#N/A,FALSE,"TENANT";#N/A,#N/A,FALSE,"LEASE EXPIRE"}</definedName>
    <definedName name="wrn.surveillance._1_5_1" hidden="1">{#N/A,#N/A,FALSE,"DELQ";#N/A,#N/A,FALSE,"REO";#N/A,#N/A,FALSE,"WATCHDSC";#N/A,#N/A,FALSE,"2LOSSMOD";#N/A,#N/A,FALSE,"2LOSS";#N/A,#N/A,FALSE,"DSC";#N/A,#N/A,FALSE,"OPERAT";#N/A,#N/A,FALSE,"ADJUST";#N/A,#N/A,FALSE,"PAIDOFF";#N/A,#N/A,FALSE,"TENANT";#N/A,#N/A,FALSE,"LEASE EXPIRE"}</definedName>
    <definedName name="wrn.surveillance._1_5_1_1" hidden="1">{#N/A,#N/A,FALSE,"DELQ";#N/A,#N/A,FALSE,"REO";#N/A,#N/A,FALSE,"WATCHDSC";#N/A,#N/A,FALSE,"2LOSSMOD";#N/A,#N/A,FALSE,"2LOSS";#N/A,#N/A,FALSE,"DSC";#N/A,#N/A,FALSE,"OPERAT";#N/A,#N/A,FALSE,"ADJUST";#N/A,#N/A,FALSE,"PAIDOFF";#N/A,#N/A,FALSE,"TENANT";#N/A,#N/A,FALSE,"LEASE EXPIRE"}</definedName>
    <definedName name="wrn.surveillance._1_5_1_2" hidden="1">{#N/A,#N/A,FALSE,"DELQ";#N/A,#N/A,FALSE,"REO";#N/A,#N/A,FALSE,"WATCHDSC";#N/A,#N/A,FALSE,"2LOSSMOD";#N/A,#N/A,FALSE,"2LOSS";#N/A,#N/A,FALSE,"DSC";#N/A,#N/A,FALSE,"OPERAT";#N/A,#N/A,FALSE,"ADJUST";#N/A,#N/A,FALSE,"PAIDOFF";#N/A,#N/A,FALSE,"TENANT";#N/A,#N/A,FALSE,"LEASE EXPIRE"}</definedName>
    <definedName name="wrn.surveillance._1_5_2" hidden="1">{#N/A,#N/A,FALSE,"DELQ";#N/A,#N/A,FALSE,"REO";#N/A,#N/A,FALSE,"WATCHDSC";#N/A,#N/A,FALSE,"2LOSSMOD";#N/A,#N/A,FALSE,"2LOSS";#N/A,#N/A,FALSE,"DSC";#N/A,#N/A,FALSE,"OPERAT";#N/A,#N/A,FALSE,"ADJUST";#N/A,#N/A,FALSE,"PAIDOFF";#N/A,#N/A,FALSE,"TENANT";#N/A,#N/A,FALSE,"LEASE EXPIRE"}</definedName>
    <definedName name="wrn.surveillance._1_5_2_1" hidden="1">{#N/A,#N/A,FALSE,"DELQ";#N/A,#N/A,FALSE,"REO";#N/A,#N/A,FALSE,"WATCHDSC";#N/A,#N/A,FALSE,"2LOSSMOD";#N/A,#N/A,FALSE,"2LOSS";#N/A,#N/A,FALSE,"DSC";#N/A,#N/A,FALSE,"OPERAT";#N/A,#N/A,FALSE,"ADJUST";#N/A,#N/A,FALSE,"PAIDOFF";#N/A,#N/A,FALSE,"TENANT";#N/A,#N/A,FALSE,"LEASE EXPIRE"}</definedName>
    <definedName name="wrn.surveillance._1_5_2_2" hidden="1">{#N/A,#N/A,FALSE,"DELQ";#N/A,#N/A,FALSE,"REO";#N/A,#N/A,FALSE,"WATCHDSC";#N/A,#N/A,FALSE,"2LOSSMOD";#N/A,#N/A,FALSE,"2LOSS";#N/A,#N/A,FALSE,"DSC";#N/A,#N/A,FALSE,"OPERAT";#N/A,#N/A,FALSE,"ADJUST";#N/A,#N/A,FALSE,"PAIDOFF";#N/A,#N/A,FALSE,"TENANT";#N/A,#N/A,FALSE,"LEASE EXPIRE"}</definedName>
    <definedName name="wrn.surveillance._1_5_3" hidden="1">{#N/A,#N/A,FALSE,"DELQ";#N/A,#N/A,FALSE,"REO";#N/A,#N/A,FALSE,"WATCHDSC";#N/A,#N/A,FALSE,"2LOSSMOD";#N/A,#N/A,FALSE,"2LOSS";#N/A,#N/A,FALSE,"DSC";#N/A,#N/A,FALSE,"OPERAT";#N/A,#N/A,FALSE,"ADJUST";#N/A,#N/A,FALSE,"PAIDOFF";#N/A,#N/A,FALSE,"TENANT";#N/A,#N/A,FALSE,"LEASE EXPIRE"}</definedName>
    <definedName name="wrn.surveillance._1_5_3_1" hidden="1">{#N/A,#N/A,FALSE,"DELQ";#N/A,#N/A,FALSE,"REO";#N/A,#N/A,FALSE,"WATCHDSC";#N/A,#N/A,FALSE,"2LOSSMOD";#N/A,#N/A,FALSE,"2LOSS";#N/A,#N/A,FALSE,"DSC";#N/A,#N/A,FALSE,"OPERAT";#N/A,#N/A,FALSE,"ADJUST";#N/A,#N/A,FALSE,"PAIDOFF";#N/A,#N/A,FALSE,"TENANT";#N/A,#N/A,FALSE,"LEASE EXPIRE"}</definedName>
    <definedName name="wrn.surveillance._1_5_3_2" hidden="1">{#N/A,#N/A,FALSE,"DELQ";#N/A,#N/A,FALSE,"REO";#N/A,#N/A,FALSE,"WATCHDSC";#N/A,#N/A,FALSE,"2LOSSMOD";#N/A,#N/A,FALSE,"2LOSS";#N/A,#N/A,FALSE,"DSC";#N/A,#N/A,FALSE,"OPERAT";#N/A,#N/A,FALSE,"ADJUST";#N/A,#N/A,FALSE,"PAIDOFF";#N/A,#N/A,FALSE,"TENANT";#N/A,#N/A,FALSE,"LEASE EXPIRE"}</definedName>
    <definedName name="wrn.surveillance._1_5_4" hidden="1">{#N/A,#N/A,FALSE,"DELQ";#N/A,#N/A,FALSE,"REO";#N/A,#N/A,FALSE,"WATCHDSC";#N/A,#N/A,FALSE,"2LOSSMOD";#N/A,#N/A,FALSE,"2LOSS";#N/A,#N/A,FALSE,"DSC";#N/A,#N/A,FALSE,"OPERAT";#N/A,#N/A,FALSE,"ADJUST";#N/A,#N/A,FALSE,"PAIDOFF";#N/A,#N/A,FALSE,"TENANT";#N/A,#N/A,FALSE,"LEASE EXPIRE"}</definedName>
    <definedName name="wrn.surveillance._1_5_4_1" hidden="1">{#N/A,#N/A,FALSE,"DELQ";#N/A,#N/A,FALSE,"REO";#N/A,#N/A,FALSE,"WATCHDSC";#N/A,#N/A,FALSE,"2LOSSMOD";#N/A,#N/A,FALSE,"2LOSS";#N/A,#N/A,FALSE,"DSC";#N/A,#N/A,FALSE,"OPERAT";#N/A,#N/A,FALSE,"ADJUST";#N/A,#N/A,FALSE,"PAIDOFF";#N/A,#N/A,FALSE,"TENANT";#N/A,#N/A,FALSE,"LEASE EXPIRE"}</definedName>
    <definedName name="wrn.surveillance._1_5_4_2" hidden="1">{#N/A,#N/A,FALSE,"DELQ";#N/A,#N/A,FALSE,"REO";#N/A,#N/A,FALSE,"WATCHDSC";#N/A,#N/A,FALSE,"2LOSSMOD";#N/A,#N/A,FALSE,"2LOSS";#N/A,#N/A,FALSE,"DSC";#N/A,#N/A,FALSE,"OPERAT";#N/A,#N/A,FALSE,"ADJUST";#N/A,#N/A,FALSE,"PAIDOFF";#N/A,#N/A,FALSE,"TENANT";#N/A,#N/A,FALSE,"LEASE EXPIRE"}</definedName>
    <definedName name="wrn.surveillance._1_5_5" hidden="1">{#N/A,#N/A,FALSE,"DELQ";#N/A,#N/A,FALSE,"REO";#N/A,#N/A,FALSE,"WATCHDSC";#N/A,#N/A,FALSE,"2LOSSMOD";#N/A,#N/A,FALSE,"2LOSS";#N/A,#N/A,FALSE,"DSC";#N/A,#N/A,FALSE,"OPERAT";#N/A,#N/A,FALSE,"ADJUST";#N/A,#N/A,FALSE,"PAIDOFF";#N/A,#N/A,FALSE,"TENANT";#N/A,#N/A,FALSE,"LEASE EXPIRE"}</definedName>
    <definedName name="wrn.surveillance._1_5_5_1" hidden="1">{#N/A,#N/A,FALSE,"DELQ";#N/A,#N/A,FALSE,"REO";#N/A,#N/A,FALSE,"WATCHDSC";#N/A,#N/A,FALSE,"2LOSSMOD";#N/A,#N/A,FALSE,"2LOSS";#N/A,#N/A,FALSE,"DSC";#N/A,#N/A,FALSE,"OPERAT";#N/A,#N/A,FALSE,"ADJUST";#N/A,#N/A,FALSE,"PAIDOFF";#N/A,#N/A,FALSE,"TENANT";#N/A,#N/A,FALSE,"LEASE EXPIRE"}</definedName>
    <definedName name="wrn.surveillance._1_5_5_2" hidden="1">{#N/A,#N/A,FALSE,"DELQ";#N/A,#N/A,FALSE,"REO";#N/A,#N/A,FALSE,"WATCHDSC";#N/A,#N/A,FALSE,"2LOSSMOD";#N/A,#N/A,FALSE,"2LOSS";#N/A,#N/A,FALSE,"DSC";#N/A,#N/A,FALSE,"OPERAT";#N/A,#N/A,FALSE,"ADJUST";#N/A,#N/A,FALSE,"PAIDOFF";#N/A,#N/A,FALSE,"TENANT";#N/A,#N/A,FALSE,"LEASE EXPIRE"}</definedName>
    <definedName name="wrn.surveillance._2" hidden="1">{#N/A,#N/A,FALSE,"DELQ";#N/A,#N/A,FALSE,"REO";#N/A,#N/A,FALSE,"WATCHDSC";#N/A,#N/A,FALSE,"2LOSSMOD";#N/A,#N/A,FALSE,"2LOSS";#N/A,#N/A,FALSE,"DSC";#N/A,#N/A,FALSE,"OPERAT";#N/A,#N/A,FALSE,"ADJUST";#N/A,#N/A,FALSE,"PAIDOFF";#N/A,#N/A,FALSE,"TENANT";#N/A,#N/A,FALSE,"LEASE EXPIRE"}</definedName>
    <definedName name="wrn.surveillance._2_1" hidden="1">{#N/A,#N/A,FALSE,"DELQ";#N/A,#N/A,FALSE,"REO";#N/A,#N/A,FALSE,"WATCHDSC";#N/A,#N/A,FALSE,"2LOSSMOD";#N/A,#N/A,FALSE,"2LOSS";#N/A,#N/A,FALSE,"DSC";#N/A,#N/A,FALSE,"OPERAT";#N/A,#N/A,FALSE,"ADJUST";#N/A,#N/A,FALSE,"PAIDOFF";#N/A,#N/A,FALSE,"TENANT";#N/A,#N/A,FALSE,"LEASE EXPIRE"}</definedName>
    <definedName name="wrn.surveillance._2_1_1" hidden="1">{#N/A,#N/A,FALSE,"DELQ";#N/A,#N/A,FALSE,"REO";#N/A,#N/A,FALSE,"WATCHDSC";#N/A,#N/A,FALSE,"2LOSSMOD";#N/A,#N/A,FALSE,"2LOSS";#N/A,#N/A,FALSE,"DSC";#N/A,#N/A,FALSE,"OPERAT";#N/A,#N/A,FALSE,"ADJUST";#N/A,#N/A,FALSE,"PAIDOFF";#N/A,#N/A,FALSE,"TENANT";#N/A,#N/A,FALSE,"LEASE EXPIRE"}</definedName>
    <definedName name="wrn.surveillance._2_1_1_1" hidden="1">{#N/A,#N/A,FALSE,"DELQ";#N/A,#N/A,FALSE,"REO";#N/A,#N/A,FALSE,"WATCHDSC";#N/A,#N/A,FALSE,"2LOSSMOD";#N/A,#N/A,FALSE,"2LOSS";#N/A,#N/A,FALSE,"DSC";#N/A,#N/A,FALSE,"OPERAT";#N/A,#N/A,FALSE,"ADJUST";#N/A,#N/A,FALSE,"PAIDOFF";#N/A,#N/A,FALSE,"TENANT";#N/A,#N/A,FALSE,"LEASE EXPIRE"}</definedName>
    <definedName name="wrn.surveillance._2_1_1_2" hidden="1">{#N/A,#N/A,FALSE,"DELQ";#N/A,#N/A,FALSE,"REO";#N/A,#N/A,FALSE,"WATCHDSC";#N/A,#N/A,FALSE,"2LOSSMOD";#N/A,#N/A,FALSE,"2LOSS";#N/A,#N/A,FALSE,"DSC";#N/A,#N/A,FALSE,"OPERAT";#N/A,#N/A,FALSE,"ADJUST";#N/A,#N/A,FALSE,"PAIDOFF";#N/A,#N/A,FALSE,"TENANT";#N/A,#N/A,FALSE,"LEASE EXPIRE"}</definedName>
    <definedName name="wrn.surveillance._2_1_2" hidden="1">{#N/A,#N/A,FALSE,"DELQ";#N/A,#N/A,FALSE,"REO";#N/A,#N/A,FALSE,"WATCHDSC";#N/A,#N/A,FALSE,"2LOSSMOD";#N/A,#N/A,FALSE,"2LOSS";#N/A,#N/A,FALSE,"DSC";#N/A,#N/A,FALSE,"OPERAT";#N/A,#N/A,FALSE,"ADJUST";#N/A,#N/A,FALSE,"PAIDOFF";#N/A,#N/A,FALSE,"TENANT";#N/A,#N/A,FALSE,"LEASE EXPIRE"}</definedName>
    <definedName name="wrn.surveillance._2_1_2_1" hidden="1">{#N/A,#N/A,FALSE,"DELQ";#N/A,#N/A,FALSE,"REO";#N/A,#N/A,FALSE,"WATCHDSC";#N/A,#N/A,FALSE,"2LOSSMOD";#N/A,#N/A,FALSE,"2LOSS";#N/A,#N/A,FALSE,"DSC";#N/A,#N/A,FALSE,"OPERAT";#N/A,#N/A,FALSE,"ADJUST";#N/A,#N/A,FALSE,"PAIDOFF";#N/A,#N/A,FALSE,"TENANT";#N/A,#N/A,FALSE,"LEASE EXPIRE"}</definedName>
    <definedName name="wrn.surveillance._2_1_2_2" hidden="1">{#N/A,#N/A,FALSE,"DELQ";#N/A,#N/A,FALSE,"REO";#N/A,#N/A,FALSE,"WATCHDSC";#N/A,#N/A,FALSE,"2LOSSMOD";#N/A,#N/A,FALSE,"2LOSS";#N/A,#N/A,FALSE,"DSC";#N/A,#N/A,FALSE,"OPERAT";#N/A,#N/A,FALSE,"ADJUST";#N/A,#N/A,FALSE,"PAIDOFF";#N/A,#N/A,FALSE,"TENANT";#N/A,#N/A,FALSE,"LEASE EXPIRE"}</definedName>
    <definedName name="wrn.surveillance._2_1_3" hidden="1">{#N/A,#N/A,FALSE,"DELQ";#N/A,#N/A,FALSE,"REO";#N/A,#N/A,FALSE,"WATCHDSC";#N/A,#N/A,FALSE,"2LOSSMOD";#N/A,#N/A,FALSE,"2LOSS";#N/A,#N/A,FALSE,"DSC";#N/A,#N/A,FALSE,"OPERAT";#N/A,#N/A,FALSE,"ADJUST";#N/A,#N/A,FALSE,"PAIDOFF";#N/A,#N/A,FALSE,"TENANT";#N/A,#N/A,FALSE,"LEASE EXPIRE"}</definedName>
    <definedName name="wrn.surveillance._2_1_3_1" hidden="1">{#N/A,#N/A,FALSE,"DELQ";#N/A,#N/A,FALSE,"REO";#N/A,#N/A,FALSE,"WATCHDSC";#N/A,#N/A,FALSE,"2LOSSMOD";#N/A,#N/A,FALSE,"2LOSS";#N/A,#N/A,FALSE,"DSC";#N/A,#N/A,FALSE,"OPERAT";#N/A,#N/A,FALSE,"ADJUST";#N/A,#N/A,FALSE,"PAIDOFF";#N/A,#N/A,FALSE,"TENANT";#N/A,#N/A,FALSE,"LEASE EXPIRE"}</definedName>
    <definedName name="wrn.surveillance._2_1_3_2" hidden="1">{#N/A,#N/A,FALSE,"DELQ";#N/A,#N/A,FALSE,"REO";#N/A,#N/A,FALSE,"WATCHDSC";#N/A,#N/A,FALSE,"2LOSSMOD";#N/A,#N/A,FALSE,"2LOSS";#N/A,#N/A,FALSE,"DSC";#N/A,#N/A,FALSE,"OPERAT";#N/A,#N/A,FALSE,"ADJUST";#N/A,#N/A,FALSE,"PAIDOFF";#N/A,#N/A,FALSE,"TENANT";#N/A,#N/A,FALSE,"LEASE EXPIRE"}</definedName>
    <definedName name="wrn.surveillance._2_1_4" hidden="1">{#N/A,#N/A,FALSE,"DELQ";#N/A,#N/A,FALSE,"REO";#N/A,#N/A,FALSE,"WATCHDSC";#N/A,#N/A,FALSE,"2LOSSMOD";#N/A,#N/A,FALSE,"2LOSS";#N/A,#N/A,FALSE,"DSC";#N/A,#N/A,FALSE,"OPERAT";#N/A,#N/A,FALSE,"ADJUST";#N/A,#N/A,FALSE,"PAIDOFF";#N/A,#N/A,FALSE,"TENANT";#N/A,#N/A,FALSE,"LEASE EXPIRE"}</definedName>
    <definedName name="wrn.surveillance._2_1_4_1" hidden="1">{#N/A,#N/A,FALSE,"DELQ";#N/A,#N/A,FALSE,"REO";#N/A,#N/A,FALSE,"WATCHDSC";#N/A,#N/A,FALSE,"2LOSSMOD";#N/A,#N/A,FALSE,"2LOSS";#N/A,#N/A,FALSE,"DSC";#N/A,#N/A,FALSE,"OPERAT";#N/A,#N/A,FALSE,"ADJUST";#N/A,#N/A,FALSE,"PAIDOFF";#N/A,#N/A,FALSE,"TENANT";#N/A,#N/A,FALSE,"LEASE EXPIRE"}</definedName>
    <definedName name="wrn.surveillance._2_1_4_2" hidden="1">{#N/A,#N/A,FALSE,"DELQ";#N/A,#N/A,FALSE,"REO";#N/A,#N/A,FALSE,"WATCHDSC";#N/A,#N/A,FALSE,"2LOSSMOD";#N/A,#N/A,FALSE,"2LOSS";#N/A,#N/A,FALSE,"DSC";#N/A,#N/A,FALSE,"OPERAT";#N/A,#N/A,FALSE,"ADJUST";#N/A,#N/A,FALSE,"PAIDOFF";#N/A,#N/A,FALSE,"TENANT";#N/A,#N/A,FALSE,"LEASE EXPIRE"}</definedName>
    <definedName name="wrn.surveillance._2_1_5" hidden="1">{#N/A,#N/A,FALSE,"DELQ";#N/A,#N/A,FALSE,"REO";#N/A,#N/A,FALSE,"WATCHDSC";#N/A,#N/A,FALSE,"2LOSSMOD";#N/A,#N/A,FALSE,"2LOSS";#N/A,#N/A,FALSE,"DSC";#N/A,#N/A,FALSE,"OPERAT";#N/A,#N/A,FALSE,"ADJUST";#N/A,#N/A,FALSE,"PAIDOFF";#N/A,#N/A,FALSE,"TENANT";#N/A,#N/A,FALSE,"LEASE EXPIRE"}</definedName>
    <definedName name="wrn.surveillance._2_1_5_1" hidden="1">{#N/A,#N/A,FALSE,"DELQ";#N/A,#N/A,FALSE,"REO";#N/A,#N/A,FALSE,"WATCHDSC";#N/A,#N/A,FALSE,"2LOSSMOD";#N/A,#N/A,FALSE,"2LOSS";#N/A,#N/A,FALSE,"DSC";#N/A,#N/A,FALSE,"OPERAT";#N/A,#N/A,FALSE,"ADJUST";#N/A,#N/A,FALSE,"PAIDOFF";#N/A,#N/A,FALSE,"TENANT";#N/A,#N/A,FALSE,"LEASE EXPIRE"}</definedName>
    <definedName name="wrn.surveillance._2_1_5_2" hidden="1">{#N/A,#N/A,FALSE,"DELQ";#N/A,#N/A,FALSE,"REO";#N/A,#N/A,FALSE,"WATCHDSC";#N/A,#N/A,FALSE,"2LOSSMOD";#N/A,#N/A,FALSE,"2LOSS";#N/A,#N/A,FALSE,"DSC";#N/A,#N/A,FALSE,"OPERAT";#N/A,#N/A,FALSE,"ADJUST";#N/A,#N/A,FALSE,"PAIDOFF";#N/A,#N/A,FALSE,"TENANT";#N/A,#N/A,FALSE,"LEASE EXPIRE"}</definedName>
    <definedName name="wrn.surveillance._2_2" hidden="1">{#N/A,#N/A,FALSE,"DELQ";#N/A,#N/A,FALSE,"REO";#N/A,#N/A,FALSE,"WATCHDSC";#N/A,#N/A,FALSE,"2LOSSMOD";#N/A,#N/A,FALSE,"2LOSS";#N/A,#N/A,FALSE,"DSC";#N/A,#N/A,FALSE,"OPERAT";#N/A,#N/A,FALSE,"ADJUST";#N/A,#N/A,FALSE,"PAIDOFF";#N/A,#N/A,FALSE,"TENANT";#N/A,#N/A,FALSE,"LEASE EXPIRE"}</definedName>
    <definedName name="wrn.surveillance._2_2_1" hidden="1">{#N/A,#N/A,FALSE,"DELQ";#N/A,#N/A,FALSE,"REO";#N/A,#N/A,FALSE,"WATCHDSC";#N/A,#N/A,FALSE,"2LOSSMOD";#N/A,#N/A,FALSE,"2LOSS";#N/A,#N/A,FALSE,"DSC";#N/A,#N/A,FALSE,"OPERAT";#N/A,#N/A,FALSE,"ADJUST";#N/A,#N/A,FALSE,"PAIDOFF";#N/A,#N/A,FALSE,"TENANT";#N/A,#N/A,FALSE,"LEASE EXPIRE"}</definedName>
    <definedName name="wrn.surveillance._2_2_1_1" hidden="1">{#N/A,#N/A,FALSE,"DELQ";#N/A,#N/A,FALSE,"REO";#N/A,#N/A,FALSE,"WATCHDSC";#N/A,#N/A,FALSE,"2LOSSMOD";#N/A,#N/A,FALSE,"2LOSS";#N/A,#N/A,FALSE,"DSC";#N/A,#N/A,FALSE,"OPERAT";#N/A,#N/A,FALSE,"ADJUST";#N/A,#N/A,FALSE,"PAIDOFF";#N/A,#N/A,FALSE,"TENANT";#N/A,#N/A,FALSE,"LEASE EXPIRE"}</definedName>
    <definedName name="wrn.surveillance._2_2_1_2" hidden="1">{#N/A,#N/A,FALSE,"DELQ";#N/A,#N/A,FALSE,"REO";#N/A,#N/A,FALSE,"WATCHDSC";#N/A,#N/A,FALSE,"2LOSSMOD";#N/A,#N/A,FALSE,"2LOSS";#N/A,#N/A,FALSE,"DSC";#N/A,#N/A,FALSE,"OPERAT";#N/A,#N/A,FALSE,"ADJUST";#N/A,#N/A,FALSE,"PAIDOFF";#N/A,#N/A,FALSE,"TENANT";#N/A,#N/A,FALSE,"LEASE EXPIRE"}</definedName>
    <definedName name="wrn.surveillance._2_2_2" hidden="1">{#N/A,#N/A,FALSE,"DELQ";#N/A,#N/A,FALSE,"REO";#N/A,#N/A,FALSE,"WATCHDSC";#N/A,#N/A,FALSE,"2LOSSMOD";#N/A,#N/A,FALSE,"2LOSS";#N/A,#N/A,FALSE,"DSC";#N/A,#N/A,FALSE,"OPERAT";#N/A,#N/A,FALSE,"ADJUST";#N/A,#N/A,FALSE,"PAIDOFF";#N/A,#N/A,FALSE,"TENANT";#N/A,#N/A,FALSE,"LEASE EXPIRE"}</definedName>
    <definedName name="wrn.surveillance._2_2_2_1" hidden="1">{#N/A,#N/A,FALSE,"DELQ";#N/A,#N/A,FALSE,"REO";#N/A,#N/A,FALSE,"WATCHDSC";#N/A,#N/A,FALSE,"2LOSSMOD";#N/A,#N/A,FALSE,"2LOSS";#N/A,#N/A,FALSE,"DSC";#N/A,#N/A,FALSE,"OPERAT";#N/A,#N/A,FALSE,"ADJUST";#N/A,#N/A,FALSE,"PAIDOFF";#N/A,#N/A,FALSE,"TENANT";#N/A,#N/A,FALSE,"LEASE EXPIRE"}</definedName>
    <definedName name="wrn.surveillance._2_2_2_2" hidden="1">{#N/A,#N/A,FALSE,"DELQ";#N/A,#N/A,FALSE,"REO";#N/A,#N/A,FALSE,"WATCHDSC";#N/A,#N/A,FALSE,"2LOSSMOD";#N/A,#N/A,FALSE,"2LOSS";#N/A,#N/A,FALSE,"DSC";#N/A,#N/A,FALSE,"OPERAT";#N/A,#N/A,FALSE,"ADJUST";#N/A,#N/A,FALSE,"PAIDOFF";#N/A,#N/A,FALSE,"TENANT";#N/A,#N/A,FALSE,"LEASE EXPIRE"}</definedName>
    <definedName name="wrn.surveillance._2_2_3" hidden="1">{#N/A,#N/A,FALSE,"DELQ";#N/A,#N/A,FALSE,"REO";#N/A,#N/A,FALSE,"WATCHDSC";#N/A,#N/A,FALSE,"2LOSSMOD";#N/A,#N/A,FALSE,"2LOSS";#N/A,#N/A,FALSE,"DSC";#N/A,#N/A,FALSE,"OPERAT";#N/A,#N/A,FALSE,"ADJUST";#N/A,#N/A,FALSE,"PAIDOFF";#N/A,#N/A,FALSE,"TENANT";#N/A,#N/A,FALSE,"LEASE EXPIRE"}</definedName>
    <definedName name="wrn.surveillance._2_2_3_1" hidden="1">{#N/A,#N/A,FALSE,"DELQ";#N/A,#N/A,FALSE,"REO";#N/A,#N/A,FALSE,"WATCHDSC";#N/A,#N/A,FALSE,"2LOSSMOD";#N/A,#N/A,FALSE,"2LOSS";#N/A,#N/A,FALSE,"DSC";#N/A,#N/A,FALSE,"OPERAT";#N/A,#N/A,FALSE,"ADJUST";#N/A,#N/A,FALSE,"PAIDOFF";#N/A,#N/A,FALSE,"TENANT";#N/A,#N/A,FALSE,"LEASE EXPIRE"}</definedName>
    <definedName name="wrn.surveillance._2_2_3_2" hidden="1">{#N/A,#N/A,FALSE,"DELQ";#N/A,#N/A,FALSE,"REO";#N/A,#N/A,FALSE,"WATCHDSC";#N/A,#N/A,FALSE,"2LOSSMOD";#N/A,#N/A,FALSE,"2LOSS";#N/A,#N/A,FALSE,"DSC";#N/A,#N/A,FALSE,"OPERAT";#N/A,#N/A,FALSE,"ADJUST";#N/A,#N/A,FALSE,"PAIDOFF";#N/A,#N/A,FALSE,"TENANT";#N/A,#N/A,FALSE,"LEASE EXPIRE"}</definedName>
    <definedName name="wrn.surveillance._2_2_4" hidden="1">{#N/A,#N/A,FALSE,"DELQ";#N/A,#N/A,FALSE,"REO";#N/A,#N/A,FALSE,"WATCHDSC";#N/A,#N/A,FALSE,"2LOSSMOD";#N/A,#N/A,FALSE,"2LOSS";#N/A,#N/A,FALSE,"DSC";#N/A,#N/A,FALSE,"OPERAT";#N/A,#N/A,FALSE,"ADJUST";#N/A,#N/A,FALSE,"PAIDOFF";#N/A,#N/A,FALSE,"TENANT";#N/A,#N/A,FALSE,"LEASE EXPIRE"}</definedName>
    <definedName name="wrn.surveillance._2_2_4_1" hidden="1">{#N/A,#N/A,FALSE,"DELQ";#N/A,#N/A,FALSE,"REO";#N/A,#N/A,FALSE,"WATCHDSC";#N/A,#N/A,FALSE,"2LOSSMOD";#N/A,#N/A,FALSE,"2LOSS";#N/A,#N/A,FALSE,"DSC";#N/A,#N/A,FALSE,"OPERAT";#N/A,#N/A,FALSE,"ADJUST";#N/A,#N/A,FALSE,"PAIDOFF";#N/A,#N/A,FALSE,"TENANT";#N/A,#N/A,FALSE,"LEASE EXPIRE"}</definedName>
    <definedName name="wrn.surveillance._2_2_4_2" hidden="1">{#N/A,#N/A,FALSE,"DELQ";#N/A,#N/A,FALSE,"REO";#N/A,#N/A,FALSE,"WATCHDSC";#N/A,#N/A,FALSE,"2LOSSMOD";#N/A,#N/A,FALSE,"2LOSS";#N/A,#N/A,FALSE,"DSC";#N/A,#N/A,FALSE,"OPERAT";#N/A,#N/A,FALSE,"ADJUST";#N/A,#N/A,FALSE,"PAIDOFF";#N/A,#N/A,FALSE,"TENANT";#N/A,#N/A,FALSE,"LEASE EXPIRE"}</definedName>
    <definedName name="wrn.surveillance._2_2_5" hidden="1">{#N/A,#N/A,FALSE,"DELQ";#N/A,#N/A,FALSE,"REO";#N/A,#N/A,FALSE,"WATCHDSC";#N/A,#N/A,FALSE,"2LOSSMOD";#N/A,#N/A,FALSE,"2LOSS";#N/A,#N/A,FALSE,"DSC";#N/A,#N/A,FALSE,"OPERAT";#N/A,#N/A,FALSE,"ADJUST";#N/A,#N/A,FALSE,"PAIDOFF";#N/A,#N/A,FALSE,"TENANT";#N/A,#N/A,FALSE,"LEASE EXPIRE"}</definedName>
    <definedName name="wrn.surveillance._2_2_5_1" hidden="1">{#N/A,#N/A,FALSE,"DELQ";#N/A,#N/A,FALSE,"REO";#N/A,#N/A,FALSE,"WATCHDSC";#N/A,#N/A,FALSE,"2LOSSMOD";#N/A,#N/A,FALSE,"2LOSS";#N/A,#N/A,FALSE,"DSC";#N/A,#N/A,FALSE,"OPERAT";#N/A,#N/A,FALSE,"ADJUST";#N/A,#N/A,FALSE,"PAIDOFF";#N/A,#N/A,FALSE,"TENANT";#N/A,#N/A,FALSE,"LEASE EXPIRE"}</definedName>
    <definedName name="wrn.surveillance._2_2_5_2" hidden="1">{#N/A,#N/A,FALSE,"DELQ";#N/A,#N/A,FALSE,"REO";#N/A,#N/A,FALSE,"WATCHDSC";#N/A,#N/A,FALSE,"2LOSSMOD";#N/A,#N/A,FALSE,"2LOSS";#N/A,#N/A,FALSE,"DSC";#N/A,#N/A,FALSE,"OPERAT";#N/A,#N/A,FALSE,"ADJUST";#N/A,#N/A,FALSE,"PAIDOFF";#N/A,#N/A,FALSE,"TENANT";#N/A,#N/A,FALSE,"LEASE EXPIRE"}</definedName>
    <definedName name="wrn.surveillance._2_3" hidden="1">{#N/A,#N/A,FALSE,"DELQ";#N/A,#N/A,FALSE,"REO";#N/A,#N/A,FALSE,"WATCHDSC";#N/A,#N/A,FALSE,"2LOSSMOD";#N/A,#N/A,FALSE,"2LOSS";#N/A,#N/A,FALSE,"DSC";#N/A,#N/A,FALSE,"OPERAT";#N/A,#N/A,FALSE,"ADJUST";#N/A,#N/A,FALSE,"PAIDOFF";#N/A,#N/A,FALSE,"TENANT";#N/A,#N/A,FALSE,"LEASE EXPIRE"}</definedName>
    <definedName name="wrn.surveillance._2_3_1" hidden="1">{#N/A,#N/A,FALSE,"DELQ";#N/A,#N/A,FALSE,"REO";#N/A,#N/A,FALSE,"WATCHDSC";#N/A,#N/A,FALSE,"2LOSSMOD";#N/A,#N/A,FALSE,"2LOSS";#N/A,#N/A,FALSE,"DSC";#N/A,#N/A,FALSE,"OPERAT";#N/A,#N/A,FALSE,"ADJUST";#N/A,#N/A,FALSE,"PAIDOFF";#N/A,#N/A,FALSE,"TENANT";#N/A,#N/A,FALSE,"LEASE EXPIRE"}</definedName>
    <definedName name="wrn.surveillance._2_3_1_1" hidden="1">{#N/A,#N/A,FALSE,"DELQ";#N/A,#N/A,FALSE,"REO";#N/A,#N/A,FALSE,"WATCHDSC";#N/A,#N/A,FALSE,"2LOSSMOD";#N/A,#N/A,FALSE,"2LOSS";#N/A,#N/A,FALSE,"DSC";#N/A,#N/A,FALSE,"OPERAT";#N/A,#N/A,FALSE,"ADJUST";#N/A,#N/A,FALSE,"PAIDOFF";#N/A,#N/A,FALSE,"TENANT";#N/A,#N/A,FALSE,"LEASE EXPIRE"}</definedName>
    <definedName name="wrn.surveillance._2_3_1_2" hidden="1">{#N/A,#N/A,FALSE,"DELQ";#N/A,#N/A,FALSE,"REO";#N/A,#N/A,FALSE,"WATCHDSC";#N/A,#N/A,FALSE,"2LOSSMOD";#N/A,#N/A,FALSE,"2LOSS";#N/A,#N/A,FALSE,"DSC";#N/A,#N/A,FALSE,"OPERAT";#N/A,#N/A,FALSE,"ADJUST";#N/A,#N/A,FALSE,"PAIDOFF";#N/A,#N/A,FALSE,"TENANT";#N/A,#N/A,FALSE,"LEASE EXPIRE"}</definedName>
    <definedName name="wrn.surveillance._2_3_2" hidden="1">{#N/A,#N/A,FALSE,"DELQ";#N/A,#N/A,FALSE,"REO";#N/A,#N/A,FALSE,"WATCHDSC";#N/A,#N/A,FALSE,"2LOSSMOD";#N/A,#N/A,FALSE,"2LOSS";#N/A,#N/A,FALSE,"DSC";#N/A,#N/A,FALSE,"OPERAT";#N/A,#N/A,FALSE,"ADJUST";#N/A,#N/A,FALSE,"PAIDOFF";#N/A,#N/A,FALSE,"TENANT";#N/A,#N/A,FALSE,"LEASE EXPIRE"}</definedName>
    <definedName name="wrn.surveillance._2_3_2_1" hidden="1">{#N/A,#N/A,FALSE,"DELQ";#N/A,#N/A,FALSE,"REO";#N/A,#N/A,FALSE,"WATCHDSC";#N/A,#N/A,FALSE,"2LOSSMOD";#N/A,#N/A,FALSE,"2LOSS";#N/A,#N/A,FALSE,"DSC";#N/A,#N/A,FALSE,"OPERAT";#N/A,#N/A,FALSE,"ADJUST";#N/A,#N/A,FALSE,"PAIDOFF";#N/A,#N/A,FALSE,"TENANT";#N/A,#N/A,FALSE,"LEASE EXPIRE"}</definedName>
    <definedName name="wrn.surveillance._2_3_2_2" hidden="1">{#N/A,#N/A,FALSE,"DELQ";#N/A,#N/A,FALSE,"REO";#N/A,#N/A,FALSE,"WATCHDSC";#N/A,#N/A,FALSE,"2LOSSMOD";#N/A,#N/A,FALSE,"2LOSS";#N/A,#N/A,FALSE,"DSC";#N/A,#N/A,FALSE,"OPERAT";#N/A,#N/A,FALSE,"ADJUST";#N/A,#N/A,FALSE,"PAIDOFF";#N/A,#N/A,FALSE,"TENANT";#N/A,#N/A,FALSE,"LEASE EXPIRE"}</definedName>
    <definedName name="wrn.surveillance._2_3_3" hidden="1">{#N/A,#N/A,FALSE,"DELQ";#N/A,#N/A,FALSE,"REO";#N/A,#N/A,FALSE,"WATCHDSC";#N/A,#N/A,FALSE,"2LOSSMOD";#N/A,#N/A,FALSE,"2LOSS";#N/A,#N/A,FALSE,"DSC";#N/A,#N/A,FALSE,"OPERAT";#N/A,#N/A,FALSE,"ADJUST";#N/A,#N/A,FALSE,"PAIDOFF";#N/A,#N/A,FALSE,"TENANT";#N/A,#N/A,FALSE,"LEASE EXPIRE"}</definedName>
    <definedName name="wrn.surveillance._2_3_3_1" hidden="1">{#N/A,#N/A,FALSE,"DELQ";#N/A,#N/A,FALSE,"REO";#N/A,#N/A,FALSE,"WATCHDSC";#N/A,#N/A,FALSE,"2LOSSMOD";#N/A,#N/A,FALSE,"2LOSS";#N/A,#N/A,FALSE,"DSC";#N/A,#N/A,FALSE,"OPERAT";#N/A,#N/A,FALSE,"ADJUST";#N/A,#N/A,FALSE,"PAIDOFF";#N/A,#N/A,FALSE,"TENANT";#N/A,#N/A,FALSE,"LEASE EXPIRE"}</definedName>
    <definedName name="wrn.surveillance._2_3_3_2" hidden="1">{#N/A,#N/A,FALSE,"DELQ";#N/A,#N/A,FALSE,"REO";#N/A,#N/A,FALSE,"WATCHDSC";#N/A,#N/A,FALSE,"2LOSSMOD";#N/A,#N/A,FALSE,"2LOSS";#N/A,#N/A,FALSE,"DSC";#N/A,#N/A,FALSE,"OPERAT";#N/A,#N/A,FALSE,"ADJUST";#N/A,#N/A,FALSE,"PAIDOFF";#N/A,#N/A,FALSE,"TENANT";#N/A,#N/A,FALSE,"LEASE EXPIRE"}</definedName>
    <definedName name="wrn.surveillance._2_3_4" hidden="1">{#N/A,#N/A,FALSE,"DELQ";#N/A,#N/A,FALSE,"REO";#N/A,#N/A,FALSE,"WATCHDSC";#N/A,#N/A,FALSE,"2LOSSMOD";#N/A,#N/A,FALSE,"2LOSS";#N/A,#N/A,FALSE,"DSC";#N/A,#N/A,FALSE,"OPERAT";#N/A,#N/A,FALSE,"ADJUST";#N/A,#N/A,FALSE,"PAIDOFF";#N/A,#N/A,FALSE,"TENANT";#N/A,#N/A,FALSE,"LEASE EXPIRE"}</definedName>
    <definedName name="wrn.surveillance._2_3_4_1" hidden="1">{#N/A,#N/A,FALSE,"DELQ";#N/A,#N/A,FALSE,"REO";#N/A,#N/A,FALSE,"WATCHDSC";#N/A,#N/A,FALSE,"2LOSSMOD";#N/A,#N/A,FALSE,"2LOSS";#N/A,#N/A,FALSE,"DSC";#N/A,#N/A,FALSE,"OPERAT";#N/A,#N/A,FALSE,"ADJUST";#N/A,#N/A,FALSE,"PAIDOFF";#N/A,#N/A,FALSE,"TENANT";#N/A,#N/A,FALSE,"LEASE EXPIRE"}</definedName>
    <definedName name="wrn.surveillance._2_3_4_2" hidden="1">{#N/A,#N/A,FALSE,"DELQ";#N/A,#N/A,FALSE,"REO";#N/A,#N/A,FALSE,"WATCHDSC";#N/A,#N/A,FALSE,"2LOSSMOD";#N/A,#N/A,FALSE,"2LOSS";#N/A,#N/A,FALSE,"DSC";#N/A,#N/A,FALSE,"OPERAT";#N/A,#N/A,FALSE,"ADJUST";#N/A,#N/A,FALSE,"PAIDOFF";#N/A,#N/A,FALSE,"TENANT";#N/A,#N/A,FALSE,"LEASE EXPIRE"}</definedName>
    <definedName name="wrn.surveillance._2_3_5" hidden="1">{#N/A,#N/A,FALSE,"DELQ";#N/A,#N/A,FALSE,"REO";#N/A,#N/A,FALSE,"WATCHDSC";#N/A,#N/A,FALSE,"2LOSSMOD";#N/A,#N/A,FALSE,"2LOSS";#N/A,#N/A,FALSE,"DSC";#N/A,#N/A,FALSE,"OPERAT";#N/A,#N/A,FALSE,"ADJUST";#N/A,#N/A,FALSE,"PAIDOFF";#N/A,#N/A,FALSE,"TENANT";#N/A,#N/A,FALSE,"LEASE EXPIRE"}</definedName>
    <definedName name="wrn.surveillance._2_3_5_1" hidden="1">{#N/A,#N/A,FALSE,"DELQ";#N/A,#N/A,FALSE,"REO";#N/A,#N/A,FALSE,"WATCHDSC";#N/A,#N/A,FALSE,"2LOSSMOD";#N/A,#N/A,FALSE,"2LOSS";#N/A,#N/A,FALSE,"DSC";#N/A,#N/A,FALSE,"OPERAT";#N/A,#N/A,FALSE,"ADJUST";#N/A,#N/A,FALSE,"PAIDOFF";#N/A,#N/A,FALSE,"TENANT";#N/A,#N/A,FALSE,"LEASE EXPIRE"}</definedName>
    <definedName name="wrn.surveillance._2_3_5_2" hidden="1">{#N/A,#N/A,FALSE,"DELQ";#N/A,#N/A,FALSE,"REO";#N/A,#N/A,FALSE,"WATCHDSC";#N/A,#N/A,FALSE,"2LOSSMOD";#N/A,#N/A,FALSE,"2LOSS";#N/A,#N/A,FALSE,"DSC";#N/A,#N/A,FALSE,"OPERAT";#N/A,#N/A,FALSE,"ADJUST";#N/A,#N/A,FALSE,"PAIDOFF";#N/A,#N/A,FALSE,"TENANT";#N/A,#N/A,FALSE,"LEASE EXPIRE"}</definedName>
    <definedName name="wrn.surveillance._2_4" hidden="1">{#N/A,#N/A,FALSE,"DELQ";#N/A,#N/A,FALSE,"REO";#N/A,#N/A,FALSE,"WATCHDSC";#N/A,#N/A,FALSE,"2LOSSMOD";#N/A,#N/A,FALSE,"2LOSS";#N/A,#N/A,FALSE,"DSC";#N/A,#N/A,FALSE,"OPERAT";#N/A,#N/A,FALSE,"ADJUST";#N/A,#N/A,FALSE,"PAIDOFF";#N/A,#N/A,FALSE,"TENANT";#N/A,#N/A,FALSE,"LEASE EXPIRE"}</definedName>
    <definedName name="wrn.surveillance._2_4_1" hidden="1">{#N/A,#N/A,FALSE,"DELQ";#N/A,#N/A,FALSE,"REO";#N/A,#N/A,FALSE,"WATCHDSC";#N/A,#N/A,FALSE,"2LOSSMOD";#N/A,#N/A,FALSE,"2LOSS";#N/A,#N/A,FALSE,"DSC";#N/A,#N/A,FALSE,"OPERAT";#N/A,#N/A,FALSE,"ADJUST";#N/A,#N/A,FALSE,"PAIDOFF";#N/A,#N/A,FALSE,"TENANT";#N/A,#N/A,FALSE,"LEASE EXPIRE"}</definedName>
    <definedName name="wrn.surveillance._2_4_1_1" hidden="1">{#N/A,#N/A,FALSE,"DELQ";#N/A,#N/A,FALSE,"REO";#N/A,#N/A,FALSE,"WATCHDSC";#N/A,#N/A,FALSE,"2LOSSMOD";#N/A,#N/A,FALSE,"2LOSS";#N/A,#N/A,FALSE,"DSC";#N/A,#N/A,FALSE,"OPERAT";#N/A,#N/A,FALSE,"ADJUST";#N/A,#N/A,FALSE,"PAIDOFF";#N/A,#N/A,FALSE,"TENANT";#N/A,#N/A,FALSE,"LEASE EXPIRE"}</definedName>
    <definedName name="wrn.surveillance._2_4_1_2" hidden="1">{#N/A,#N/A,FALSE,"DELQ";#N/A,#N/A,FALSE,"REO";#N/A,#N/A,FALSE,"WATCHDSC";#N/A,#N/A,FALSE,"2LOSSMOD";#N/A,#N/A,FALSE,"2LOSS";#N/A,#N/A,FALSE,"DSC";#N/A,#N/A,FALSE,"OPERAT";#N/A,#N/A,FALSE,"ADJUST";#N/A,#N/A,FALSE,"PAIDOFF";#N/A,#N/A,FALSE,"TENANT";#N/A,#N/A,FALSE,"LEASE EXPIRE"}</definedName>
    <definedName name="wrn.surveillance._2_4_2" hidden="1">{#N/A,#N/A,FALSE,"DELQ";#N/A,#N/A,FALSE,"REO";#N/A,#N/A,FALSE,"WATCHDSC";#N/A,#N/A,FALSE,"2LOSSMOD";#N/A,#N/A,FALSE,"2LOSS";#N/A,#N/A,FALSE,"DSC";#N/A,#N/A,FALSE,"OPERAT";#N/A,#N/A,FALSE,"ADJUST";#N/A,#N/A,FALSE,"PAIDOFF";#N/A,#N/A,FALSE,"TENANT";#N/A,#N/A,FALSE,"LEASE EXPIRE"}</definedName>
    <definedName name="wrn.surveillance._2_4_2_1" hidden="1">{#N/A,#N/A,FALSE,"DELQ";#N/A,#N/A,FALSE,"REO";#N/A,#N/A,FALSE,"WATCHDSC";#N/A,#N/A,FALSE,"2LOSSMOD";#N/A,#N/A,FALSE,"2LOSS";#N/A,#N/A,FALSE,"DSC";#N/A,#N/A,FALSE,"OPERAT";#N/A,#N/A,FALSE,"ADJUST";#N/A,#N/A,FALSE,"PAIDOFF";#N/A,#N/A,FALSE,"TENANT";#N/A,#N/A,FALSE,"LEASE EXPIRE"}</definedName>
    <definedName name="wrn.surveillance._2_4_2_2" hidden="1">{#N/A,#N/A,FALSE,"DELQ";#N/A,#N/A,FALSE,"REO";#N/A,#N/A,FALSE,"WATCHDSC";#N/A,#N/A,FALSE,"2LOSSMOD";#N/A,#N/A,FALSE,"2LOSS";#N/A,#N/A,FALSE,"DSC";#N/A,#N/A,FALSE,"OPERAT";#N/A,#N/A,FALSE,"ADJUST";#N/A,#N/A,FALSE,"PAIDOFF";#N/A,#N/A,FALSE,"TENANT";#N/A,#N/A,FALSE,"LEASE EXPIRE"}</definedName>
    <definedName name="wrn.surveillance._2_4_3" hidden="1">{#N/A,#N/A,FALSE,"DELQ";#N/A,#N/A,FALSE,"REO";#N/A,#N/A,FALSE,"WATCHDSC";#N/A,#N/A,FALSE,"2LOSSMOD";#N/A,#N/A,FALSE,"2LOSS";#N/A,#N/A,FALSE,"DSC";#N/A,#N/A,FALSE,"OPERAT";#N/A,#N/A,FALSE,"ADJUST";#N/A,#N/A,FALSE,"PAIDOFF";#N/A,#N/A,FALSE,"TENANT";#N/A,#N/A,FALSE,"LEASE EXPIRE"}</definedName>
    <definedName name="wrn.surveillance._2_4_3_1" hidden="1">{#N/A,#N/A,FALSE,"DELQ";#N/A,#N/A,FALSE,"REO";#N/A,#N/A,FALSE,"WATCHDSC";#N/A,#N/A,FALSE,"2LOSSMOD";#N/A,#N/A,FALSE,"2LOSS";#N/A,#N/A,FALSE,"DSC";#N/A,#N/A,FALSE,"OPERAT";#N/A,#N/A,FALSE,"ADJUST";#N/A,#N/A,FALSE,"PAIDOFF";#N/A,#N/A,FALSE,"TENANT";#N/A,#N/A,FALSE,"LEASE EXPIRE"}</definedName>
    <definedName name="wrn.surveillance._2_4_3_2" hidden="1">{#N/A,#N/A,FALSE,"DELQ";#N/A,#N/A,FALSE,"REO";#N/A,#N/A,FALSE,"WATCHDSC";#N/A,#N/A,FALSE,"2LOSSMOD";#N/A,#N/A,FALSE,"2LOSS";#N/A,#N/A,FALSE,"DSC";#N/A,#N/A,FALSE,"OPERAT";#N/A,#N/A,FALSE,"ADJUST";#N/A,#N/A,FALSE,"PAIDOFF";#N/A,#N/A,FALSE,"TENANT";#N/A,#N/A,FALSE,"LEASE EXPIRE"}</definedName>
    <definedName name="wrn.surveillance._2_4_4" hidden="1">{#N/A,#N/A,FALSE,"DELQ";#N/A,#N/A,FALSE,"REO";#N/A,#N/A,FALSE,"WATCHDSC";#N/A,#N/A,FALSE,"2LOSSMOD";#N/A,#N/A,FALSE,"2LOSS";#N/A,#N/A,FALSE,"DSC";#N/A,#N/A,FALSE,"OPERAT";#N/A,#N/A,FALSE,"ADJUST";#N/A,#N/A,FALSE,"PAIDOFF";#N/A,#N/A,FALSE,"TENANT";#N/A,#N/A,FALSE,"LEASE EXPIRE"}</definedName>
    <definedName name="wrn.surveillance._2_4_4_1" hidden="1">{#N/A,#N/A,FALSE,"DELQ";#N/A,#N/A,FALSE,"REO";#N/A,#N/A,FALSE,"WATCHDSC";#N/A,#N/A,FALSE,"2LOSSMOD";#N/A,#N/A,FALSE,"2LOSS";#N/A,#N/A,FALSE,"DSC";#N/A,#N/A,FALSE,"OPERAT";#N/A,#N/A,FALSE,"ADJUST";#N/A,#N/A,FALSE,"PAIDOFF";#N/A,#N/A,FALSE,"TENANT";#N/A,#N/A,FALSE,"LEASE EXPIRE"}</definedName>
    <definedName name="wrn.surveillance._2_4_4_2" hidden="1">{#N/A,#N/A,FALSE,"DELQ";#N/A,#N/A,FALSE,"REO";#N/A,#N/A,FALSE,"WATCHDSC";#N/A,#N/A,FALSE,"2LOSSMOD";#N/A,#N/A,FALSE,"2LOSS";#N/A,#N/A,FALSE,"DSC";#N/A,#N/A,FALSE,"OPERAT";#N/A,#N/A,FALSE,"ADJUST";#N/A,#N/A,FALSE,"PAIDOFF";#N/A,#N/A,FALSE,"TENANT";#N/A,#N/A,FALSE,"LEASE EXPIRE"}</definedName>
    <definedName name="wrn.surveillance._2_4_5" hidden="1">{#N/A,#N/A,FALSE,"DELQ";#N/A,#N/A,FALSE,"REO";#N/A,#N/A,FALSE,"WATCHDSC";#N/A,#N/A,FALSE,"2LOSSMOD";#N/A,#N/A,FALSE,"2LOSS";#N/A,#N/A,FALSE,"DSC";#N/A,#N/A,FALSE,"OPERAT";#N/A,#N/A,FALSE,"ADJUST";#N/A,#N/A,FALSE,"PAIDOFF";#N/A,#N/A,FALSE,"TENANT";#N/A,#N/A,FALSE,"LEASE EXPIRE"}</definedName>
    <definedName name="wrn.surveillance._2_4_5_1" hidden="1">{#N/A,#N/A,FALSE,"DELQ";#N/A,#N/A,FALSE,"REO";#N/A,#N/A,FALSE,"WATCHDSC";#N/A,#N/A,FALSE,"2LOSSMOD";#N/A,#N/A,FALSE,"2LOSS";#N/A,#N/A,FALSE,"DSC";#N/A,#N/A,FALSE,"OPERAT";#N/A,#N/A,FALSE,"ADJUST";#N/A,#N/A,FALSE,"PAIDOFF";#N/A,#N/A,FALSE,"TENANT";#N/A,#N/A,FALSE,"LEASE EXPIRE"}</definedName>
    <definedName name="wrn.surveillance._2_4_5_2" hidden="1">{#N/A,#N/A,FALSE,"DELQ";#N/A,#N/A,FALSE,"REO";#N/A,#N/A,FALSE,"WATCHDSC";#N/A,#N/A,FALSE,"2LOSSMOD";#N/A,#N/A,FALSE,"2LOSS";#N/A,#N/A,FALSE,"DSC";#N/A,#N/A,FALSE,"OPERAT";#N/A,#N/A,FALSE,"ADJUST";#N/A,#N/A,FALSE,"PAIDOFF";#N/A,#N/A,FALSE,"TENANT";#N/A,#N/A,FALSE,"LEASE EXPIRE"}</definedName>
    <definedName name="wrn.surveillance._2_5" hidden="1">{#N/A,#N/A,FALSE,"DELQ";#N/A,#N/A,FALSE,"REO";#N/A,#N/A,FALSE,"WATCHDSC";#N/A,#N/A,FALSE,"2LOSSMOD";#N/A,#N/A,FALSE,"2LOSS";#N/A,#N/A,FALSE,"DSC";#N/A,#N/A,FALSE,"OPERAT";#N/A,#N/A,FALSE,"ADJUST";#N/A,#N/A,FALSE,"PAIDOFF";#N/A,#N/A,FALSE,"TENANT";#N/A,#N/A,FALSE,"LEASE EXPIRE"}</definedName>
    <definedName name="wrn.surveillance._2_5_1" hidden="1">{#N/A,#N/A,FALSE,"DELQ";#N/A,#N/A,FALSE,"REO";#N/A,#N/A,FALSE,"WATCHDSC";#N/A,#N/A,FALSE,"2LOSSMOD";#N/A,#N/A,FALSE,"2LOSS";#N/A,#N/A,FALSE,"DSC";#N/A,#N/A,FALSE,"OPERAT";#N/A,#N/A,FALSE,"ADJUST";#N/A,#N/A,FALSE,"PAIDOFF";#N/A,#N/A,FALSE,"TENANT";#N/A,#N/A,FALSE,"LEASE EXPIRE"}</definedName>
    <definedName name="wrn.surveillance._2_5_1_1" hidden="1">{#N/A,#N/A,FALSE,"DELQ";#N/A,#N/A,FALSE,"REO";#N/A,#N/A,FALSE,"WATCHDSC";#N/A,#N/A,FALSE,"2LOSSMOD";#N/A,#N/A,FALSE,"2LOSS";#N/A,#N/A,FALSE,"DSC";#N/A,#N/A,FALSE,"OPERAT";#N/A,#N/A,FALSE,"ADJUST";#N/A,#N/A,FALSE,"PAIDOFF";#N/A,#N/A,FALSE,"TENANT";#N/A,#N/A,FALSE,"LEASE EXPIRE"}</definedName>
    <definedName name="wrn.surveillance._2_5_1_2" hidden="1">{#N/A,#N/A,FALSE,"DELQ";#N/A,#N/A,FALSE,"REO";#N/A,#N/A,FALSE,"WATCHDSC";#N/A,#N/A,FALSE,"2LOSSMOD";#N/A,#N/A,FALSE,"2LOSS";#N/A,#N/A,FALSE,"DSC";#N/A,#N/A,FALSE,"OPERAT";#N/A,#N/A,FALSE,"ADJUST";#N/A,#N/A,FALSE,"PAIDOFF";#N/A,#N/A,FALSE,"TENANT";#N/A,#N/A,FALSE,"LEASE EXPIRE"}</definedName>
    <definedName name="wrn.surveillance._2_5_2" hidden="1">{#N/A,#N/A,FALSE,"DELQ";#N/A,#N/A,FALSE,"REO";#N/A,#N/A,FALSE,"WATCHDSC";#N/A,#N/A,FALSE,"2LOSSMOD";#N/A,#N/A,FALSE,"2LOSS";#N/A,#N/A,FALSE,"DSC";#N/A,#N/A,FALSE,"OPERAT";#N/A,#N/A,FALSE,"ADJUST";#N/A,#N/A,FALSE,"PAIDOFF";#N/A,#N/A,FALSE,"TENANT";#N/A,#N/A,FALSE,"LEASE EXPIRE"}</definedName>
    <definedName name="wrn.surveillance._2_5_2_1" hidden="1">{#N/A,#N/A,FALSE,"DELQ";#N/A,#N/A,FALSE,"REO";#N/A,#N/A,FALSE,"WATCHDSC";#N/A,#N/A,FALSE,"2LOSSMOD";#N/A,#N/A,FALSE,"2LOSS";#N/A,#N/A,FALSE,"DSC";#N/A,#N/A,FALSE,"OPERAT";#N/A,#N/A,FALSE,"ADJUST";#N/A,#N/A,FALSE,"PAIDOFF";#N/A,#N/A,FALSE,"TENANT";#N/A,#N/A,FALSE,"LEASE EXPIRE"}</definedName>
    <definedName name="wrn.surveillance._2_5_2_2" hidden="1">{#N/A,#N/A,FALSE,"DELQ";#N/A,#N/A,FALSE,"REO";#N/A,#N/A,FALSE,"WATCHDSC";#N/A,#N/A,FALSE,"2LOSSMOD";#N/A,#N/A,FALSE,"2LOSS";#N/A,#N/A,FALSE,"DSC";#N/A,#N/A,FALSE,"OPERAT";#N/A,#N/A,FALSE,"ADJUST";#N/A,#N/A,FALSE,"PAIDOFF";#N/A,#N/A,FALSE,"TENANT";#N/A,#N/A,FALSE,"LEASE EXPIRE"}</definedName>
    <definedName name="wrn.surveillance._2_5_3" hidden="1">{#N/A,#N/A,FALSE,"DELQ";#N/A,#N/A,FALSE,"REO";#N/A,#N/A,FALSE,"WATCHDSC";#N/A,#N/A,FALSE,"2LOSSMOD";#N/A,#N/A,FALSE,"2LOSS";#N/A,#N/A,FALSE,"DSC";#N/A,#N/A,FALSE,"OPERAT";#N/A,#N/A,FALSE,"ADJUST";#N/A,#N/A,FALSE,"PAIDOFF";#N/A,#N/A,FALSE,"TENANT";#N/A,#N/A,FALSE,"LEASE EXPIRE"}</definedName>
    <definedName name="wrn.surveillance._2_5_3_1" hidden="1">{#N/A,#N/A,FALSE,"DELQ";#N/A,#N/A,FALSE,"REO";#N/A,#N/A,FALSE,"WATCHDSC";#N/A,#N/A,FALSE,"2LOSSMOD";#N/A,#N/A,FALSE,"2LOSS";#N/A,#N/A,FALSE,"DSC";#N/A,#N/A,FALSE,"OPERAT";#N/A,#N/A,FALSE,"ADJUST";#N/A,#N/A,FALSE,"PAIDOFF";#N/A,#N/A,FALSE,"TENANT";#N/A,#N/A,FALSE,"LEASE EXPIRE"}</definedName>
    <definedName name="wrn.surveillance._2_5_3_2" hidden="1">{#N/A,#N/A,FALSE,"DELQ";#N/A,#N/A,FALSE,"REO";#N/A,#N/A,FALSE,"WATCHDSC";#N/A,#N/A,FALSE,"2LOSSMOD";#N/A,#N/A,FALSE,"2LOSS";#N/A,#N/A,FALSE,"DSC";#N/A,#N/A,FALSE,"OPERAT";#N/A,#N/A,FALSE,"ADJUST";#N/A,#N/A,FALSE,"PAIDOFF";#N/A,#N/A,FALSE,"TENANT";#N/A,#N/A,FALSE,"LEASE EXPIRE"}</definedName>
    <definedName name="wrn.surveillance._2_5_4" hidden="1">{#N/A,#N/A,FALSE,"DELQ";#N/A,#N/A,FALSE,"REO";#N/A,#N/A,FALSE,"WATCHDSC";#N/A,#N/A,FALSE,"2LOSSMOD";#N/A,#N/A,FALSE,"2LOSS";#N/A,#N/A,FALSE,"DSC";#N/A,#N/A,FALSE,"OPERAT";#N/A,#N/A,FALSE,"ADJUST";#N/A,#N/A,FALSE,"PAIDOFF";#N/A,#N/A,FALSE,"TENANT";#N/A,#N/A,FALSE,"LEASE EXPIRE"}</definedName>
    <definedName name="wrn.surveillance._2_5_4_1" hidden="1">{#N/A,#N/A,FALSE,"DELQ";#N/A,#N/A,FALSE,"REO";#N/A,#N/A,FALSE,"WATCHDSC";#N/A,#N/A,FALSE,"2LOSSMOD";#N/A,#N/A,FALSE,"2LOSS";#N/A,#N/A,FALSE,"DSC";#N/A,#N/A,FALSE,"OPERAT";#N/A,#N/A,FALSE,"ADJUST";#N/A,#N/A,FALSE,"PAIDOFF";#N/A,#N/A,FALSE,"TENANT";#N/A,#N/A,FALSE,"LEASE EXPIRE"}</definedName>
    <definedName name="wrn.surveillance._2_5_4_2" hidden="1">{#N/A,#N/A,FALSE,"DELQ";#N/A,#N/A,FALSE,"REO";#N/A,#N/A,FALSE,"WATCHDSC";#N/A,#N/A,FALSE,"2LOSSMOD";#N/A,#N/A,FALSE,"2LOSS";#N/A,#N/A,FALSE,"DSC";#N/A,#N/A,FALSE,"OPERAT";#N/A,#N/A,FALSE,"ADJUST";#N/A,#N/A,FALSE,"PAIDOFF";#N/A,#N/A,FALSE,"TENANT";#N/A,#N/A,FALSE,"LEASE EXPIRE"}</definedName>
    <definedName name="wrn.surveillance._2_5_5" hidden="1">{#N/A,#N/A,FALSE,"DELQ";#N/A,#N/A,FALSE,"REO";#N/A,#N/A,FALSE,"WATCHDSC";#N/A,#N/A,FALSE,"2LOSSMOD";#N/A,#N/A,FALSE,"2LOSS";#N/A,#N/A,FALSE,"DSC";#N/A,#N/A,FALSE,"OPERAT";#N/A,#N/A,FALSE,"ADJUST";#N/A,#N/A,FALSE,"PAIDOFF";#N/A,#N/A,FALSE,"TENANT";#N/A,#N/A,FALSE,"LEASE EXPIRE"}</definedName>
    <definedName name="wrn.surveillance._2_5_5_1" hidden="1">{#N/A,#N/A,FALSE,"DELQ";#N/A,#N/A,FALSE,"REO";#N/A,#N/A,FALSE,"WATCHDSC";#N/A,#N/A,FALSE,"2LOSSMOD";#N/A,#N/A,FALSE,"2LOSS";#N/A,#N/A,FALSE,"DSC";#N/A,#N/A,FALSE,"OPERAT";#N/A,#N/A,FALSE,"ADJUST";#N/A,#N/A,FALSE,"PAIDOFF";#N/A,#N/A,FALSE,"TENANT";#N/A,#N/A,FALSE,"LEASE EXPIRE"}</definedName>
    <definedName name="wrn.surveillance._2_5_5_2" hidden="1">{#N/A,#N/A,FALSE,"DELQ";#N/A,#N/A,FALSE,"REO";#N/A,#N/A,FALSE,"WATCHDSC";#N/A,#N/A,FALSE,"2LOSSMOD";#N/A,#N/A,FALSE,"2LOSS";#N/A,#N/A,FALSE,"DSC";#N/A,#N/A,FALSE,"OPERAT";#N/A,#N/A,FALSE,"ADJUST";#N/A,#N/A,FALSE,"PAIDOFF";#N/A,#N/A,FALSE,"TENANT";#N/A,#N/A,FALSE,"LEASE EXPIRE"}</definedName>
    <definedName name="wrn.surveillance._3" hidden="1">{#N/A,#N/A,FALSE,"DELQ";#N/A,#N/A,FALSE,"REO";#N/A,#N/A,FALSE,"WATCHDSC";#N/A,#N/A,FALSE,"2LOSSMOD";#N/A,#N/A,FALSE,"2LOSS";#N/A,#N/A,FALSE,"DSC";#N/A,#N/A,FALSE,"OPERAT";#N/A,#N/A,FALSE,"ADJUST";#N/A,#N/A,FALSE,"PAIDOFF";#N/A,#N/A,FALSE,"TENANT";#N/A,#N/A,FALSE,"LEASE EXPIRE"}</definedName>
    <definedName name="wrn.surveillance._3_1" hidden="1">{#N/A,#N/A,FALSE,"DELQ";#N/A,#N/A,FALSE,"REO";#N/A,#N/A,FALSE,"WATCHDSC";#N/A,#N/A,FALSE,"2LOSSMOD";#N/A,#N/A,FALSE,"2LOSS";#N/A,#N/A,FALSE,"DSC";#N/A,#N/A,FALSE,"OPERAT";#N/A,#N/A,FALSE,"ADJUST";#N/A,#N/A,FALSE,"PAIDOFF";#N/A,#N/A,FALSE,"TENANT";#N/A,#N/A,FALSE,"LEASE EXPIRE"}</definedName>
    <definedName name="wrn.surveillance._3_1_1" hidden="1">{#N/A,#N/A,FALSE,"DELQ";#N/A,#N/A,FALSE,"REO";#N/A,#N/A,FALSE,"WATCHDSC";#N/A,#N/A,FALSE,"2LOSSMOD";#N/A,#N/A,FALSE,"2LOSS";#N/A,#N/A,FALSE,"DSC";#N/A,#N/A,FALSE,"OPERAT";#N/A,#N/A,FALSE,"ADJUST";#N/A,#N/A,FALSE,"PAIDOFF";#N/A,#N/A,FALSE,"TENANT";#N/A,#N/A,FALSE,"LEASE EXPIRE"}</definedName>
    <definedName name="wrn.surveillance._3_1_1_1" hidden="1">{#N/A,#N/A,FALSE,"DELQ";#N/A,#N/A,FALSE,"REO";#N/A,#N/A,FALSE,"WATCHDSC";#N/A,#N/A,FALSE,"2LOSSMOD";#N/A,#N/A,FALSE,"2LOSS";#N/A,#N/A,FALSE,"DSC";#N/A,#N/A,FALSE,"OPERAT";#N/A,#N/A,FALSE,"ADJUST";#N/A,#N/A,FALSE,"PAIDOFF";#N/A,#N/A,FALSE,"TENANT";#N/A,#N/A,FALSE,"LEASE EXPIRE"}</definedName>
    <definedName name="wrn.surveillance._3_1_1_2" hidden="1">{#N/A,#N/A,FALSE,"DELQ";#N/A,#N/A,FALSE,"REO";#N/A,#N/A,FALSE,"WATCHDSC";#N/A,#N/A,FALSE,"2LOSSMOD";#N/A,#N/A,FALSE,"2LOSS";#N/A,#N/A,FALSE,"DSC";#N/A,#N/A,FALSE,"OPERAT";#N/A,#N/A,FALSE,"ADJUST";#N/A,#N/A,FALSE,"PAIDOFF";#N/A,#N/A,FALSE,"TENANT";#N/A,#N/A,FALSE,"LEASE EXPIRE"}</definedName>
    <definedName name="wrn.surveillance._3_1_2" hidden="1">{#N/A,#N/A,FALSE,"DELQ";#N/A,#N/A,FALSE,"REO";#N/A,#N/A,FALSE,"WATCHDSC";#N/A,#N/A,FALSE,"2LOSSMOD";#N/A,#N/A,FALSE,"2LOSS";#N/A,#N/A,FALSE,"DSC";#N/A,#N/A,FALSE,"OPERAT";#N/A,#N/A,FALSE,"ADJUST";#N/A,#N/A,FALSE,"PAIDOFF";#N/A,#N/A,FALSE,"TENANT";#N/A,#N/A,FALSE,"LEASE EXPIRE"}</definedName>
    <definedName name="wrn.surveillance._3_1_2_1" hidden="1">{#N/A,#N/A,FALSE,"DELQ";#N/A,#N/A,FALSE,"REO";#N/A,#N/A,FALSE,"WATCHDSC";#N/A,#N/A,FALSE,"2LOSSMOD";#N/A,#N/A,FALSE,"2LOSS";#N/A,#N/A,FALSE,"DSC";#N/A,#N/A,FALSE,"OPERAT";#N/A,#N/A,FALSE,"ADJUST";#N/A,#N/A,FALSE,"PAIDOFF";#N/A,#N/A,FALSE,"TENANT";#N/A,#N/A,FALSE,"LEASE EXPIRE"}</definedName>
    <definedName name="wrn.surveillance._3_1_2_2" hidden="1">{#N/A,#N/A,FALSE,"DELQ";#N/A,#N/A,FALSE,"REO";#N/A,#N/A,FALSE,"WATCHDSC";#N/A,#N/A,FALSE,"2LOSSMOD";#N/A,#N/A,FALSE,"2LOSS";#N/A,#N/A,FALSE,"DSC";#N/A,#N/A,FALSE,"OPERAT";#N/A,#N/A,FALSE,"ADJUST";#N/A,#N/A,FALSE,"PAIDOFF";#N/A,#N/A,FALSE,"TENANT";#N/A,#N/A,FALSE,"LEASE EXPIRE"}</definedName>
    <definedName name="wrn.surveillance._3_1_3" hidden="1">{#N/A,#N/A,FALSE,"DELQ";#N/A,#N/A,FALSE,"REO";#N/A,#N/A,FALSE,"WATCHDSC";#N/A,#N/A,FALSE,"2LOSSMOD";#N/A,#N/A,FALSE,"2LOSS";#N/A,#N/A,FALSE,"DSC";#N/A,#N/A,FALSE,"OPERAT";#N/A,#N/A,FALSE,"ADJUST";#N/A,#N/A,FALSE,"PAIDOFF";#N/A,#N/A,FALSE,"TENANT";#N/A,#N/A,FALSE,"LEASE EXPIRE"}</definedName>
    <definedName name="wrn.surveillance._3_1_3_1" hidden="1">{#N/A,#N/A,FALSE,"DELQ";#N/A,#N/A,FALSE,"REO";#N/A,#N/A,FALSE,"WATCHDSC";#N/A,#N/A,FALSE,"2LOSSMOD";#N/A,#N/A,FALSE,"2LOSS";#N/A,#N/A,FALSE,"DSC";#N/A,#N/A,FALSE,"OPERAT";#N/A,#N/A,FALSE,"ADJUST";#N/A,#N/A,FALSE,"PAIDOFF";#N/A,#N/A,FALSE,"TENANT";#N/A,#N/A,FALSE,"LEASE EXPIRE"}</definedName>
    <definedName name="wrn.surveillance._3_1_3_2" hidden="1">{#N/A,#N/A,FALSE,"DELQ";#N/A,#N/A,FALSE,"REO";#N/A,#N/A,FALSE,"WATCHDSC";#N/A,#N/A,FALSE,"2LOSSMOD";#N/A,#N/A,FALSE,"2LOSS";#N/A,#N/A,FALSE,"DSC";#N/A,#N/A,FALSE,"OPERAT";#N/A,#N/A,FALSE,"ADJUST";#N/A,#N/A,FALSE,"PAIDOFF";#N/A,#N/A,FALSE,"TENANT";#N/A,#N/A,FALSE,"LEASE EXPIRE"}</definedName>
    <definedName name="wrn.surveillance._3_1_4" hidden="1">{#N/A,#N/A,FALSE,"DELQ";#N/A,#N/A,FALSE,"REO";#N/A,#N/A,FALSE,"WATCHDSC";#N/A,#N/A,FALSE,"2LOSSMOD";#N/A,#N/A,FALSE,"2LOSS";#N/A,#N/A,FALSE,"DSC";#N/A,#N/A,FALSE,"OPERAT";#N/A,#N/A,FALSE,"ADJUST";#N/A,#N/A,FALSE,"PAIDOFF";#N/A,#N/A,FALSE,"TENANT";#N/A,#N/A,FALSE,"LEASE EXPIRE"}</definedName>
    <definedName name="wrn.surveillance._3_1_4_1" hidden="1">{#N/A,#N/A,FALSE,"DELQ";#N/A,#N/A,FALSE,"REO";#N/A,#N/A,FALSE,"WATCHDSC";#N/A,#N/A,FALSE,"2LOSSMOD";#N/A,#N/A,FALSE,"2LOSS";#N/A,#N/A,FALSE,"DSC";#N/A,#N/A,FALSE,"OPERAT";#N/A,#N/A,FALSE,"ADJUST";#N/A,#N/A,FALSE,"PAIDOFF";#N/A,#N/A,FALSE,"TENANT";#N/A,#N/A,FALSE,"LEASE EXPIRE"}</definedName>
    <definedName name="wrn.surveillance._3_1_4_2" hidden="1">{#N/A,#N/A,FALSE,"DELQ";#N/A,#N/A,FALSE,"REO";#N/A,#N/A,FALSE,"WATCHDSC";#N/A,#N/A,FALSE,"2LOSSMOD";#N/A,#N/A,FALSE,"2LOSS";#N/A,#N/A,FALSE,"DSC";#N/A,#N/A,FALSE,"OPERAT";#N/A,#N/A,FALSE,"ADJUST";#N/A,#N/A,FALSE,"PAIDOFF";#N/A,#N/A,FALSE,"TENANT";#N/A,#N/A,FALSE,"LEASE EXPIRE"}</definedName>
    <definedName name="wrn.surveillance._3_1_5" hidden="1">{#N/A,#N/A,FALSE,"DELQ";#N/A,#N/A,FALSE,"REO";#N/A,#N/A,FALSE,"WATCHDSC";#N/A,#N/A,FALSE,"2LOSSMOD";#N/A,#N/A,FALSE,"2LOSS";#N/A,#N/A,FALSE,"DSC";#N/A,#N/A,FALSE,"OPERAT";#N/A,#N/A,FALSE,"ADJUST";#N/A,#N/A,FALSE,"PAIDOFF";#N/A,#N/A,FALSE,"TENANT";#N/A,#N/A,FALSE,"LEASE EXPIRE"}</definedName>
    <definedName name="wrn.surveillance._3_1_5_1" hidden="1">{#N/A,#N/A,FALSE,"DELQ";#N/A,#N/A,FALSE,"REO";#N/A,#N/A,FALSE,"WATCHDSC";#N/A,#N/A,FALSE,"2LOSSMOD";#N/A,#N/A,FALSE,"2LOSS";#N/A,#N/A,FALSE,"DSC";#N/A,#N/A,FALSE,"OPERAT";#N/A,#N/A,FALSE,"ADJUST";#N/A,#N/A,FALSE,"PAIDOFF";#N/A,#N/A,FALSE,"TENANT";#N/A,#N/A,FALSE,"LEASE EXPIRE"}</definedName>
    <definedName name="wrn.surveillance._3_1_5_2" hidden="1">{#N/A,#N/A,FALSE,"DELQ";#N/A,#N/A,FALSE,"REO";#N/A,#N/A,FALSE,"WATCHDSC";#N/A,#N/A,FALSE,"2LOSSMOD";#N/A,#N/A,FALSE,"2LOSS";#N/A,#N/A,FALSE,"DSC";#N/A,#N/A,FALSE,"OPERAT";#N/A,#N/A,FALSE,"ADJUST";#N/A,#N/A,FALSE,"PAIDOFF";#N/A,#N/A,FALSE,"TENANT";#N/A,#N/A,FALSE,"LEASE EXPIRE"}</definedName>
    <definedName name="wrn.surveillance._3_2" hidden="1">{#N/A,#N/A,FALSE,"DELQ";#N/A,#N/A,FALSE,"REO";#N/A,#N/A,FALSE,"WATCHDSC";#N/A,#N/A,FALSE,"2LOSSMOD";#N/A,#N/A,FALSE,"2LOSS";#N/A,#N/A,FALSE,"DSC";#N/A,#N/A,FALSE,"OPERAT";#N/A,#N/A,FALSE,"ADJUST";#N/A,#N/A,FALSE,"PAIDOFF";#N/A,#N/A,FALSE,"TENANT";#N/A,#N/A,FALSE,"LEASE EXPIRE"}</definedName>
    <definedName name="wrn.surveillance._3_2_1" hidden="1">{#N/A,#N/A,FALSE,"DELQ";#N/A,#N/A,FALSE,"REO";#N/A,#N/A,FALSE,"WATCHDSC";#N/A,#N/A,FALSE,"2LOSSMOD";#N/A,#N/A,FALSE,"2LOSS";#N/A,#N/A,FALSE,"DSC";#N/A,#N/A,FALSE,"OPERAT";#N/A,#N/A,FALSE,"ADJUST";#N/A,#N/A,FALSE,"PAIDOFF";#N/A,#N/A,FALSE,"TENANT";#N/A,#N/A,FALSE,"LEASE EXPIRE"}</definedName>
    <definedName name="wrn.surveillance._3_2_1_1" hidden="1">{#N/A,#N/A,FALSE,"DELQ";#N/A,#N/A,FALSE,"REO";#N/A,#N/A,FALSE,"WATCHDSC";#N/A,#N/A,FALSE,"2LOSSMOD";#N/A,#N/A,FALSE,"2LOSS";#N/A,#N/A,FALSE,"DSC";#N/A,#N/A,FALSE,"OPERAT";#N/A,#N/A,FALSE,"ADJUST";#N/A,#N/A,FALSE,"PAIDOFF";#N/A,#N/A,FALSE,"TENANT";#N/A,#N/A,FALSE,"LEASE EXPIRE"}</definedName>
    <definedName name="wrn.surveillance._3_2_1_2" hidden="1">{#N/A,#N/A,FALSE,"DELQ";#N/A,#N/A,FALSE,"REO";#N/A,#N/A,FALSE,"WATCHDSC";#N/A,#N/A,FALSE,"2LOSSMOD";#N/A,#N/A,FALSE,"2LOSS";#N/A,#N/A,FALSE,"DSC";#N/A,#N/A,FALSE,"OPERAT";#N/A,#N/A,FALSE,"ADJUST";#N/A,#N/A,FALSE,"PAIDOFF";#N/A,#N/A,FALSE,"TENANT";#N/A,#N/A,FALSE,"LEASE EXPIRE"}</definedName>
    <definedName name="wrn.surveillance._3_2_2" hidden="1">{#N/A,#N/A,FALSE,"DELQ";#N/A,#N/A,FALSE,"REO";#N/A,#N/A,FALSE,"WATCHDSC";#N/A,#N/A,FALSE,"2LOSSMOD";#N/A,#N/A,FALSE,"2LOSS";#N/A,#N/A,FALSE,"DSC";#N/A,#N/A,FALSE,"OPERAT";#N/A,#N/A,FALSE,"ADJUST";#N/A,#N/A,FALSE,"PAIDOFF";#N/A,#N/A,FALSE,"TENANT";#N/A,#N/A,FALSE,"LEASE EXPIRE"}</definedName>
    <definedName name="wrn.surveillance._3_2_2_1" hidden="1">{#N/A,#N/A,FALSE,"DELQ";#N/A,#N/A,FALSE,"REO";#N/A,#N/A,FALSE,"WATCHDSC";#N/A,#N/A,FALSE,"2LOSSMOD";#N/A,#N/A,FALSE,"2LOSS";#N/A,#N/A,FALSE,"DSC";#N/A,#N/A,FALSE,"OPERAT";#N/A,#N/A,FALSE,"ADJUST";#N/A,#N/A,FALSE,"PAIDOFF";#N/A,#N/A,FALSE,"TENANT";#N/A,#N/A,FALSE,"LEASE EXPIRE"}</definedName>
    <definedName name="wrn.surveillance._3_2_2_2" hidden="1">{#N/A,#N/A,FALSE,"DELQ";#N/A,#N/A,FALSE,"REO";#N/A,#N/A,FALSE,"WATCHDSC";#N/A,#N/A,FALSE,"2LOSSMOD";#N/A,#N/A,FALSE,"2LOSS";#N/A,#N/A,FALSE,"DSC";#N/A,#N/A,FALSE,"OPERAT";#N/A,#N/A,FALSE,"ADJUST";#N/A,#N/A,FALSE,"PAIDOFF";#N/A,#N/A,FALSE,"TENANT";#N/A,#N/A,FALSE,"LEASE EXPIRE"}</definedName>
    <definedName name="wrn.surveillance._3_2_3" hidden="1">{#N/A,#N/A,FALSE,"DELQ";#N/A,#N/A,FALSE,"REO";#N/A,#N/A,FALSE,"WATCHDSC";#N/A,#N/A,FALSE,"2LOSSMOD";#N/A,#N/A,FALSE,"2LOSS";#N/A,#N/A,FALSE,"DSC";#N/A,#N/A,FALSE,"OPERAT";#N/A,#N/A,FALSE,"ADJUST";#N/A,#N/A,FALSE,"PAIDOFF";#N/A,#N/A,FALSE,"TENANT";#N/A,#N/A,FALSE,"LEASE EXPIRE"}</definedName>
    <definedName name="wrn.surveillance._3_2_3_1" hidden="1">{#N/A,#N/A,FALSE,"DELQ";#N/A,#N/A,FALSE,"REO";#N/A,#N/A,FALSE,"WATCHDSC";#N/A,#N/A,FALSE,"2LOSSMOD";#N/A,#N/A,FALSE,"2LOSS";#N/A,#N/A,FALSE,"DSC";#N/A,#N/A,FALSE,"OPERAT";#N/A,#N/A,FALSE,"ADJUST";#N/A,#N/A,FALSE,"PAIDOFF";#N/A,#N/A,FALSE,"TENANT";#N/A,#N/A,FALSE,"LEASE EXPIRE"}</definedName>
    <definedName name="wrn.surveillance._3_2_3_2" hidden="1">{#N/A,#N/A,FALSE,"DELQ";#N/A,#N/A,FALSE,"REO";#N/A,#N/A,FALSE,"WATCHDSC";#N/A,#N/A,FALSE,"2LOSSMOD";#N/A,#N/A,FALSE,"2LOSS";#N/A,#N/A,FALSE,"DSC";#N/A,#N/A,FALSE,"OPERAT";#N/A,#N/A,FALSE,"ADJUST";#N/A,#N/A,FALSE,"PAIDOFF";#N/A,#N/A,FALSE,"TENANT";#N/A,#N/A,FALSE,"LEASE EXPIRE"}</definedName>
    <definedName name="wrn.surveillance._3_2_4" hidden="1">{#N/A,#N/A,FALSE,"DELQ";#N/A,#N/A,FALSE,"REO";#N/A,#N/A,FALSE,"WATCHDSC";#N/A,#N/A,FALSE,"2LOSSMOD";#N/A,#N/A,FALSE,"2LOSS";#N/A,#N/A,FALSE,"DSC";#N/A,#N/A,FALSE,"OPERAT";#N/A,#N/A,FALSE,"ADJUST";#N/A,#N/A,FALSE,"PAIDOFF";#N/A,#N/A,FALSE,"TENANT";#N/A,#N/A,FALSE,"LEASE EXPIRE"}</definedName>
    <definedName name="wrn.surveillance._3_2_4_1" hidden="1">{#N/A,#N/A,FALSE,"DELQ";#N/A,#N/A,FALSE,"REO";#N/A,#N/A,FALSE,"WATCHDSC";#N/A,#N/A,FALSE,"2LOSSMOD";#N/A,#N/A,FALSE,"2LOSS";#N/A,#N/A,FALSE,"DSC";#N/A,#N/A,FALSE,"OPERAT";#N/A,#N/A,FALSE,"ADJUST";#N/A,#N/A,FALSE,"PAIDOFF";#N/A,#N/A,FALSE,"TENANT";#N/A,#N/A,FALSE,"LEASE EXPIRE"}</definedName>
    <definedName name="wrn.surveillance._3_2_4_2" hidden="1">{#N/A,#N/A,FALSE,"DELQ";#N/A,#N/A,FALSE,"REO";#N/A,#N/A,FALSE,"WATCHDSC";#N/A,#N/A,FALSE,"2LOSSMOD";#N/A,#N/A,FALSE,"2LOSS";#N/A,#N/A,FALSE,"DSC";#N/A,#N/A,FALSE,"OPERAT";#N/A,#N/A,FALSE,"ADJUST";#N/A,#N/A,FALSE,"PAIDOFF";#N/A,#N/A,FALSE,"TENANT";#N/A,#N/A,FALSE,"LEASE EXPIRE"}</definedName>
    <definedName name="wrn.surveillance._3_2_5" hidden="1">{#N/A,#N/A,FALSE,"DELQ";#N/A,#N/A,FALSE,"REO";#N/A,#N/A,FALSE,"WATCHDSC";#N/A,#N/A,FALSE,"2LOSSMOD";#N/A,#N/A,FALSE,"2LOSS";#N/A,#N/A,FALSE,"DSC";#N/A,#N/A,FALSE,"OPERAT";#N/A,#N/A,FALSE,"ADJUST";#N/A,#N/A,FALSE,"PAIDOFF";#N/A,#N/A,FALSE,"TENANT";#N/A,#N/A,FALSE,"LEASE EXPIRE"}</definedName>
    <definedName name="wrn.surveillance._3_2_5_1" hidden="1">{#N/A,#N/A,FALSE,"DELQ";#N/A,#N/A,FALSE,"REO";#N/A,#N/A,FALSE,"WATCHDSC";#N/A,#N/A,FALSE,"2LOSSMOD";#N/A,#N/A,FALSE,"2LOSS";#N/A,#N/A,FALSE,"DSC";#N/A,#N/A,FALSE,"OPERAT";#N/A,#N/A,FALSE,"ADJUST";#N/A,#N/A,FALSE,"PAIDOFF";#N/A,#N/A,FALSE,"TENANT";#N/A,#N/A,FALSE,"LEASE EXPIRE"}</definedName>
    <definedName name="wrn.surveillance._3_2_5_2" hidden="1">{#N/A,#N/A,FALSE,"DELQ";#N/A,#N/A,FALSE,"REO";#N/A,#N/A,FALSE,"WATCHDSC";#N/A,#N/A,FALSE,"2LOSSMOD";#N/A,#N/A,FALSE,"2LOSS";#N/A,#N/A,FALSE,"DSC";#N/A,#N/A,FALSE,"OPERAT";#N/A,#N/A,FALSE,"ADJUST";#N/A,#N/A,FALSE,"PAIDOFF";#N/A,#N/A,FALSE,"TENANT";#N/A,#N/A,FALSE,"LEASE EXPIRE"}</definedName>
    <definedName name="wrn.surveillance._3_3" hidden="1">{#N/A,#N/A,FALSE,"DELQ";#N/A,#N/A,FALSE,"REO";#N/A,#N/A,FALSE,"WATCHDSC";#N/A,#N/A,FALSE,"2LOSSMOD";#N/A,#N/A,FALSE,"2LOSS";#N/A,#N/A,FALSE,"DSC";#N/A,#N/A,FALSE,"OPERAT";#N/A,#N/A,FALSE,"ADJUST";#N/A,#N/A,FALSE,"PAIDOFF";#N/A,#N/A,FALSE,"TENANT";#N/A,#N/A,FALSE,"LEASE EXPIRE"}</definedName>
    <definedName name="wrn.surveillance._3_3_1" hidden="1">{#N/A,#N/A,FALSE,"DELQ";#N/A,#N/A,FALSE,"REO";#N/A,#N/A,FALSE,"WATCHDSC";#N/A,#N/A,FALSE,"2LOSSMOD";#N/A,#N/A,FALSE,"2LOSS";#N/A,#N/A,FALSE,"DSC";#N/A,#N/A,FALSE,"OPERAT";#N/A,#N/A,FALSE,"ADJUST";#N/A,#N/A,FALSE,"PAIDOFF";#N/A,#N/A,FALSE,"TENANT";#N/A,#N/A,FALSE,"LEASE EXPIRE"}</definedName>
    <definedName name="wrn.surveillance._3_3_1_1" hidden="1">{#N/A,#N/A,FALSE,"DELQ";#N/A,#N/A,FALSE,"REO";#N/A,#N/A,FALSE,"WATCHDSC";#N/A,#N/A,FALSE,"2LOSSMOD";#N/A,#N/A,FALSE,"2LOSS";#N/A,#N/A,FALSE,"DSC";#N/A,#N/A,FALSE,"OPERAT";#N/A,#N/A,FALSE,"ADJUST";#N/A,#N/A,FALSE,"PAIDOFF";#N/A,#N/A,FALSE,"TENANT";#N/A,#N/A,FALSE,"LEASE EXPIRE"}</definedName>
    <definedName name="wrn.surveillance._3_3_1_2" hidden="1">{#N/A,#N/A,FALSE,"DELQ";#N/A,#N/A,FALSE,"REO";#N/A,#N/A,FALSE,"WATCHDSC";#N/A,#N/A,FALSE,"2LOSSMOD";#N/A,#N/A,FALSE,"2LOSS";#N/A,#N/A,FALSE,"DSC";#N/A,#N/A,FALSE,"OPERAT";#N/A,#N/A,FALSE,"ADJUST";#N/A,#N/A,FALSE,"PAIDOFF";#N/A,#N/A,FALSE,"TENANT";#N/A,#N/A,FALSE,"LEASE EXPIRE"}</definedName>
    <definedName name="wrn.surveillance._3_3_2" hidden="1">{#N/A,#N/A,FALSE,"DELQ";#N/A,#N/A,FALSE,"REO";#N/A,#N/A,FALSE,"WATCHDSC";#N/A,#N/A,FALSE,"2LOSSMOD";#N/A,#N/A,FALSE,"2LOSS";#N/A,#N/A,FALSE,"DSC";#N/A,#N/A,FALSE,"OPERAT";#N/A,#N/A,FALSE,"ADJUST";#N/A,#N/A,FALSE,"PAIDOFF";#N/A,#N/A,FALSE,"TENANT";#N/A,#N/A,FALSE,"LEASE EXPIRE"}</definedName>
    <definedName name="wrn.surveillance._3_3_2_1" hidden="1">{#N/A,#N/A,FALSE,"DELQ";#N/A,#N/A,FALSE,"REO";#N/A,#N/A,FALSE,"WATCHDSC";#N/A,#N/A,FALSE,"2LOSSMOD";#N/A,#N/A,FALSE,"2LOSS";#N/A,#N/A,FALSE,"DSC";#N/A,#N/A,FALSE,"OPERAT";#N/A,#N/A,FALSE,"ADJUST";#N/A,#N/A,FALSE,"PAIDOFF";#N/A,#N/A,FALSE,"TENANT";#N/A,#N/A,FALSE,"LEASE EXPIRE"}</definedName>
    <definedName name="wrn.surveillance._3_3_2_2" hidden="1">{#N/A,#N/A,FALSE,"DELQ";#N/A,#N/A,FALSE,"REO";#N/A,#N/A,FALSE,"WATCHDSC";#N/A,#N/A,FALSE,"2LOSSMOD";#N/A,#N/A,FALSE,"2LOSS";#N/A,#N/A,FALSE,"DSC";#N/A,#N/A,FALSE,"OPERAT";#N/A,#N/A,FALSE,"ADJUST";#N/A,#N/A,FALSE,"PAIDOFF";#N/A,#N/A,FALSE,"TENANT";#N/A,#N/A,FALSE,"LEASE EXPIRE"}</definedName>
    <definedName name="wrn.surveillance._3_3_3" hidden="1">{#N/A,#N/A,FALSE,"DELQ";#N/A,#N/A,FALSE,"REO";#N/A,#N/A,FALSE,"WATCHDSC";#N/A,#N/A,FALSE,"2LOSSMOD";#N/A,#N/A,FALSE,"2LOSS";#N/A,#N/A,FALSE,"DSC";#N/A,#N/A,FALSE,"OPERAT";#N/A,#N/A,FALSE,"ADJUST";#N/A,#N/A,FALSE,"PAIDOFF";#N/A,#N/A,FALSE,"TENANT";#N/A,#N/A,FALSE,"LEASE EXPIRE"}</definedName>
    <definedName name="wrn.surveillance._3_3_3_1" hidden="1">{#N/A,#N/A,FALSE,"DELQ";#N/A,#N/A,FALSE,"REO";#N/A,#N/A,FALSE,"WATCHDSC";#N/A,#N/A,FALSE,"2LOSSMOD";#N/A,#N/A,FALSE,"2LOSS";#N/A,#N/A,FALSE,"DSC";#N/A,#N/A,FALSE,"OPERAT";#N/A,#N/A,FALSE,"ADJUST";#N/A,#N/A,FALSE,"PAIDOFF";#N/A,#N/A,FALSE,"TENANT";#N/A,#N/A,FALSE,"LEASE EXPIRE"}</definedName>
    <definedName name="wrn.surveillance._3_3_3_2" hidden="1">{#N/A,#N/A,FALSE,"DELQ";#N/A,#N/A,FALSE,"REO";#N/A,#N/A,FALSE,"WATCHDSC";#N/A,#N/A,FALSE,"2LOSSMOD";#N/A,#N/A,FALSE,"2LOSS";#N/A,#N/A,FALSE,"DSC";#N/A,#N/A,FALSE,"OPERAT";#N/A,#N/A,FALSE,"ADJUST";#N/A,#N/A,FALSE,"PAIDOFF";#N/A,#N/A,FALSE,"TENANT";#N/A,#N/A,FALSE,"LEASE EXPIRE"}</definedName>
    <definedName name="wrn.surveillance._3_3_4" hidden="1">{#N/A,#N/A,FALSE,"DELQ";#N/A,#N/A,FALSE,"REO";#N/A,#N/A,FALSE,"WATCHDSC";#N/A,#N/A,FALSE,"2LOSSMOD";#N/A,#N/A,FALSE,"2LOSS";#N/A,#N/A,FALSE,"DSC";#N/A,#N/A,FALSE,"OPERAT";#N/A,#N/A,FALSE,"ADJUST";#N/A,#N/A,FALSE,"PAIDOFF";#N/A,#N/A,FALSE,"TENANT";#N/A,#N/A,FALSE,"LEASE EXPIRE"}</definedName>
    <definedName name="wrn.surveillance._3_3_4_1" hidden="1">{#N/A,#N/A,FALSE,"DELQ";#N/A,#N/A,FALSE,"REO";#N/A,#N/A,FALSE,"WATCHDSC";#N/A,#N/A,FALSE,"2LOSSMOD";#N/A,#N/A,FALSE,"2LOSS";#N/A,#N/A,FALSE,"DSC";#N/A,#N/A,FALSE,"OPERAT";#N/A,#N/A,FALSE,"ADJUST";#N/A,#N/A,FALSE,"PAIDOFF";#N/A,#N/A,FALSE,"TENANT";#N/A,#N/A,FALSE,"LEASE EXPIRE"}</definedName>
    <definedName name="wrn.surveillance._3_3_4_2" hidden="1">{#N/A,#N/A,FALSE,"DELQ";#N/A,#N/A,FALSE,"REO";#N/A,#N/A,FALSE,"WATCHDSC";#N/A,#N/A,FALSE,"2LOSSMOD";#N/A,#N/A,FALSE,"2LOSS";#N/A,#N/A,FALSE,"DSC";#N/A,#N/A,FALSE,"OPERAT";#N/A,#N/A,FALSE,"ADJUST";#N/A,#N/A,FALSE,"PAIDOFF";#N/A,#N/A,FALSE,"TENANT";#N/A,#N/A,FALSE,"LEASE EXPIRE"}</definedName>
    <definedName name="wrn.surveillance._3_3_5" hidden="1">{#N/A,#N/A,FALSE,"DELQ";#N/A,#N/A,FALSE,"REO";#N/A,#N/A,FALSE,"WATCHDSC";#N/A,#N/A,FALSE,"2LOSSMOD";#N/A,#N/A,FALSE,"2LOSS";#N/A,#N/A,FALSE,"DSC";#N/A,#N/A,FALSE,"OPERAT";#N/A,#N/A,FALSE,"ADJUST";#N/A,#N/A,FALSE,"PAIDOFF";#N/A,#N/A,FALSE,"TENANT";#N/A,#N/A,FALSE,"LEASE EXPIRE"}</definedName>
    <definedName name="wrn.surveillance._3_3_5_1" hidden="1">{#N/A,#N/A,FALSE,"DELQ";#N/A,#N/A,FALSE,"REO";#N/A,#N/A,FALSE,"WATCHDSC";#N/A,#N/A,FALSE,"2LOSSMOD";#N/A,#N/A,FALSE,"2LOSS";#N/A,#N/A,FALSE,"DSC";#N/A,#N/A,FALSE,"OPERAT";#N/A,#N/A,FALSE,"ADJUST";#N/A,#N/A,FALSE,"PAIDOFF";#N/A,#N/A,FALSE,"TENANT";#N/A,#N/A,FALSE,"LEASE EXPIRE"}</definedName>
    <definedName name="wrn.surveillance._3_3_5_2" hidden="1">{#N/A,#N/A,FALSE,"DELQ";#N/A,#N/A,FALSE,"REO";#N/A,#N/A,FALSE,"WATCHDSC";#N/A,#N/A,FALSE,"2LOSSMOD";#N/A,#N/A,FALSE,"2LOSS";#N/A,#N/A,FALSE,"DSC";#N/A,#N/A,FALSE,"OPERAT";#N/A,#N/A,FALSE,"ADJUST";#N/A,#N/A,FALSE,"PAIDOFF";#N/A,#N/A,FALSE,"TENANT";#N/A,#N/A,FALSE,"LEASE EXPIRE"}</definedName>
    <definedName name="wrn.surveillance._3_4" hidden="1">{#N/A,#N/A,FALSE,"DELQ";#N/A,#N/A,FALSE,"REO";#N/A,#N/A,FALSE,"WATCHDSC";#N/A,#N/A,FALSE,"2LOSSMOD";#N/A,#N/A,FALSE,"2LOSS";#N/A,#N/A,FALSE,"DSC";#N/A,#N/A,FALSE,"OPERAT";#N/A,#N/A,FALSE,"ADJUST";#N/A,#N/A,FALSE,"PAIDOFF";#N/A,#N/A,FALSE,"TENANT";#N/A,#N/A,FALSE,"LEASE EXPIRE"}</definedName>
    <definedName name="wrn.surveillance._3_4_1" hidden="1">{#N/A,#N/A,FALSE,"DELQ";#N/A,#N/A,FALSE,"REO";#N/A,#N/A,FALSE,"WATCHDSC";#N/A,#N/A,FALSE,"2LOSSMOD";#N/A,#N/A,FALSE,"2LOSS";#N/A,#N/A,FALSE,"DSC";#N/A,#N/A,FALSE,"OPERAT";#N/A,#N/A,FALSE,"ADJUST";#N/A,#N/A,FALSE,"PAIDOFF";#N/A,#N/A,FALSE,"TENANT";#N/A,#N/A,FALSE,"LEASE EXPIRE"}</definedName>
    <definedName name="wrn.surveillance._3_4_1_1" hidden="1">{#N/A,#N/A,FALSE,"DELQ";#N/A,#N/A,FALSE,"REO";#N/A,#N/A,FALSE,"WATCHDSC";#N/A,#N/A,FALSE,"2LOSSMOD";#N/A,#N/A,FALSE,"2LOSS";#N/A,#N/A,FALSE,"DSC";#N/A,#N/A,FALSE,"OPERAT";#N/A,#N/A,FALSE,"ADJUST";#N/A,#N/A,FALSE,"PAIDOFF";#N/A,#N/A,FALSE,"TENANT";#N/A,#N/A,FALSE,"LEASE EXPIRE"}</definedName>
    <definedName name="wrn.surveillance._3_4_1_2" hidden="1">{#N/A,#N/A,FALSE,"DELQ";#N/A,#N/A,FALSE,"REO";#N/A,#N/A,FALSE,"WATCHDSC";#N/A,#N/A,FALSE,"2LOSSMOD";#N/A,#N/A,FALSE,"2LOSS";#N/A,#N/A,FALSE,"DSC";#N/A,#N/A,FALSE,"OPERAT";#N/A,#N/A,FALSE,"ADJUST";#N/A,#N/A,FALSE,"PAIDOFF";#N/A,#N/A,FALSE,"TENANT";#N/A,#N/A,FALSE,"LEASE EXPIRE"}</definedName>
    <definedName name="wrn.surveillance._3_4_2" hidden="1">{#N/A,#N/A,FALSE,"DELQ";#N/A,#N/A,FALSE,"REO";#N/A,#N/A,FALSE,"WATCHDSC";#N/A,#N/A,FALSE,"2LOSSMOD";#N/A,#N/A,FALSE,"2LOSS";#N/A,#N/A,FALSE,"DSC";#N/A,#N/A,FALSE,"OPERAT";#N/A,#N/A,FALSE,"ADJUST";#N/A,#N/A,FALSE,"PAIDOFF";#N/A,#N/A,FALSE,"TENANT";#N/A,#N/A,FALSE,"LEASE EXPIRE"}</definedName>
    <definedName name="wrn.surveillance._3_4_2_1" hidden="1">{#N/A,#N/A,FALSE,"DELQ";#N/A,#N/A,FALSE,"REO";#N/A,#N/A,FALSE,"WATCHDSC";#N/A,#N/A,FALSE,"2LOSSMOD";#N/A,#N/A,FALSE,"2LOSS";#N/A,#N/A,FALSE,"DSC";#N/A,#N/A,FALSE,"OPERAT";#N/A,#N/A,FALSE,"ADJUST";#N/A,#N/A,FALSE,"PAIDOFF";#N/A,#N/A,FALSE,"TENANT";#N/A,#N/A,FALSE,"LEASE EXPIRE"}</definedName>
    <definedName name="wrn.surveillance._3_4_2_2" hidden="1">{#N/A,#N/A,FALSE,"DELQ";#N/A,#N/A,FALSE,"REO";#N/A,#N/A,FALSE,"WATCHDSC";#N/A,#N/A,FALSE,"2LOSSMOD";#N/A,#N/A,FALSE,"2LOSS";#N/A,#N/A,FALSE,"DSC";#N/A,#N/A,FALSE,"OPERAT";#N/A,#N/A,FALSE,"ADJUST";#N/A,#N/A,FALSE,"PAIDOFF";#N/A,#N/A,FALSE,"TENANT";#N/A,#N/A,FALSE,"LEASE EXPIRE"}</definedName>
    <definedName name="wrn.surveillance._3_4_3" hidden="1">{#N/A,#N/A,FALSE,"DELQ";#N/A,#N/A,FALSE,"REO";#N/A,#N/A,FALSE,"WATCHDSC";#N/A,#N/A,FALSE,"2LOSSMOD";#N/A,#N/A,FALSE,"2LOSS";#N/A,#N/A,FALSE,"DSC";#N/A,#N/A,FALSE,"OPERAT";#N/A,#N/A,FALSE,"ADJUST";#N/A,#N/A,FALSE,"PAIDOFF";#N/A,#N/A,FALSE,"TENANT";#N/A,#N/A,FALSE,"LEASE EXPIRE"}</definedName>
    <definedName name="wrn.surveillance._3_4_3_1" hidden="1">{#N/A,#N/A,FALSE,"DELQ";#N/A,#N/A,FALSE,"REO";#N/A,#N/A,FALSE,"WATCHDSC";#N/A,#N/A,FALSE,"2LOSSMOD";#N/A,#N/A,FALSE,"2LOSS";#N/A,#N/A,FALSE,"DSC";#N/A,#N/A,FALSE,"OPERAT";#N/A,#N/A,FALSE,"ADJUST";#N/A,#N/A,FALSE,"PAIDOFF";#N/A,#N/A,FALSE,"TENANT";#N/A,#N/A,FALSE,"LEASE EXPIRE"}</definedName>
    <definedName name="wrn.surveillance._3_4_3_2" hidden="1">{#N/A,#N/A,FALSE,"DELQ";#N/A,#N/A,FALSE,"REO";#N/A,#N/A,FALSE,"WATCHDSC";#N/A,#N/A,FALSE,"2LOSSMOD";#N/A,#N/A,FALSE,"2LOSS";#N/A,#N/A,FALSE,"DSC";#N/A,#N/A,FALSE,"OPERAT";#N/A,#N/A,FALSE,"ADJUST";#N/A,#N/A,FALSE,"PAIDOFF";#N/A,#N/A,FALSE,"TENANT";#N/A,#N/A,FALSE,"LEASE EXPIRE"}</definedName>
    <definedName name="wrn.surveillance._3_4_4" hidden="1">{#N/A,#N/A,FALSE,"DELQ";#N/A,#N/A,FALSE,"REO";#N/A,#N/A,FALSE,"WATCHDSC";#N/A,#N/A,FALSE,"2LOSSMOD";#N/A,#N/A,FALSE,"2LOSS";#N/A,#N/A,FALSE,"DSC";#N/A,#N/A,FALSE,"OPERAT";#N/A,#N/A,FALSE,"ADJUST";#N/A,#N/A,FALSE,"PAIDOFF";#N/A,#N/A,FALSE,"TENANT";#N/A,#N/A,FALSE,"LEASE EXPIRE"}</definedName>
    <definedName name="wrn.surveillance._3_4_4_1" hidden="1">{#N/A,#N/A,FALSE,"DELQ";#N/A,#N/A,FALSE,"REO";#N/A,#N/A,FALSE,"WATCHDSC";#N/A,#N/A,FALSE,"2LOSSMOD";#N/A,#N/A,FALSE,"2LOSS";#N/A,#N/A,FALSE,"DSC";#N/A,#N/A,FALSE,"OPERAT";#N/A,#N/A,FALSE,"ADJUST";#N/A,#N/A,FALSE,"PAIDOFF";#N/A,#N/A,FALSE,"TENANT";#N/A,#N/A,FALSE,"LEASE EXPIRE"}</definedName>
    <definedName name="wrn.surveillance._3_4_4_2" hidden="1">{#N/A,#N/A,FALSE,"DELQ";#N/A,#N/A,FALSE,"REO";#N/A,#N/A,FALSE,"WATCHDSC";#N/A,#N/A,FALSE,"2LOSSMOD";#N/A,#N/A,FALSE,"2LOSS";#N/A,#N/A,FALSE,"DSC";#N/A,#N/A,FALSE,"OPERAT";#N/A,#N/A,FALSE,"ADJUST";#N/A,#N/A,FALSE,"PAIDOFF";#N/A,#N/A,FALSE,"TENANT";#N/A,#N/A,FALSE,"LEASE EXPIRE"}</definedName>
    <definedName name="wrn.surveillance._3_4_5" hidden="1">{#N/A,#N/A,FALSE,"DELQ";#N/A,#N/A,FALSE,"REO";#N/A,#N/A,FALSE,"WATCHDSC";#N/A,#N/A,FALSE,"2LOSSMOD";#N/A,#N/A,FALSE,"2LOSS";#N/A,#N/A,FALSE,"DSC";#N/A,#N/A,FALSE,"OPERAT";#N/A,#N/A,FALSE,"ADJUST";#N/A,#N/A,FALSE,"PAIDOFF";#N/A,#N/A,FALSE,"TENANT";#N/A,#N/A,FALSE,"LEASE EXPIRE"}</definedName>
    <definedName name="wrn.surveillance._3_4_5_1" hidden="1">{#N/A,#N/A,FALSE,"DELQ";#N/A,#N/A,FALSE,"REO";#N/A,#N/A,FALSE,"WATCHDSC";#N/A,#N/A,FALSE,"2LOSSMOD";#N/A,#N/A,FALSE,"2LOSS";#N/A,#N/A,FALSE,"DSC";#N/A,#N/A,FALSE,"OPERAT";#N/A,#N/A,FALSE,"ADJUST";#N/A,#N/A,FALSE,"PAIDOFF";#N/A,#N/A,FALSE,"TENANT";#N/A,#N/A,FALSE,"LEASE EXPIRE"}</definedName>
    <definedName name="wrn.surveillance._3_4_5_2" hidden="1">{#N/A,#N/A,FALSE,"DELQ";#N/A,#N/A,FALSE,"REO";#N/A,#N/A,FALSE,"WATCHDSC";#N/A,#N/A,FALSE,"2LOSSMOD";#N/A,#N/A,FALSE,"2LOSS";#N/A,#N/A,FALSE,"DSC";#N/A,#N/A,FALSE,"OPERAT";#N/A,#N/A,FALSE,"ADJUST";#N/A,#N/A,FALSE,"PAIDOFF";#N/A,#N/A,FALSE,"TENANT";#N/A,#N/A,FALSE,"LEASE EXPIRE"}</definedName>
    <definedName name="wrn.surveillance._3_5" hidden="1">{#N/A,#N/A,FALSE,"DELQ";#N/A,#N/A,FALSE,"REO";#N/A,#N/A,FALSE,"WATCHDSC";#N/A,#N/A,FALSE,"2LOSSMOD";#N/A,#N/A,FALSE,"2LOSS";#N/A,#N/A,FALSE,"DSC";#N/A,#N/A,FALSE,"OPERAT";#N/A,#N/A,FALSE,"ADJUST";#N/A,#N/A,FALSE,"PAIDOFF";#N/A,#N/A,FALSE,"TENANT";#N/A,#N/A,FALSE,"LEASE EXPIRE"}</definedName>
    <definedName name="wrn.surveillance._3_5_1" hidden="1">{#N/A,#N/A,FALSE,"DELQ";#N/A,#N/A,FALSE,"REO";#N/A,#N/A,FALSE,"WATCHDSC";#N/A,#N/A,FALSE,"2LOSSMOD";#N/A,#N/A,FALSE,"2LOSS";#N/A,#N/A,FALSE,"DSC";#N/A,#N/A,FALSE,"OPERAT";#N/A,#N/A,FALSE,"ADJUST";#N/A,#N/A,FALSE,"PAIDOFF";#N/A,#N/A,FALSE,"TENANT";#N/A,#N/A,FALSE,"LEASE EXPIRE"}</definedName>
    <definedName name="wrn.surveillance._3_5_1_1" hidden="1">{#N/A,#N/A,FALSE,"DELQ";#N/A,#N/A,FALSE,"REO";#N/A,#N/A,FALSE,"WATCHDSC";#N/A,#N/A,FALSE,"2LOSSMOD";#N/A,#N/A,FALSE,"2LOSS";#N/A,#N/A,FALSE,"DSC";#N/A,#N/A,FALSE,"OPERAT";#N/A,#N/A,FALSE,"ADJUST";#N/A,#N/A,FALSE,"PAIDOFF";#N/A,#N/A,FALSE,"TENANT";#N/A,#N/A,FALSE,"LEASE EXPIRE"}</definedName>
    <definedName name="wrn.surveillance._3_5_1_2" hidden="1">{#N/A,#N/A,FALSE,"DELQ";#N/A,#N/A,FALSE,"REO";#N/A,#N/A,FALSE,"WATCHDSC";#N/A,#N/A,FALSE,"2LOSSMOD";#N/A,#N/A,FALSE,"2LOSS";#N/A,#N/A,FALSE,"DSC";#N/A,#N/A,FALSE,"OPERAT";#N/A,#N/A,FALSE,"ADJUST";#N/A,#N/A,FALSE,"PAIDOFF";#N/A,#N/A,FALSE,"TENANT";#N/A,#N/A,FALSE,"LEASE EXPIRE"}</definedName>
    <definedName name="wrn.surveillance._3_5_2" hidden="1">{#N/A,#N/A,FALSE,"DELQ";#N/A,#N/A,FALSE,"REO";#N/A,#N/A,FALSE,"WATCHDSC";#N/A,#N/A,FALSE,"2LOSSMOD";#N/A,#N/A,FALSE,"2LOSS";#N/A,#N/A,FALSE,"DSC";#N/A,#N/A,FALSE,"OPERAT";#N/A,#N/A,FALSE,"ADJUST";#N/A,#N/A,FALSE,"PAIDOFF";#N/A,#N/A,FALSE,"TENANT";#N/A,#N/A,FALSE,"LEASE EXPIRE"}</definedName>
    <definedName name="wrn.surveillance._3_5_2_1" hidden="1">{#N/A,#N/A,FALSE,"DELQ";#N/A,#N/A,FALSE,"REO";#N/A,#N/A,FALSE,"WATCHDSC";#N/A,#N/A,FALSE,"2LOSSMOD";#N/A,#N/A,FALSE,"2LOSS";#N/A,#N/A,FALSE,"DSC";#N/A,#N/A,FALSE,"OPERAT";#N/A,#N/A,FALSE,"ADJUST";#N/A,#N/A,FALSE,"PAIDOFF";#N/A,#N/A,FALSE,"TENANT";#N/A,#N/A,FALSE,"LEASE EXPIRE"}</definedName>
    <definedName name="wrn.surveillance._3_5_2_2" hidden="1">{#N/A,#N/A,FALSE,"DELQ";#N/A,#N/A,FALSE,"REO";#N/A,#N/A,FALSE,"WATCHDSC";#N/A,#N/A,FALSE,"2LOSSMOD";#N/A,#N/A,FALSE,"2LOSS";#N/A,#N/A,FALSE,"DSC";#N/A,#N/A,FALSE,"OPERAT";#N/A,#N/A,FALSE,"ADJUST";#N/A,#N/A,FALSE,"PAIDOFF";#N/A,#N/A,FALSE,"TENANT";#N/A,#N/A,FALSE,"LEASE EXPIRE"}</definedName>
    <definedName name="wrn.surveillance._3_5_3" hidden="1">{#N/A,#N/A,FALSE,"DELQ";#N/A,#N/A,FALSE,"REO";#N/A,#N/A,FALSE,"WATCHDSC";#N/A,#N/A,FALSE,"2LOSSMOD";#N/A,#N/A,FALSE,"2LOSS";#N/A,#N/A,FALSE,"DSC";#N/A,#N/A,FALSE,"OPERAT";#N/A,#N/A,FALSE,"ADJUST";#N/A,#N/A,FALSE,"PAIDOFF";#N/A,#N/A,FALSE,"TENANT";#N/A,#N/A,FALSE,"LEASE EXPIRE"}</definedName>
    <definedName name="wrn.surveillance._3_5_3_1" hidden="1">{#N/A,#N/A,FALSE,"DELQ";#N/A,#N/A,FALSE,"REO";#N/A,#N/A,FALSE,"WATCHDSC";#N/A,#N/A,FALSE,"2LOSSMOD";#N/A,#N/A,FALSE,"2LOSS";#N/A,#N/A,FALSE,"DSC";#N/A,#N/A,FALSE,"OPERAT";#N/A,#N/A,FALSE,"ADJUST";#N/A,#N/A,FALSE,"PAIDOFF";#N/A,#N/A,FALSE,"TENANT";#N/A,#N/A,FALSE,"LEASE EXPIRE"}</definedName>
    <definedName name="wrn.surveillance._3_5_3_2" hidden="1">{#N/A,#N/A,FALSE,"DELQ";#N/A,#N/A,FALSE,"REO";#N/A,#N/A,FALSE,"WATCHDSC";#N/A,#N/A,FALSE,"2LOSSMOD";#N/A,#N/A,FALSE,"2LOSS";#N/A,#N/A,FALSE,"DSC";#N/A,#N/A,FALSE,"OPERAT";#N/A,#N/A,FALSE,"ADJUST";#N/A,#N/A,FALSE,"PAIDOFF";#N/A,#N/A,FALSE,"TENANT";#N/A,#N/A,FALSE,"LEASE EXPIRE"}</definedName>
    <definedName name="wrn.surveillance._3_5_4" hidden="1">{#N/A,#N/A,FALSE,"DELQ";#N/A,#N/A,FALSE,"REO";#N/A,#N/A,FALSE,"WATCHDSC";#N/A,#N/A,FALSE,"2LOSSMOD";#N/A,#N/A,FALSE,"2LOSS";#N/A,#N/A,FALSE,"DSC";#N/A,#N/A,FALSE,"OPERAT";#N/A,#N/A,FALSE,"ADJUST";#N/A,#N/A,FALSE,"PAIDOFF";#N/A,#N/A,FALSE,"TENANT";#N/A,#N/A,FALSE,"LEASE EXPIRE"}</definedName>
    <definedName name="wrn.surveillance._3_5_4_1" hidden="1">{#N/A,#N/A,FALSE,"DELQ";#N/A,#N/A,FALSE,"REO";#N/A,#N/A,FALSE,"WATCHDSC";#N/A,#N/A,FALSE,"2LOSSMOD";#N/A,#N/A,FALSE,"2LOSS";#N/A,#N/A,FALSE,"DSC";#N/A,#N/A,FALSE,"OPERAT";#N/A,#N/A,FALSE,"ADJUST";#N/A,#N/A,FALSE,"PAIDOFF";#N/A,#N/A,FALSE,"TENANT";#N/A,#N/A,FALSE,"LEASE EXPIRE"}</definedName>
    <definedName name="wrn.surveillance._3_5_4_2" hidden="1">{#N/A,#N/A,FALSE,"DELQ";#N/A,#N/A,FALSE,"REO";#N/A,#N/A,FALSE,"WATCHDSC";#N/A,#N/A,FALSE,"2LOSSMOD";#N/A,#N/A,FALSE,"2LOSS";#N/A,#N/A,FALSE,"DSC";#N/A,#N/A,FALSE,"OPERAT";#N/A,#N/A,FALSE,"ADJUST";#N/A,#N/A,FALSE,"PAIDOFF";#N/A,#N/A,FALSE,"TENANT";#N/A,#N/A,FALSE,"LEASE EXPIRE"}</definedName>
    <definedName name="wrn.surveillance._3_5_5" hidden="1">{#N/A,#N/A,FALSE,"DELQ";#N/A,#N/A,FALSE,"REO";#N/A,#N/A,FALSE,"WATCHDSC";#N/A,#N/A,FALSE,"2LOSSMOD";#N/A,#N/A,FALSE,"2LOSS";#N/A,#N/A,FALSE,"DSC";#N/A,#N/A,FALSE,"OPERAT";#N/A,#N/A,FALSE,"ADJUST";#N/A,#N/A,FALSE,"PAIDOFF";#N/A,#N/A,FALSE,"TENANT";#N/A,#N/A,FALSE,"LEASE EXPIRE"}</definedName>
    <definedName name="wrn.surveillance._3_5_5_1" hidden="1">{#N/A,#N/A,FALSE,"DELQ";#N/A,#N/A,FALSE,"REO";#N/A,#N/A,FALSE,"WATCHDSC";#N/A,#N/A,FALSE,"2LOSSMOD";#N/A,#N/A,FALSE,"2LOSS";#N/A,#N/A,FALSE,"DSC";#N/A,#N/A,FALSE,"OPERAT";#N/A,#N/A,FALSE,"ADJUST";#N/A,#N/A,FALSE,"PAIDOFF";#N/A,#N/A,FALSE,"TENANT";#N/A,#N/A,FALSE,"LEASE EXPIRE"}</definedName>
    <definedName name="wrn.surveillance._3_5_5_2" hidden="1">{#N/A,#N/A,FALSE,"DELQ";#N/A,#N/A,FALSE,"REO";#N/A,#N/A,FALSE,"WATCHDSC";#N/A,#N/A,FALSE,"2LOSSMOD";#N/A,#N/A,FALSE,"2LOSS";#N/A,#N/A,FALSE,"DSC";#N/A,#N/A,FALSE,"OPERAT";#N/A,#N/A,FALSE,"ADJUST";#N/A,#N/A,FALSE,"PAIDOFF";#N/A,#N/A,FALSE,"TENANT";#N/A,#N/A,FALSE,"LEASE EXPIRE"}</definedName>
    <definedName name="wrn.surveillance._4" hidden="1">{#N/A,#N/A,FALSE,"DELQ";#N/A,#N/A,FALSE,"REO";#N/A,#N/A,FALSE,"WATCHDSC";#N/A,#N/A,FALSE,"2LOSSMOD";#N/A,#N/A,FALSE,"2LOSS";#N/A,#N/A,FALSE,"DSC";#N/A,#N/A,FALSE,"OPERAT";#N/A,#N/A,FALSE,"ADJUST";#N/A,#N/A,FALSE,"PAIDOFF";#N/A,#N/A,FALSE,"TENANT";#N/A,#N/A,FALSE,"LEASE EXPIRE"}</definedName>
    <definedName name="wrn.surveillance._4_1" hidden="1">{#N/A,#N/A,FALSE,"DELQ";#N/A,#N/A,FALSE,"REO";#N/A,#N/A,FALSE,"WATCHDSC";#N/A,#N/A,FALSE,"2LOSSMOD";#N/A,#N/A,FALSE,"2LOSS";#N/A,#N/A,FALSE,"DSC";#N/A,#N/A,FALSE,"OPERAT";#N/A,#N/A,FALSE,"ADJUST";#N/A,#N/A,FALSE,"PAIDOFF";#N/A,#N/A,FALSE,"TENANT";#N/A,#N/A,FALSE,"LEASE EXPIRE"}</definedName>
    <definedName name="wrn.surveillance._4_1_1" hidden="1">{#N/A,#N/A,FALSE,"DELQ";#N/A,#N/A,FALSE,"REO";#N/A,#N/A,FALSE,"WATCHDSC";#N/A,#N/A,FALSE,"2LOSSMOD";#N/A,#N/A,FALSE,"2LOSS";#N/A,#N/A,FALSE,"DSC";#N/A,#N/A,FALSE,"OPERAT";#N/A,#N/A,FALSE,"ADJUST";#N/A,#N/A,FALSE,"PAIDOFF";#N/A,#N/A,FALSE,"TENANT";#N/A,#N/A,FALSE,"LEASE EXPIRE"}</definedName>
    <definedName name="wrn.surveillance._4_1_1_1" hidden="1">{#N/A,#N/A,FALSE,"DELQ";#N/A,#N/A,FALSE,"REO";#N/A,#N/A,FALSE,"WATCHDSC";#N/A,#N/A,FALSE,"2LOSSMOD";#N/A,#N/A,FALSE,"2LOSS";#N/A,#N/A,FALSE,"DSC";#N/A,#N/A,FALSE,"OPERAT";#N/A,#N/A,FALSE,"ADJUST";#N/A,#N/A,FALSE,"PAIDOFF";#N/A,#N/A,FALSE,"TENANT";#N/A,#N/A,FALSE,"LEASE EXPIRE"}</definedName>
    <definedName name="wrn.surveillance._4_1_1_2" hidden="1">{#N/A,#N/A,FALSE,"DELQ";#N/A,#N/A,FALSE,"REO";#N/A,#N/A,FALSE,"WATCHDSC";#N/A,#N/A,FALSE,"2LOSSMOD";#N/A,#N/A,FALSE,"2LOSS";#N/A,#N/A,FALSE,"DSC";#N/A,#N/A,FALSE,"OPERAT";#N/A,#N/A,FALSE,"ADJUST";#N/A,#N/A,FALSE,"PAIDOFF";#N/A,#N/A,FALSE,"TENANT";#N/A,#N/A,FALSE,"LEASE EXPIRE"}</definedName>
    <definedName name="wrn.surveillance._4_1_2" hidden="1">{#N/A,#N/A,FALSE,"DELQ";#N/A,#N/A,FALSE,"REO";#N/A,#N/A,FALSE,"WATCHDSC";#N/A,#N/A,FALSE,"2LOSSMOD";#N/A,#N/A,FALSE,"2LOSS";#N/A,#N/A,FALSE,"DSC";#N/A,#N/A,FALSE,"OPERAT";#N/A,#N/A,FALSE,"ADJUST";#N/A,#N/A,FALSE,"PAIDOFF";#N/A,#N/A,FALSE,"TENANT";#N/A,#N/A,FALSE,"LEASE EXPIRE"}</definedName>
    <definedName name="wrn.surveillance._4_1_2_1" hidden="1">{#N/A,#N/A,FALSE,"DELQ";#N/A,#N/A,FALSE,"REO";#N/A,#N/A,FALSE,"WATCHDSC";#N/A,#N/A,FALSE,"2LOSSMOD";#N/A,#N/A,FALSE,"2LOSS";#N/A,#N/A,FALSE,"DSC";#N/A,#N/A,FALSE,"OPERAT";#N/A,#N/A,FALSE,"ADJUST";#N/A,#N/A,FALSE,"PAIDOFF";#N/A,#N/A,FALSE,"TENANT";#N/A,#N/A,FALSE,"LEASE EXPIRE"}</definedName>
    <definedName name="wrn.surveillance._4_1_2_2" hidden="1">{#N/A,#N/A,FALSE,"DELQ";#N/A,#N/A,FALSE,"REO";#N/A,#N/A,FALSE,"WATCHDSC";#N/A,#N/A,FALSE,"2LOSSMOD";#N/A,#N/A,FALSE,"2LOSS";#N/A,#N/A,FALSE,"DSC";#N/A,#N/A,FALSE,"OPERAT";#N/A,#N/A,FALSE,"ADJUST";#N/A,#N/A,FALSE,"PAIDOFF";#N/A,#N/A,FALSE,"TENANT";#N/A,#N/A,FALSE,"LEASE EXPIRE"}</definedName>
    <definedName name="wrn.surveillance._4_1_3" hidden="1">{#N/A,#N/A,FALSE,"DELQ";#N/A,#N/A,FALSE,"REO";#N/A,#N/A,FALSE,"WATCHDSC";#N/A,#N/A,FALSE,"2LOSSMOD";#N/A,#N/A,FALSE,"2LOSS";#N/A,#N/A,FALSE,"DSC";#N/A,#N/A,FALSE,"OPERAT";#N/A,#N/A,FALSE,"ADJUST";#N/A,#N/A,FALSE,"PAIDOFF";#N/A,#N/A,FALSE,"TENANT";#N/A,#N/A,FALSE,"LEASE EXPIRE"}</definedName>
    <definedName name="wrn.surveillance._4_1_3_1" hidden="1">{#N/A,#N/A,FALSE,"DELQ";#N/A,#N/A,FALSE,"REO";#N/A,#N/A,FALSE,"WATCHDSC";#N/A,#N/A,FALSE,"2LOSSMOD";#N/A,#N/A,FALSE,"2LOSS";#N/A,#N/A,FALSE,"DSC";#N/A,#N/A,FALSE,"OPERAT";#N/A,#N/A,FALSE,"ADJUST";#N/A,#N/A,FALSE,"PAIDOFF";#N/A,#N/A,FALSE,"TENANT";#N/A,#N/A,FALSE,"LEASE EXPIRE"}</definedName>
    <definedName name="wrn.surveillance._4_1_3_2" hidden="1">{#N/A,#N/A,FALSE,"DELQ";#N/A,#N/A,FALSE,"REO";#N/A,#N/A,FALSE,"WATCHDSC";#N/A,#N/A,FALSE,"2LOSSMOD";#N/A,#N/A,FALSE,"2LOSS";#N/A,#N/A,FALSE,"DSC";#N/A,#N/A,FALSE,"OPERAT";#N/A,#N/A,FALSE,"ADJUST";#N/A,#N/A,FALSE,"PAIDOFF";#N/A,#N/A,FALSE,"TENANT";#N/A,#N/A,FALSE,"LEASE EXPIRE"}</definedName>
    <definedName name="wrn.surveillance._4_1_4" hidden="1">{#N/A,#N/A,FALSE,"DELQ";#N/A,#N/A,FALSE,"REO";#N/A,#N/A,FALSE,"WATCHDSC";#N/A,#N/A,FALSE,"2LOSSMOD";#N/A,#N/A,FALSE,"2LOSS";#N/A,#N/A,FALSE,"DSC";#N/A,#N/A,FALSE,"OPERAT";#N/A,#N/A,FALSE,"ADJUST";#N/A,#N/A,FALSE,"PAIDOFF";#N/A,#N/A,FALSE,"TENANT";#N/A,#N/A,FALSE,"LEASE EXPIRE"}</definedName>
    <definedName name="wrn.surveillance._4_1_4_1" hidden="1">{#N/A,#N/A,FALSE,"DELQ";#N/A,#N/A,FALSE,"REO";#N/A,#N/A,FALSE,"WATCHDSC";#N/A,#N/A,FALSE,"2LOSSMOD";#N/A,#N/A,FALSE,"2LOSS";#N/A,#N/A,FALSE,"DSC";#N/A,#N/A,FALSE,"OPERAT";#N/A,#N/A,FALSE,"ADJUST";#N/A,#N/A,FALSE,"PAIDOFF";#N/A,#N/A,FALSE,"TENANT";#N/A,#N/A,FALSE,"LEASE EXPIRE"}</definedName>
    <definedName name="wrn.surveillance._4_1_4_2" hidden="1">{#N/A,#N/A,FALSE,"DELQ";#N/A,#N/A,FALSE,"REO";#N/A,#N/A,FALSE,"WATCHDSC";#N/A,#N/A,FALSE,"2LOSSMOD";#N/A,#N/A,FALSE,"2LOSS";#N/A,#N/A,FALSE,"DSC";#N/A,#N/A,FALSE,"OPERAT";#N/A,#N/A,FALSE,"ADJUST";#N/A,#N/A,FALSE,"PAIDOFF";#N/A,#N/A,FALSE,"TENANT";#N/A,#N/A,FALSE,"LEASE EXPIRE"}</definedName>
    <definedName name="wrn.surveillance._4_1_5" hidden="1">{#N/A,#N/A,FALSE,"DELQ";#N/A,#N/A,FALSE,"REO";#N/A,#N/A,FALSE,"WATCHDSC";#N/A,#N/A,FALSE,"2LOSSMOD";#N/A,#N/A,FALSE,"2LOSS";#N/A,#N/A,FALSE,"DSC";#N/A,#N/A,FALSE,"OPERAT";#N/A,#N/A,FALSE,"ADJUST";#N/A,#N/A,FALSE,"PAIDOFF";#N/A,#N/A,FALSE,"TENANT";#N/A,#N/A,FALSE,"LEASE EXPIRE"}</definedName>
    <definedName name="wrn.surveillance._4_1_5_1" hidden="1">{#N/A,#N/A,FALSE,"DELQ";#N/A,#N/A,FALSE,"REO";#N/A,#N/A,FALSE,"WATCHDSC";#N/A,#N/A,FALSE,"2LOSSMOD";#N/A,#N/A,FALSE,"2LOSS";#N/A,#N/A,FALSE,"DSC";#N/A,#N/A,FALSE,"OPERAT";#N/A,#N/A,FALSE,"ADJUST";#N/A,#N/A,FALSE,"PAIDOFF";#N/A,#N/A,FALSE,"TENANT";#N/A,#N/A,FALSE,"LEASE EXPIRE"}</definedName>
    <definedName name="wrn.surveillance._4_1_5_2" hidden="1">{#N/A,#N/A,FALSE,"DELQ";#N/A,#N/A,FALSE,"REO";#N/A,#N/A,FALSE,"WATCHDSC";#N/A,#N/A,FALSE,"2LOSSMOD";#N/A,#N/A,FALSE,"2LOSS";#N/A,#N/A,FALSE,"DSC";#N/A,#N/A,FALSE,"OPERAT";#N/A,#N/A,FALSE,"ADJUST";#N/A,#N/A,FALSE,"PAIDOFF";#N/A,#N/A,FALSE,"TENANT";#N/A,#N/A,FALSE,"LEASE EXPIRE"}</definedName>
    <definedName name="wrn.surveillance._4_2" hidden="1">{#N/A,#N/A,FALSE,"DELQ";#N/A,#N/A,FALSE,"REO";#N/A,#N/A,FALSE,"WATCHDSC";#N/A,#N/A,FALSE,"2LOSSMOD";#N/A,#N/A,FALSE,"2LOSS";#N/A,#N/A,FALSE,"DSC";#N/A,#N/A,FALSE,"OPERAT";#N/A,#N/A,FALSE,"ADJUST";#N/A,#N/A,FALSE,"PAIDOFF";#N/A,#N/A,FALSE,"TENANT";#N/A,#N/A,FALSE,"LEASE EXPIRE"}</definedName>
    <definedName name="wrn.surveillance._4_2_1" hidden="1">{#N/A,#N/A,FALSE,"DELQ";#N/A,#N/A,FALSE,"REO";#N/A,#N/A,FALSE,"WATCHDSC";#N/A,#N/A,FALSE,"2LOSSMOD";#N/A,#N/A,FALSE,"2LOSS";#N/A,#N/A,FALSE,"DSC";#N/A,#N/A,FALSE,"OPERAT";#N/A,#N/A,FALSE,"ADJUST";#N/A,#N/A,FALSE,"PAIDOFF";#N/A,#N/A,FALSE,"TENANT";#N/A,#N/A,FALSE,"LEASE EXPIRE"}</definedName>
    <definedName name="wrn.surveillance._4_2_1_1" hidden="1">{#N/A,#N/A,FALSE,"DELQ";#N/A,#N/A,FALSE,"REO";#N/A,#N/A,FALSE,"WATCHDSC";#N/A,#N/A,FALSE,"2LOSSMOD";#N/A,#N/A,FALSE,"2LOSS";#N/A,#N/A,FALSE,"DSC";#N/A,#N/A,FALSE,"OPERAT";#N/A,#N/A,FALSE,"ADJUST";#N/A,#N/A,FALSE,"PAIDOFF";#N/A,#N/A,FALSE,"TENANT";#N/A,#N/A,FALSE,"LEASE EXPIRE"}</definedName>
    <definedName name="wrn.surveillance._4_2_1_2" hidden="1">{#N/A,#N/A,FALSE,"DELQ";#N/A,#N/A,FALSE,"REO";#N/A,#N/A,FALSE,"WATCHDSC";#N/A,#N/A,FALSE,"2LOSSMOD";#N/A,#N/A,FALSE,"2LOSS";#N/A,#N/A,FALSE,"DSC";#N/A,#N/A,FALSE,"OPERAT";#N/A,#N/A,FALSE,"ADJUST";#N/A,#N/A,FALSE,"PAIDOFF";#N/A,#N/A,FALSE,"TENANT";#N/A,#N/A,FALSE,"LEASE EXPIRE"}</definedName>
    <definedName name="wrn.surveillance._4_2_2" hidden="1">{#N/A,#N/A,FALSE,"DELQ";#N/A,#N/A,FALSE,"REO";#N/A,#N/A,FALSE,"WATCHDSC";#N/A,#N/A,FALSE,"2LOSSMOD";#N/A,#N/A,FALSE,"2LOSS";#N/A,#N/A,FALSE,"DSC";#N/A,#N/A,FALSE,"OPERAT";#N/A,#N/A,FALSE,"ADJUST";#N/A,#N/A,FALSE,"PAIDOFF";#N/A,#N/A,FALSE,"TENANT";#N/A,#N/A,FALSE,"LEASE EXPIRE"}</definedName>
    <definedName name="wrn.surveillance._4_2_2_1" hidden="1">{#N/A,#N/A,FALSE,"DELQ";#N/A,#N/A,FALSE,"REO";#N/A,#N/A,FALSE,"WATCHDSC";#N/A,#N/A,FALSE,"2LOSSMOD";#N/A,#N/A,FALSE,"2LOSS";#N/A,#N/A,FALSE,"DSC";#N/A,#N/A,FALSE,"OPERAT";#N/A,#N/A,FALSE,"ADJUST";#N/A,#N/A,FALSE,"PAIDOFF";#N/A,#N/A,FALSE,"TENANT";#N/A,#N/A,FALSE,"LEASE EXPIRE"}</definedName>
    <definedName name="wrn.surveillance._4_2_2_2" hidden="1">{#N/A,#N/A,FALSE,"DELQ";#N/A,#N/A,FALSE,"REO";#N/A,#N/A,FALSE,"WATCHDSC";#N/A,#N/A,FALSE,"2LOSSMOD";#N/A,#N/A,FALSE,"2LOSS";#N/A,#N/A,FALSE,"DSC";#N/A,#N/A,FALSE,"OPERAT";#N/A,#N/A,FALSE,"ADJUST";#N/A,#N/A,FALSE,"PAIDOFF";#N/A,#N/A,FALSE,"TENANT";#N/A,#N/A,FALSE,"LEASE EXPIRE"}</definedName>
    <definedName name="wrn.surveillance._4_2_3" hidden="1">{#N/A,#N/A,FALSE,"DELQ";#N/A,#N/A,FALSE,"REO";#N/A,#N/A,FALSE,"WATCHDSC";#N/A,#N/A,FALSE,"2LOSSMOD";#N/A,#N/A,FALSE,"2LOSS";#N/A,#N/A,FALSE,"DSC";#N/A,#N/A,FALSE,"OPERAT";#N/A,#N/A,FALSE,"ADJUST";#N/A,#N/A,FALSE,"PAIDOFF";#N/A,#N/A,FALSE,"TENANT";#N/A,#N/A,FALSE,"LEASE EXPIRE"}</definedName>
    <definedName name="wrn.surveillance._4_2_3_1" hidden="1">{#N/A,#N/A,FALSE,"DELQ";#N/A,#N/A,FALSE,"REO";#N/A,#N/A,FALSE,"WATCHDSC";#N/A,#N/A,FALSE,"2LOSSMOD";#N/A,#N/A,FALSE,"2LOSS";#N/A,#N/A,FALSE,"DSC";#N/A,#N/A,FALSE,"OPERAT";#N/A,#N/A,FALSE,"ADJUST";#N/A,#N/A,FALSE,"PAIDOFF";#N/A,#N/A,FALSE,"TENANT";#N/A,#N/A,FALSE,"LEASE EXPIRE"}</definedName>
    <definedName name="wrn.surveillance._4_2_3_2" hidden="1">{#N/A,#N/A,FALSE,"DELQ";#N/A,#N/A,FALSE,"REO";#N/A,#N/A,FALSE,"WATCHDSC";#N/A,#N/A,FALSE,"2LOSSMOD";#N/A,#N/A,FALSE,"2LOSS";#N/A,#N/A,FALSE,"DSC";#N/A,#N/A,FALSE,"OPERAT";#N/A,#N/A,FALSE,"ADJUST";#N/A,#N/A,FALSE,"PAIDOFF";#N/A,#N/A,FALSE,"TENANT";#N/A,#N/A,FALSE,"LEASE EXPIRE"}</definedName>
    <definedName name="wrn.surveillance._4_2_4" hidden="1">{#N/A,#N/A,FALSE,"DELQ";#N/A,#N/A,FALSE,"REO";#N/A,#N/A,FALSE,"WATCHDSC";#N/A,#N/A,FALSE,"2LOSSMOD";#N/A,#N/A,FALSE,"2LOSS";#N/A,#N/A,FALSE,"DSC";#N/A,#N/A,FALSE,"OPERAT";#N/A,#N/A,FALSE,"ADJUST";#N/A,#N/A,FALSE,"PAIDOFF";#N/A,#N/A,FALSE,"TENANT";#N/A,#N/A,FALSE,"LEASE EXPIRE"}</definedName>
    <definedName name="wrn.surveillance._4_2_4_1" hidden="1">{#N/A,#N/A,FALSE,"DELQ";#N/A,#N/A,FALSE,"REO";#N/A,#N/A,FALSE,"WATCHDSC";#N/A,#N/A,FALSE,"2LOSSMOD";#N/A,#N/A,FALSE,"2LOSS";#N/A,#N/A,FALSE,"DSC";#N/A,#N/A,FALSE,"OPERAT";#N/A,#N/A,FALSE,"ADJUST";#N/A,#N/A,FALSE,"PAIDOFF";#N/A,#N/A,FALSE,"TENANT";#N/A,#N/A,FALSE,"LEASE EXPIRE"}</definedName>
    <definedName name="wrn.surveillance._4_2_4_2" hidden="1">{#N/A,#N/A,FALSE,"DELQ";#N/A,#N/A,FALSE,"REO";#N/A,#N/A,FALSE,"WATCHDSC";#N/A,#N/A,FALSE,"2LOSSMOD";#N/A,#N/A,FALSE,"2LOSS";#N/A,#N/A,FALSE,"DSC";#N/A,#N/A,FALSE,"OPERAT";#N/A,#N/A,FALSE,"ADJUST";#N/A,#N/A,FALSE,"PAIDOFF";#N/A,#N/A,FALSE,"TENANT";#N/A,#N/A,FALSE,"LEASE EXPIRE"}</definedName>
    <definedName name="wrn.surveillance._4_2_5" hidden="1">{#N/A,#N/A,FALSE,"DELQ";#N/A,#N/A,FALSE,"REO";#N/A,#N/A,FALSE,"WATCHDSC";#N/A,#N/A,FALSE,"2LOSSMOD";#N/A,#N/A,FALSE,"2LOSS";#N/A,#N/A,FALSE,"DSC";#N/A,#N/A,FALSE,"OPERAT";#N/A,#N/A,FALSE,"ADJUST";#N/A,#N/A,FALSE,"PAIDOFF";#N/A,#N/A,FALSE,"TENANT";#N/A,#N/A,FALSE,"LEASE EXPIRE"}</definedName>
    <definedName name="wrn.surveillance._4_2_5_1" hidden="1">{#N/A,#N/A,FALSE,"DELQ";#N/A,#N/A,FALSE,"REO";#N/A,#N/A,FALSE,"WATCHDSC";#N/A,#N/A,FALSE,"2LOSSMOD";#N/A,#N/A,FALSE,"2LOSS";#N/A,#N/A,FALSE,"DSC";#N/A,#N/A,FALSE,"OPERAT";#N/A,#N/A,FALSE,"ADJUST";#N/A,#N/A,FALSE,"PAIDOFF";#N/A,#N/A,FALSE,"TENANT";#N/A,#N/A,FALSE,"LEASE EXPIRE"}</definedName>
    <definedName name="wrn.surveillance._4_2_5_2" hidden="1">{#N/A,#N/A,FALSE,"DELQ";#N/A,#N/A,FALSE,"REO";#N/A,#N/A,FALSE,"WATCHDSC";#N/A,#N/A,FALSE,"2LOSSMOD";#N/A,#N/A,FALSE,"2LOSS";#N/A,#N/A,FALSE,"DSC";#N/A,#N/A,FALSE,"OPERAT";#N/A,#N/A,FALSE,"ADJUST";#N/A,#N/A,FALSE,"PAIDOFF";#N/A,#N/A,FALSE,"TENANT";#N/A,#N/A,FALSE,"LEASE EXPIRE"}</definedName>
    <definedName name="wrn.surveillance._4_3" hidden="1">{#N/A,#N/A,FALSE,"DELQ";#N/A,#N/A,FALSE,"REO";#N/A,#N/A,FALSE,"WATCHDSC";#N/A,#N/A,FALSE,"2LOSSMOD";#N/A,#N/A,FALSE,"2LOSS";#N/A,#N/A,FALSE,"DSC";#N/A,#N/A,FALSE,"OPERAT";#N/A,#N/A,FALSE,"ADJUST";#N/A,#N/A,FALSE,"PAIDOFF";#N/A,#N/A,FALSE,"TENANT";#N/A,#N/A,FALSE,"LEASE EXPIRE"}</definedName>
    <definedName name="wrn.surveillance._4_3_1" hidden="1">{#N/A,#N/A,FALSE,"DELQ";#N/A,#N/A,FALSE,"REO";#N/A,#N/A,FALSE,"WATCHDSC";#N/A,#N/A,FALSE,"2LOSSMOD";#N/A,#N/A,FALSE,"2LOSS";#N/A,#N/A,FALSE,"DSC";#N/A,#N/A,FALSE,"OPERAT";#N/A,#N/A,FALSE,"ADJUST";#N/A,#N/A,FALSE,"PAIDOFF";#N/A,#N/A,FALSE,"TENANT";#N/A,#N/A,FALSE,"LEASE EXPIRE"}</definedName>
    <definedName name="wrn.surveillance._4_3_1_1" hidden="1">{#N/A,#N/A,FALSE,"DELQ";#N/A,#N/A,FALSE,"REO";#N/A,#N/A,FALSE,"WATCHDSC";#N/A,#N/A,FALSE,"2LOSSMOD";#N/A,#N/A,FALSE,"2LOSS";#N/A,#N/A,FALSE,"DSC";#N/A,#N/A,FALSE,"OPERAT";#N/A,#N/A,FALSE,"ADJUST";#N/A,#N/A,FALSE,"PAIDOFF";#N/A,#N/A,FALSE,"TENANT";#N/A,#N/A,FALSE,"LEASE EXPIRE"}</definedName>
    <definedName name="wrn.surveillance._4_3_1_2" hidden="1">{#N/A,#N/A,FALSE,"DELQ";#N/A,#N/A,FALSE,"REO";#N/A,#N/A,FALSE,"WATCHDSC";#N/A,#N/A,FALSE,"2LOSSMOD";#N/A,#N/A,FALSE,"2LOSS";#N/A,#N/A,FALSE,"DSC";#N/A,#N/A,FALSE,"OPERAT";#N/A,#N/A,FALSE,"ADJUST";#N/A,#N/A,FALSE,"PAIDOFF";#N/A,#N/A,FALSE,"TENANT";#N/A,#N/A,FALSE,"LEASE EXPIRE"}</definedName>
    <definedName name="wrn.surveillance._4_3_2" hidden="1">{#N/A,#N/A,FALSE,"DELQ";#N/A,#N/A,FALSE,"REO";#N/A,#N/A,FALSE,"WATCHDSC";#N/A,#N/A,FALSE,"2LOSSMOD";#N/A,#N/A,FALSE,"2LOSS";#N/A,#N/A,FALSE,"DSC";#N/A,#N/A,FALSE,"OPERAT";#N/A,#N/A,FALSE,"ADJUST";#N/A,#N/A,FALSE,"PAIDOFF";#N/A,#N/A,FALSE,"TENANT";#N/A,#N/A,FALSE,"LEASE EXPIRE"}</definedName>
    <definedName name="wrn.surveillance._4_3_2_1" hidden="1">{#N/A,#N/A,FALSE,"DELQ";#N/A,#N/A,FALSE,"REO";#N/A,#N/A,FALSE,"WATCHDSC";#N/A,#N/A,FALSE,"2LOSSMOD";#N/A,#N/A,FALSE,"2LOSS";#N/A,#N/A,FALSE,"DSC";#N/A,#N/A,FALSE,"OPERAT";#N/A,#N/A,FALSE,"ADJUST";#N/A,#N/A,FALSE,"PAIDOFF";#N/A,#N/A,FALSE,"TENANT";#N/A,#N/A,FALSE,"LEASE EXPIRE"}</definedName>
    <definedName name="wrn.surveillance._4_3_2_2" hidden="1">{#N/A,#N/A,FALSE,"DELQ";#N/A,#N/A,FALSE,"REO";#N/A,#N/A,FALSE,"WATCHDSC";#N/A,#N/A,FALSE,"2LOSSMOD";#N/A,#N/A,FALSE,"2LOSS";#N/A,#N/A,FALSE,"DSC";#N/A,#N/A,FALSE,"OPERAT";#N/A,#N/A,FALSE,"ADJUST";#N/A,#N/A,FALSE,"PAIDOFF";#N/A,#N/A,FALSE,"TENANT";#N/A,#N/A,FALSE,"LEASE EXPIRE"}</definedName>
    <definedName name="wrn.surveillance._4_3_3" hidden="1">{#N/A,#N/A,FALSE,"DELQ";#N/A,#N/A,FALSE,"REO";#N/A,#N/A,FALSE,"WATCHDSC";#N/A,#N/A,FALSE,"2LOSSMOD";#N/A,#N/A,FALSE,"2LOSS";#N/A,#N/A,FALSE,"DSC";#N/A,#N/A,FALSE,"OPERAT";#N/A,#N/A,FALSE,"ADJUST";#N/A,#N/A,FALSE,"PAIDOFF";#N/A,#N/A,FALSE,"TENANT";#N/A,#N/A,FALSE,"LEASE EXPIRE"}</definedName>
    <definedName name="wrn.surveillance._4_3_3_1" hidden="1">{#N/A,#N/A,FALSE,"DELQ";#N/A,#N/A,FALSE,"REO";#N/A,#N/A,FALSE,"WATCHDSC";#N/A,#N/A,FALSE,"2LOSSMOD";#N/A,#N/A,FALSE,"2LOSS";#N/A,#N/A,FALSE,"DSC";#N/A,#N/A,FALSE,"OPERAT";#N/A,#N/A,FALSE,"ADJUST";#N/A,#N/A,FALSE,"PAIDOFF";#N/A,#N/A,FALSE,"TENANT";#N/A,#N/A,FALSE,"LEASE EXPIRE"}</definedName>
    <definedName name="wrn.surveillance._4_3_3_2" hidden="1">{#N/A,#N/A,FALSE,"DELQ";#N/A,#N/A,FALSE,"REO";#N/A,#N/A,FALSE,"WATCHDSC";#N/A,#N/A,FALSE,"2LOSSMOD";#N/A,#N/A,FALSE,"2LOSS";#N/A,#N/A,FALSE,"DSC";#N/A,#N/A,FALSE,"OPERAT";#N/A,#N/A,FALSE,"ADJUST";#N/A,#N/A,FALSE,"PAIDOFF";#N/A,#N/A,FALSE,"TENANT";#N/A,#N/A,FALSE,"LEASE EXPIRE"}</definedName>
    <definedName name="wrn.surveillance._4_3_4" hidden="1">{#N/A,#N/A,FALSE,"DELQ";#N/A,#N/A,FALSE,"REO";#N/A,#N/A,FALSE,"WATCHDSC";#N/A,#N/A,FALSE,"2LOSSMOD";#N/A,#N/A,FALSE,"2LOSS";#N/A,#N/A,FALSE,"DSC";#N/A,#N/A,FALSE,"OPERAT";#N/A,#N/A,FALSE,"ADJUST";#N/A,#N/A,FALSE,"PAIDOFF";#N/A,#N/A,FALSE,"TENANT";#N/A,#N/A,FALSE,"LEASE EXPIRE"}</definedName>
    <definedName name="wrn.surveillance._4_3_4_1" hidden="1">{#N/A,#N/A,FALSE,"DELQ";#N/A,#N/A,FALSE,"REO";#N/A,#N/A,FALSE,"WATCHDSC";#N/A,#N/A,FALSE,"2LOSSMOD";#N/A,#N/A,FALSE,"2LOSS";#N/A,#N/A,FALSE,"DSC";#N/A,#N/A,FALSE,"OPERAT";#N/A,#N/A,FALSE,"ADJUST";#N/A,#N/A,FALSE,"PAIDOFF";#N/A,#N/A,FALSE,"TENANT";#N/A,#N/A,FALSE,"LEASE EXPIRE"}</definedName>
    <definedName name="wrn.surveillance._4_3_4_2" hidden="1">{#N/A,#N/A,FALSE,"DELQ";#N/A,#N/A,FALSE,"REO";#N/A,#N/A,FALSE,"WATCHDSC";#N/A,#N/A,FALSE,"2LOSSMOD";#N/A,#N/A,FALSE,"2LOSS";#N/A,#N/A,FALSE,"DSC";#N/A,#N/A,FALSE,"OPERAT";#N/A,#N/A,FALSE,"ADJUST";#N/A,#N/A,FALSE,"PAIDOFF";#N/A,#N/A,FALSE,"TENANT";#N/A,#N/A,FALSE,"LEASE EXPIRE"}</definedName>
    <definedName name="wrn.surveillance._4_3_5" hidden="1">{#N/A,#N/A,FALSE,"DELQ";#N/A,#N/A,FALSE,"REO";#N/A,#N/A,FALSE,"WATCHDSC";#N/A,#N/A,FALSE,"2LOSSMOD";#N/A,#N/A,FALSE,"2LOSS";#N/A,#N/A,FALSE,"DSC";#N/A,#N/A,FALSE,"OPERAT";#N/A,#N/A,FALSE,"ADJUST";#N/A,#N/A,FALSE,"PAIDOFF";#N/A,#N/A,FALSE,"TENANT";#N/A,#N/A,FALSE,"LEASE EXPIRE"}</definedName>
    <definedName name="wrn.surveillance._4_3_5_1" hidden="1">{#N/A,#N/A,FALSE,"DELQ";#N/A,#N/A,FALSE,"REO";#N/A,#N/A,FALSE,"WATCHDSC";#N/A,#N/A,FALSE,"2LOSSMOD";#N/A,#N/A,FALSE,"2LOSS";#N/A,#N/A,FALSE,"DSC";#N/A,#N/A,FALSE,"OPERAT";#N/A,#N/A,FALSE,"ADJUST";#N/A,#N/A,FALSE,"PAIDOFF";#N/A,#N/A,FALSE,"TENANT";#N/A,#N/A,FALSE,"LEASE EXPIRE"}</definedName>
    <definedName name="wrn.surveillance._4_3_5_2" hidden="1">{#N/A,#N/A,FALSE,"DELQ";#N/A,#N/A,FALSE,"REO";#N/A,#N/A,FALSE,"WATCHDSC";#N/A,#N/A,FALSE,"2LOSSMOD";#N/A,#N/A,FALSE,"2LOSS";#N/A,#N/A,FALSE,"DSC";#N/A,#N/A,FALSE,"OPERAT";#N/A,#N/A,FALSE,"ADJUST";#N/A,#N/A,FALSE,"PAIDOFF";#N/A,#N/A,FALSE,"TENANT";#N/A,#N/A,FALSE,"LEASE EXPIRE"}</definedName>
    <definedName name="wrn.surveillance._4_4" hidden="1">{#N/A,#N/A,FALSE,"DELQ";#N/A,#N/A,FALSE,"REO";#N/A,#N/A,FALSE,"WATCHDSC";#N/A,#N/A,FALSE,"2LOSSMOD";#N/A,#N/A,FALSE,"2LOSS";#N/A,#N/A,FALSE,"DSC";#N/A,#N/A,FALSE,"OPERAT";#N/A,#N/A,FALSE,"ADJUST";#N/A,#N/A,FALSE,"PAIDOFF";#N/A,#N/A,FALSE,"TENANT";#N/A,#N/A,FALSE,"LEASE EXPIRE"}</definedName>
    <definedName name="wrn.surveillance._4_4_1" hidden="1">{#N/A,#N/A,FALSE,"DELQ";#N/A,#N/A,FALSE,"REO";#N/A,#N/A,FALSE,"WATCHDSC";#N/A,#N/A,FALSE,"2LOSSMOD";#N/A,#N/A,FALSE,"2LOSS";#N/A,#N/A,FALSE,"DSC";#N/A,#N/A,FALSE,"OPERAT";#N/A,#N/A,FALSE,"ADJUST";#N/A,#N/A,FALSE,"PAIDOFF";#N/A,#N/A,FALSE,"TENANT";#N/A,#N/A,FALSE,"LEASE EXPIRE"}</definedName>
    <definedName name="wrn.surveillance._4_4_1_1" hidden="1">{#N/A,#N/A,FALSE,"DELQ";#N/A,#N/A,FALSE,"REO";#N/A,#N/A,FALSE,"WATCHDSC";#N/A,#N/A,FALSE,"2LOSSMOD";#N/A,#N/A,FALSE,"2LOSS";#N/A,#N/A,FALSE,"DSC";#N/A,#N/A,FALSE,"OPERAT";#N/A,#N/A,FALSE,"ADJUST";#N/A,#N/A,FALSE,"PAIDOFF";#N/A,#N/A,FALSE,"TENANT";#N/A,#N/A,FALSE,"LEASE EXPIRE"}</definedName>
    <definedName name="wrn.surveillance._4_4_1_2" hidden="1">{#N/A,#N/A,FALSE,"DELQ";#N/A,#N/A,FALSE,"REO";#N/A,#N/A,FALSE,"WATCHDSC";#N/A,#N/A,FALSE,"2LOSSMOD";#N/A,#N/A,FALSE,"2LOSS";#N/A,#N/A,FALSE,"DSC";#N/A,#N/A,FALSE,"OPERAT";#N/A,#N/A,FALSE,"ADJUST";#N/A,#N/A,FALSE,"PAIDOFF";#N/A,#N/A,FALSE,"TENANT";#N/A,#N/A,FALSE,"LEASE EXPIRE"}</definedName>
    <definedName name="wrn.surveillance._4_4_2" hidden="1">{#N/A,#N/A,FALSE,"DELQ";#N/A,#N/A,FALSE,"REO";#N/A,#N/A,FALSE,"WATCHDSC";#N/A,#N/A,FALSE,"2LOSSMOD";#N/A,#N/A,FALSE,"2LOSS";#N/A,#N/A,FALSE,"DSC";#N/A,#N/A,FALSE,"OPERAT";#N/A,#N/A,FALSE,"ADJUST";#N/A,#N/A,FALSE,"PAIDOFF";#N/A,#N/A,FALSE,"TENANT";#N/A,#N/A,FALSE,"LEASE EXPIRE"}</definedName>
    <definedName name="wrn.surveillance._4_4_2_1" hidden="1">{#N/A,#N/A,FALSE,"DELQ";#N/A,#N/A,FALSE,"REO";#N/A,#N/A,FALSE,"WATCHDSC";#N/A,#N/A,FALSE,"2LOSSMOD";#N/A,#N/A,FALSE,"2LOSS";#N/A,#N/A,FALSE,"DSC";#N/A,#N/A,FALSE,"OPERAT";#N/A,#N/A,FALSE,"ADJUST";#N/A,#N/A,FALSE,"PAIDOFF";#N/A,#N/A,FALSE,"TENANT";#N/A,#N/A,FALSE,"LEASE EXPIRE"}</definedName>
    <definedName name="wrn.surveillance._4_4_2_2" hidden="1">{#N/A,#N/A,FALSE,"DELQ";#N/A,#N/A,FALSE,"REO";#N/A,#N/A,FALSE,"WATCHDSC";#N/A,#N/A,FALSE,"2LOSSMOD";#N/A,#N/A,FALSE,"2LOSS";#N/A,#N/A,FALSE,"DSC";#N/A,#N/A,FALSE,"OPERAT";#N/A,#N/A,FALSE,"ADJUST";#N/A,#N/A,FALSE,"PAIDOFF";#N/A,#N/A,FALSE,"TENANT";#N/A,#N/A,FALSE,"LEASE EXPIRE"}</definedName>
    <definedName name="wrn.surveillance._4_4_3" hidden="1">{#N/A,#N/A,FALSE,"DELQ";#N/A,#N/A,FALSE,"REO";#N/A,#N/A,FALSE,"WATCHDSC";#N/A,#N/A,FALSE,"2LOSSMOD";#N/A,#N/A,FALSE,"2LOSS";#N/A,#N/A,FALSE,"DSC";#N/A,#N/A,FALSE,"OPERAT";#N/A,#N/A,FALSE,"ADJUST";#N/A,#N/A,FALSE,"PAIDOFF";#N/A,#N/A,FALSE,"TENANT";#N/A,#N/A,FALSE,"LEASE EXPIRE"}</definedName>
    <definedName name="wrn.surveillance._4_4_3_1" hidden="1">{#N/A,#N/A,FALSE,"DELQ";#N/A,#N/A,FALSE,"REO";#N/A,#N/A,FALSE,"WATCHDSC";#N/A,#N/A,FALSE,"2LOSSMOD";#N/A,#N/A,FALSE,"2LOSS";#N/A,#N/A,FALSE,"DSC";#N/A,#N/A,FALSE,"OPERAT";#N/A,#N/A,FALSE,"ADJUST";#N/A,#N/A,FALSE,"PAIDOFF";#N/A,#N/A,FALSE,"TENANT";#N/A,#N/A,FALSE,"LEASE EXPIRE"}</definedName>
    <definedName name="wrn.surveillance._4_4_3_2" hidden="1">{#N/A,#N/A,FALSE,"DELQ";#N/A,#N/A,FALSE,"REO";#N/A,#N/A,FALSE,"WATCHDSC";#N/A,#N/A,FALSE,"2LOSSMOD";#N/A,#N/A,FALSE,"2LOSS";#N/A,#N/A,FALSE,"DSC";#N/A,#N/A,FALSE,"OPERAT";#N/A,#N/A,FALSE,"ADJUST";#N/A,#N/A,FALSE,"PAIDOFF";#N/A,#N/A,FALSE,"TENANT";#N/A,#N/A,FALSE,"LEASE EXPIRE"}</definedName>
    <definedName name="wrn.surveillance._4_4_4" hidden="1">{#N/A,#N/A,FALSE,"DELQ";#N/A,#N/A,FALSE,"REO";#N/A,#N/A,FALSE,"WATCHDSC";#N/A,#N/A,FALSE,"2LOSSMOD";#N/A,#N/A,FALSE,"2LOSS";#N/A,#N/A,FALSE,"DSC";#N/A,#N/A,FALSE,"OPERAT";#N/A,#N/A,FALSE,"ADJUST";#N/A,#N/A,FALSE,"PAIDOFF";#N/A,#N/A,FALSE,"TENANT";#N/A,#N/A,FALSE,"LEASE EXPIRE"}</definedName>
    <definedName name="wrn.surveillance._4_4_4_1" hidden="1">{#N/A,#N/A,FALSE,"DELQ";#N/A,#N/A,FALSE,"REO";#N/A,#N/A,FALSE,"WATCHDSC";#N/A,#N/A,FALSE,"2LOSSMOD";#N/A,#N/A,FALSE,"2LOSS";#N/A,#N/A,FALSE,"DSC";#N/A,#N/A,FALSE,"OPERAT";#N/A,#N/A,FALSE,"ADJUST";#N/A,#N/A,FALSE,"PAIDOFF";#N/A,#N/A,FALSE,"TENANT";#N/A,#N/A,FALSE,"LEASE EXPIRE"}</definedName>
    <definedName name="wrn.surveillance._4_4_4_2" hidden="1">{#N/A,#N/A,FALSE,"DELQ";#N/A,#N/A,FALSE,"REO";#N/A,#N/A,FALSE,"WATCHDSC";#N/A,#N/A,FALSE,"2LOSSMOD";#N/A,#N/A,FALSE,"2LOSS";#N/A,#N/A,FALSE,"DSC";#N/A,#N/A,FALSE,"OPERAT";#N/A,#N/A,FALSE,"ADJUST";#N/A,#N/A,FALSE,"PAIDOFF";#N/A,#N/A,FALSE,"TENANT";#N/A,#N/A,FALSE,"LEASE EXPIRE"}</definedName>
    <definedName name="wrn.surveillance._4_4_5" hidden="1">{#N/A,#N/A,FALSE,"DELQ";#N/A,#N/A,FALSE,"REO";#N/A,#N/A,FALSE,"WATCHDSC";#N/A,#N/A,FALSE,"2LOSSMOD";#N/A,#N/A,FALSE,"2LOSS";#N/A,#N/A,FALSE,"DSC";#N/A,#N/A,FALSE,"OPERAT";#N/A,#N/A,FALSE,"ADJUST";#N/A,#N/A,FALSE,"PAIDOFF";#N/A,#N/A,FALSE,"TENANT";#N/A,#N/A,FALSE,"LEASE EXPIRE"}</definedName>
    <definedName name="wrn.surveillance._4_4_5_1" hidden="1">{#N/A,#N/A,FALSE,"DELQ";#N/A,#N/A,FALSE,"REO";#N/A,#N/A,FALSE,"WATCHDSC";#N/A,#N/A,FALSE,"2LOSSMOD";#N/A,#N/A,FALSE,"2LOSS";#N/A,#N/A,FALSE,"DSC";#N/A,#N/A,FALSE,"OPERAT";#N/A,#N/A,FALSE,"ADJUST";#N/A,#N/A,FALSE,"PAIDOFF";#N/A,#N/A,FALSE,"TENANT";#N/A,#N/A,FALSE,"LEASE EXPIRE"}</definedName>
    <definedName name="wrn.surveillance._4_4_5_2" hidden="1">{#N/A,#N/A,FALSE,"DELQ";#N/A,#N/A,FALSE,"REO";#N/A,#N/A,FALSE,"WATCHDSC";#N/A,#N/A,FALSE,"2LOSSMOD";#N/A,#N/A,FALSE,"2LOSS";#N/A,#N/A,FALSE,"DSC";#N/A,#N/A,FALSE,"OPERAT";#N/A,#N/A,FALSE,"ADJUST";#N/A,#N/A,FALSE,"PAIDOFF";#N/A,#N/A,FALSE,"TENANT";#N/A,#N/A,FALSE,"LEASE EXPIRE"}</definedName>
    <definedName name="wrn.surveillance._4_5" hidden="1">{#N/A,#N/A,FALSE,"DELQ";#N/A,#N/A,FALSE,"REO";#N/A,#N/A,FALSE,"WATCHDSC";#N/A,#N/A,FALSE,"2LOSSMOD";#N/A,#N/A,FALSE,"2LOSS";#N/A,#N/A,FALSE,"DSC";#N/A,#N/A,FALSE,"OPERAT";#N/A,#N/A,FALSE,"ADJUST";#N/A,#N/A,FALSE,"PAIDOFF";#N/A,#N/A,FALSE,"TENANT";#N/A,#N/A,FALSE,"LEASE EXPIRE"}</definedName>
    <definedName name="wrn.surveillance._4_5_1" hidden="1">{#N/A,#N/A,FALSE,"DELQ";#N/A,#N/A,FALSE,"REO";#N/A,#N/A,FALSE,"WATCHDSC";#N/A,#N/A,FALSE,"2LOSSMOD";#N/A,#N/A,FALSE,"2LOSS";#N/A,#N/A,FALSE,"DSC";#N/A,#N/A,FALSE,"OPERAT";#N/A,#N/A,FALSE,"ADJUST";#N/A,#N/A,FALSE,"PAIDOFF";#N/A,#N/A,FALSE,"TENANT";#N/A,#N/A,FALSE,"LEASE EXPIRE"}</definedName>
    <definedName name="wrn.surveillance._4_5_1_1" hidden="1">{#N/A,#N/A,FALSE,"DELQ";#N/A,#N/A,FALSE,"REO";#N/A,#N/A,FALSE,"WATCHDSC";#N/A,#N/A,FALSE,"2LOSSMOD";#N/A,#N/A,FALSE,"2LOSS";#N/A,#N/A,FALSE,"DSC";#N/A,#N/A,FALSE,"OPERAT";#N/A,#N/A,FALSE,"ADJUST";#N/A,#N/A,FALSE,"PAIDOFF";#N/A,#N/A,FALSE,"TENANT";#N/A,#N/A,FALSE,"LEASE EXPIRE"}</definedName>
    <definedName name="wrn.surveillance._4_5_1_2" hidden="1">{#N/A,#N/A,FALSE,"DELQ";#N/A,#N/A,FALSE,"REO";#N/A,#N/A,FALSE,"WATCHDSC";#N/A,#N/A,FALSE,"2LOSSMOD";#N/A,#N/A,FALSE,"2LOSS";#N/A,#N/A,FALSE,"DSC";#N/A,#N/A,FALSE,"OPERAT";#N/A,#N/A,FALSE,"ADJUST";#N/A,#N/A,FALSE,"PAIDOFF";#N/A,#N/A,FALSE,"TENANT";#N/A,#N/A,FALSE,"LEASE EXPIRE"}</definedName>
    <definedName name="wrn.surveillance._4_5_2" hidden="1">{#N/A,#N/A,FALSE,"DELQ";#N/A,#N/A,FALSE,"REO";#N/A,#N/A,FALSE,"WATCHDSC";#N/A,#N/A,FALSE,"2LOSSMOD";#N/A,#N/A,FALSE,"2LOSS";#N/A,#N/A,FALSE,"DSC";#N/A,#N/A,FALSE,"OPERAT";#N/A,#N/A,FALSE,"ADJUST";#N/A,#N/A,FALSE,"PAIDOFF";#N/A,#N/A,FALSE,"TENANT";#N/A,#N/A,FALSE,"LEASE EXPIRE"}</definedName>
    <definedName name="wrn.surveillance._4_5_2_1" hidden="1">{#N/A,#N/A,FALSE,"DELQ";#N/A,#N/A,FALSE,"REO";#N/A,#N/A,FALSE,"WATCHDSC";#N/A,#N/A,FALSE,"2LOSSMOD";#N/A,#N/A,FALSE,"2LOSS";#N/A,#N/A,FALSE,"DSC";#N/A,#N/A,FALSE,"OPERAT";#N/A,#N/A,FALSE,"ADJUST";#N/A,#N/A,FALSE,"PAIDOFF";#N/A,#N/A,FALSE,"TENANT";#N/A,#N/A,FALSE,"LEASE EXPIRE"}</definedName>
    <definedName name="wrn.surveillance._4_5_2_2" hidden="1">{#N/A,#N/A,FALSE,"DELQ";#N/A,#N/A,FALSE,"REO";#N/A,#N/A,FALSE,"WATCHDSC";#N/A,#N/A,FALSE,"2LOSSMOD";#N/A,#N/A,FALSE,"2LOSS";#N/A,#N/A,FALSE,"DSC";#N/A,#N/A,FALSE,"OPERAT";#N/A,#N/A,FALSE,"ADJUST";#N/A,#N/A,FALSE,"PAIDOFF";#N/A,#N/A,FALSE,"TENANT";#N/A,#N/A,FALSE,"LEASE EXPIRE"}</definedName>
    <definedName name="wrn.surveillance._4_5_3" hidden="1">{#N/A,#N/A,FALSE,"DELQ";#N/A,#N/A,FALSE,"REO";#N/A,#N/A,FALSE,"WATCHDSC";#N/A,#N/A,FALSE,"2LOSSMOD";#N/A,#N/A,FALSE,"2LOSS";#N/A,#N/A,FALSE,"DSC";#N/A,#N/A,FALSE,"OPERAT";#N/A,#N/A,FALSE,"ADJUST";#N/A,#N/A,FALSE,"PAIDOFF";#N/A,#N/A,FALSE,"TENANT";#N/A,#N/A,FALSE,"LEASE EXPIRE"}</definedName>
    <definedName name="wrn.surveillance._4_5_3_1" hidden="1">{#N/A,#N/A,FALSE,"DELQ";#N/A,#N/A,FALSE,"REO";#N/A,#N/A,FALSE,"WATCHDSC";#N/A,#N/A,FALSE,"2LOSSMOD";#N/A,#N/A,FALSE,"2LOSS";#N/A,#N/A,FALSE,"DSC";#N/A,#N/A,FALSE,"OPERAT";#N/A,#N/A,FALSE,"ADJUST";#N/A,#N/A,FALSE,"PAIDOFF";#N/A,#N/A,FALSE,"TENANT";#N/A,#N/A,FALSE,"LEASE EXPIRE"}</definedName>
    <definedName name="wrn.surveillance._4_5_3_2" hidden="1">{#N/A,#N/A,FALSE,"DELQ";#N/A,#N/A,FALSE,"REO";#N/A,#N/A,FALSE,"WATCHDSC";#N/A,#N/A,FALSE,"2LOSSMOD";#N/A,#N/A,FALSE,"2LOSS";#N/A,#N/A,FALSE,"DSC";#N/A,#N/A,FALSE,"OPERAT";#N/A,#N/A,FALSE,"ADJUST";#N/A,#N/A,FALSE,"PAIDOFF";#N/A,#N/A,FALSE,"TENANT";#N/A,#N/A,FALSE,"LEASE EXPIRE"}</definedName>
    <definedName name="wrn.surveillance._4_5_4" hidden="1">{#N/A,#N/A,FALSE,"DELQ";#N/A,#N/A,FALSE,"REO";#N/A,#N/A,FALSE,"WATCHDSC";#N/A,#N/A,FALSE,"2LOSSMOD";#N/A,#N/A,FALSE,"2LOSS";#N/A,#N/A,FALSE,"DSC";#N/A,#N/A,FALSE,"OPERAT";#N/A,#N/A,FALSE,"ADJUST";#N/A,#N/A,FALSE,"PAIDOFF";#N/A,#N/A,FALSE,"TENANT";#N/A,#N/A,FALSE,"LEASE EXPIRE"}</definedName>
    <definedName name="wrn.surveillance._4_5_4_1" hidden="1">{#N/A,#N/A,FALSE,"DELQ";#N/A,#N/A,FALSE,"REO";#N/A,#N/A,FALSE,"WATCHDSC";#N/A,#N/A,FALSE,"2LOSSMOD";#N/A,#N/A,FALSE,"2LOSS";#N/A,#N/A,FALSE,"DSC";#N/A,#N/A,FALSE,"OPERAT";#N/A,#N/A,FALSE,"ADJUST";#N/A,#N/A,FALSE,"PAIDOFF";#N/A,#N/A,FALSE,"TENANT";#N/A,#N/A,FALSE,"LEASE EXPIRE"}</definedName>
    <definedName name="wrn.surveillance._4_5_4_2" hidden="1">{#N/A,#N/A,FALSE,"DELQ";#N/A,#N/A,FALSE,"REO";#N/A,#N/A,FALSE,"WATCHDSC";#N/A,#N/A,FALSE,"2LOSSMOD";#N/A,#N/A,FALSE,"2LOSS";#N/A,#N/A,FALSE,"DSC";#N/A,#N/A,FALSE,"OPERAT";#N/A,#N/A,FALSE,"ADJUST";#N/A,#N/A,FALSE,"PAIDOFF";#N/A,#N/A,FALSE,"TENANT";#N/A,#N/A,FALSE,"LEASE EXPIRE"}</definedName>
    <definedName name="wrn.surveillance._4_5_5" hidden="1">{#N/A,#N/A,FALSE,"DELQ";#N/A,#N/A,FALSE,"REO";#N/A,#N/A,FALSE,"WATCHDSC";#N/A,#N/A,FALSE,"2LOSSMOD";#N/A,#N/A,FALSE,"2LOSS";#N/A,#N/A,FALSE,"DSC";#N/A,#N/A,FALSE,"OPERAT";#N/A,#N/A,FALSE,"ADJUST";#N/A,#N/A,FALSE,"PAIDOFF";#N/A,#N/A,FALSE,"TENANT";#N/A,#N/A,FALSE,"LEASE EXPIRE"}</definedName>
    <definedName name="wrn.surveillance._4_5_5_1" hidden="1">{#N/A,#N/A,FALSE,"DELQ";#N/A,#N/A,FALSE,"REO";#N/A,#N/A,FALSE,"WATCHDSC";#N/A,#N/A,FALSE,"2LOSSMOD";#N/A,#N/A,FALSE,"2LOSS";#N/A,#N/A,FALSE,"DSC";#N/A,#N/A,FALSE,"OPERAT";#N/A,#N/A,FALSE,"ADJUST";#N/A,#N/A,FALSE,"PAIDOFF";#N/A,#N/A,FALSE,"TENANT";#N/A,#N/A,FALSE,"LEASE EXPIRE"}</definedName>
    <definedName name="wrn.surveillance._4_5_5_2" hidden="1">{#N/A,#N/A,FALSE,"DELQ";#N/A,#N/A,FALSE,"REO";#N/A,#N/A,FALSE,"WATCHDSC";#N/A,#N/A,FALSE,"2LOSSMOD";#N/A,#N/A,FALSE,"2LOSS";#N/A,#N/A,FALSE,"DSC";#N/A,#N/A,FALSE,"OPERAT";#N/A,#N/A,FALSE,"ADJUST";#N/A,#N/A,FALSE,"PAIDOFF";#N/A,#N/A,FALSE,"TENANT";#N/A,#N/A,FALSE,"LEASE EXPIRE"}</definedName>
    <definedName name="wrn.surveillance._5" hidden="1">{#N/A,#N/A,FALSE,"DELQ";#N/A,#N/A,FALSE,"REO";#N/A,#N/A,FALSE,"WATCHDSC";#N/A,#N/A,FALSE,"2LOSSMOD";#N/A,#N/A,FALSE,"2LOSS";#N/A,#N/A,FALSE,"DSC";#N/A,#N/A,FALSE,"OPERAT";#N/A,#N/A,FALSE,"ADJUST";#N/A,#N/A,FALSE,"PAIDOFF";#N/A,#N/A,FALSE,"TENANT";#N/A,#N/A,FALSE,"LEASE EXPIRE"}</definedName>
    <definedName name="wrn.surveillance._5_1" hidden="1">{#N/A,#N/A,FALSE,"DELQ";#N/A,#N/A,FALSE,"REO";#N/A,#N/A,FALSE,"WATCHDSC";#N/A,#N/A,FALSE,"2LOSSMOD";#N/A,#N/A,FALSE,"2LOSS";#N/A,#N/A,FALSE,"DSC";#N/A,#N/A,FALSE,"OPERAT";#N/A,#N/A,FALSE,"ADJUST";#N/A,#N/A,FALSE,"PAIDOFF";#N/A,#N/A,FALSE,"TENANT";#N/A,#N/A,FALSE,"LEASE EXPIRE"}</definedName>
    <definedName name="wrn.surveillance._5_1_1" hidden="1">{#N/A,#N/A,FALSE,"DELQ";#N/A,#N/A,FALSE,"REO";#N/A,#N/A,FALSE,"WATCHDSC";#N/A,#N/A,FALSE,"2LOSSMOD";#N/A,#N/A,FALSE,"2LOSS";#N/A,#N/A,FALSE,"DSC";#N/A,#N/A,FALSE,"OPERAT";#N/A,#N/A,FALSE,"ADJUST";#N/A,#N/A,FALSE,"PAIDOFF";#N/A,#N/A,FALSE,"TENANT";#N/A,#N/A,FALSE,"LEASE EXPIRE"}</definedName>
    <definedName name="wrn.surveillance._5_1_1_1" hidden="1">{#N/A,#N/A,FALSE,"DELQ";#N/A,#N/A,FALSE,"REO";#N/A,#N/A,FALSE,"WATCHDSC";#N/A,#N/A,FALSE,"2LOSSMOD";#N/A,#N/A,FALSE,"2LOSS";#N/A,#N/A,FALSE,"DSC";#N/A,#N/A,FALSE,"OPERAT";#N/A,#N/A,FALSE,"ADJUST";#N/A,#N/A,FALSE,"PAIDOFF";#N/A,#N/A,FALSE,"TENANT";#N/A,#N/A,FALSE,"LEASE EXPIRE"}</definedName>
    <definedName name="wrn.surveillance._5_1_1_2" hidden="1">{#N/A,#N/A,FALSE,"DELQ";#N/A,#N/A,FALSE,"REO";#N/A,#N/A,FALSE,"WATCHDSC";#N/A,#N/A,FALSE,"2LOSSMOD";#N/A,#N/A,FALSE,"2LOSS";#N/A,#N/A,FALSE,"DSC";#N/A,#N/A,FALSE,"OPERAT";#N/A,#N/A,FALSE,"ADJUST";#N/A,#N/A,FALSE,"PAIDOFF";#N/A,#N/A,FALSE,"TENANT";#N/A,#N/A,FALSE,"LEASE EXPIRE"}</definedName>
    <definedName name="wrn.surveillance._5_1_2" hidden="1">{#N/A,#N/A,FALSE,"DELQ";#N/A,#N/A,FALSE,"REO";#N/A,#N/A,FALSE,"WATCHDSC";#N/A,#N/A,FALSE,"2LOSSMOD";#N/A,#N/A,FALSE,"2LOSS";#N/A,#N/A,FALSE,"DSC";#N/A,#N/A,FALSE,"OPERAT";#N/A,#N/A,FALSE,"ADJUST";#N/A,#N/A,FALSE,"PAIDOFF";#N/A,#N/A,FALSE,"TENANT";#N/A,#N/A,FALSE,"LEASE EXPIRE"}</definedName>
    <definedName name="wrn.surveillance._5_1_2_1" hidden="1">{#N/A,#N/A,FALSE,"DELQ";#N/A,#N/A,FALSE,"REO";#N/A,#N/A,FALSE,"WATCHDSC";#N/A,#N/A,FALSE,"2LOSSMOD";#N/A,#N/A,FALSE,"2LOSS";#N/A,#N/A,FALSE,"DSC";#N/A,#N/A,FALSE,"OPERAT";#N/A,#N/A,FALSE,"ADJUST";#N/A,#N/A,FALSE,"PAIDOFF";#N/A,#N/A,FALSE,"TENANT";#N/A,#N/A,FALSE,"LEASE EXPIRE"}</definedName>
    <definedName name="wrn.surveillance._5_1_2_2" hidden="1">{#N/A,#N/A,FALSE,"DELQ";#N/A,#N/A,FALSE,"REO";#N/A,#N/A,FALSE,"WATCHDSC";#N/A,#N/A,FALSE,"2LOSSMOD";#N/A,#N/A,FALSE,"2LOSS";#N/A,#N/A,FALSE,"DSC";#N/A,#N/A,FALSE,"OPERAT";#N/A,#N/A,FALSE,"ADJUST";#N/A,#N/A,FALSE,"PAIDOFF";#N/A,#N/A,FALSE,"TENANT";#N/A,#N/A,FALSE,"LEASE EXPIRE"}</definedName>
    <definedName name="wrn.surveillance._5_1_3" hidden="1">{#N/A,#N/A,FALSE,"DELQ";#N/A,#N/A,FALSE,"REO";#N/A,#N/A,FALSE,"WATCHDSC";#N/A,#N/A,FALSE,"2LOSSMOD";#N/A,#N/A,FALSE,"2LOSS";#N/A,#N/A,FALSE,"DSC";#N/A,#N/A,FALSE,"OPERAT";#N/A,#N/A,FALSE,"ADJUST";#N/A,#N/A,FALSE,"PAIDOFF";#N/A,#N/A,FALSE,"TENANT";#N/A,#N/A,FALSE,"LEASE EXPIRE"}</definedName>
    <definedName name="wrn.surveillance._5_1_3_1" hidden="1">{#N/A,#N/A,FALSE,"DELQ";#N/A,#N/A,FALSE,"REO";#N/A,#N/A,FALSE,"WATCHDSC";#N/A,#N/A,FALSE,"2LOSSMOD";#N/A,#N/A,FALSE,"2LOSS";#N/A,#N/A,FALSE,"DSC";#N/A,#N/A,FALSE,"OPERAT";#N/A,#N/A,FALSE,"ADJUST";#N/A,#N/A,FALSE,"PAIDOFF";#N/A,#N/A,FALSE,"TENANT";#N/A,#N/A,FALSE,"LEASE EXPIRE"}</definedName>
    <definedName name="wrn.surveillance._5_1_3_2" hidden="1">{#N/A,#N/A,FALSE,"DELQ";#N/A,#N/A,FALSE,"REO";#N/A,#N/A,FALSE,"WATCHDSC";#N/A,#N/A,FALSE,"2LOSSMOD";#N/A,#N/A,FALSE,"2LOSS";#N/A,#N/A,FALSE,"DSC";#N/A,#N/A,FALSE,"OPERAT";#N/A,#N/A,FALSE,"ADJUST";#N/A,#N/A,FALSE,"PAIDOFF";#N/A,#N/A,FALSE,"TENANT";#N/A,#N/A,FALSE,"LEASE EXPIRE"}</definedName>
    <definedName name="wrn.surveillance._5_1_4" hidden="1">{#N/A,#N/A,FALSE,"DELQ";#N/A,#N/A,FALSE,"REO";#N/A,#N/A,FALSE,"WATCHDSC";#N/A,#N/A,FALSE,"2LOSSMOD";#N/A,#N/A,FALSE,"2LOSS";#N/A,#N/A,FALSE,"DSC";#N/A,#N/A,FALSE,"OPERAT";#N/A,#N/A,FALSE,"ADJUST";#N/A,#N/A,FALSE,"PAIDOFF";#N/A,#N/A,FALSE,"TENANT";#N/A,#N/A,FALSE,"LEASE EXPIRE"}</definedName>
    <definedName name="wrn.surveillance._5_1_4_1" hidden="1">{#N/A,#N/A,FALSE,"DELQ";#N/A,#N/A,FALSE,"REO";#N/A,#N/A,FALSE,"WATCHDSC";#N/A,#N/A,FALSE,"2LOSSMOD";#N/A,#N/A,FALSE,"2LOSS";#N/A,#N/A,FALSE,"DSC";#N/A,#N/A,FALSE,"OPERAT";#N/A,#N/A,FALSE,"ADJUST";#N/A,#N/A,FALSE,"PAIDOFF";#N/A,#N/A,FALSE,"TENANT";#N/A,#N/A,FALSE,"LEASE EXPIRE"}</definedName>
    <definedName name="wrn.surveillance._5_1_4_2" hidden="1">{#N/A,#N/A,FALSE,"DELQ";#N/A,#N/A,FALSE,"REO";#N/A,#N/A,FALSE,"WATCHDSC";#N/A,#N/A,FALSE,"2LOSSMOD";#N/A,#N/A,FALSE,"2LOSS";#N/A,#N/A,FALSE,"DSC";#N/A,#N/A,FALSE,"OPERAT";#N/A,#N/A,FALSE,"ADJUST";#N/A,#N/A,FALSE,"PAIDOFF";#N/A,#N/A,FALSE,"TENANT";#N/A,#N/A,FALSE,"LEASE EXPIRE"}</definedName>
    <definedName name="wrn.surveillance._5_1_5" hidden="1">{#N/A,#N/A,FALSE,"DELQ";#N/A,#N/A,FALSE,"REO";#N/A,#N/A,FALSE,"WATCHDSC";#N/A,#N/A,FALSE,"2LOSSMOD";#N/A,#N/A,FALSE,"2LOSS";#N/A,#N/A,FALSE,"DSC";#N/A,#N/A,FALSE,"OPERAT";#N/A,#N/A,FALSE,"ADJUST";#N/A,#N/A,FALSE,"PAIDOFF";#N/A,#N/A,FALSE,"TENANT";#N/A,#N/A,FALSE,"LEASE EXPIRE"}</definedName>
    <definedName name="wrn.surveillance._5_1_5_1" hidden="1">{#N/A,#N/A,FALSE,"DELQ";#N/A,#N/A,FALSE,"REO";#N/A,#N/A,FALSE,"WATCHDSC";#N/A,#N/A,FALSE,"2LOSSMOD";#N/A,#N/A,FALSE,"2LOSS";#N/A,#N/A,FALSE,"DSC";#N/A,#N/A,FALSE,"OPERAT";#N/A,#N/A,FALSE,"ADJUST";#N/A,#N/A,FALSE,"PAIDOFF";#N/A,#N/A,FALSE,"TENANT";#N/A,#N/A,FALSE,"LEASE EXPIRE"}</definedName>
    <definedName name="wrn.surveillance._5_1_5_2" hidden="1">{#N/A,#N/A,FALSE,"DELQ";#N/A,#N/A,FALSE,"REO";#N/A,#N/A,FALSE,"WATCHDSC";#N/A,#N/A,FALSE,"2LOSSMOD";#N/A,#N/A,FALSE,"2LOSS";#N/A,#N/A,FALSE,"DSC";#N/A,#N/A,FALSE,"OPERAT";#N/A,#N/A,FALSE,"ADJUST";#N/A,#N/A,FALSE,"PAIDOFF";#N/A,#N/A,FALSE,"TENANT";#N/A,#N/A,FALSE,"LEASE EXPIRE"}</definedName>
    <definedName name="wrn.surveillance._5_2" hidden="1">{#N/A,#N/A,FALSE,"DELQ";#N/A,#N/A,FALSE,"REO";#N/A,#N/A,FALSE,"WATCHDSC";#N/A,#N/A,FALSE,"2LOSSMOD";#N/A,#N/A,FALSE,"2LOSS";#N/A,#N/A,FALSE,"DSC";#N/A,#N/A,FALSE,"OPERAT";#N/A,#N/A,FALSE,"ADJUST";#N/A,#N/A,FALSE,"PAIDOFF";#N/A,#N/A,FALSE,"TENANT";#N/A,#N/A,FALSE,"LEASE EXPIRE"}</definedName>
    <definedName name="wrn.surveillance._5_2_1" hidden="1">{#N/A,#N/A,FALSE,"DELQ";#N/A,#N/A,FALSE,"REO";#N/A,#N/A,FALSE,"WATCHDSC";#N/A,#N/A,FALSE,"2LOSSMOD";#N/A,#N/A,FALSE,"2LOSS";#N/A,#N/A,FALSE,"DSC";#N/A,#N/A,FALSE,"OPERAT";#N/A,#N/A,FALSE,"ADJUST";#N/A,#N/A,FALSE,"PAIDOFF";#N/A,#N/A,FALSE,"TENANT";#N/A,#N/A,FALSE,"LEASE EXPIRE"}</definedName>
    <definedName name="wrn.surveillance._5_2_1_1" hidden="1">{#N/A,#N/A,FALSE,"DELQ";#N/A,#N/A,FALSE,"REO";#N/A,#N/A,FALSE,"WATCHDSC";#N/A,#N/A,FALSE,"2LOSSMOD";#N/A,#N/A,FALSE,"2LOSS";#N/A,#N/A,FALSE,"DSC";#N/A,#N/A,FALSE,"OPERAT";#N/A,#N/A,FALSE,"ADJUST";#N/A,#N/A,FALSE,"PAIDOFF";#N/A,#N/A,FALSE,"TENANT";#N/A,#N/A,FALSE,"LEASE EXPIRE"}</definedName>
    <definedName name="wrn.surveillance._5_2_1_2" hidden="1">{#N/A,#N/A,FALSE,"DELQ";#N/A,#N/A,FALSE,"REO";#N/A,#N/A,FALSE,"WATCHDSC";#N/A,#N/A,FALSE,"2LOSSMOD";#N/A,#N/A,FALSE,"2LOSS";#N/A,#N/A,FALSE,"DSC";#N/A,#N/A,FALSE,"OPERAT";#N/A,#N/A,FALSE,"ADJUST";#N/A,#N/A,FALSE,"PAIDOFF";#N/A,#N/A,FALSE,"TENANT";#N/A,#N/A,FALSE,"LEASE EXPIRE"}</definedName>
    <definedName name="wrn.surveillance._5_2_2" hidden="1">{#N/A,#N/A,FALSE,"DELQ";#N/A,#N/A,FALSE,"REO";#N/A,#N/A,FALSE,"WATCHDSC";#N/A,#N/A,FALSE,"2LOSSMOD";#N/A,#N/A,FALSE,"2LOSS";#N/A,#N/A,FALSE,"DSC";#N/A,#N/A,FALSE,"OPERAT";#N/A,#N/A,FALSE,"ADJUST";#N/A,#N/A,FALSE,"PAIDOFF";#N/A,#N/A,FALSE,"TENANT";#N/A,#N/A,FALSE,"LEASE EXPIRE"}</definedName>
    <definedName name="wrn.surveillance._5_2_2_1" hidden="1">{#N/A,#N/A,FALSE,"DELQ";#N/A,#N/A,FALSE,"REO";#N/A,#N/A,FALSE,"WATCHDSC";#N/A,#N/A,FALSE,"2LOSSMOD";#N/A,#N/A,FALSE,"2LOSS";#N/A,#N/A,FALSE,"DSC";#N/A,#N/A,FALSE,"OPERAT";#N/A,#N/A,FALSE,"ADJUST";#N/A,#N/A,FALSE,"PAIDOFF";#N/A,#N/A,FALSE,"TENANT";#N/A,#N/A,FALSE,"LEASE EXPIRE"}</definedName>
    <definedName name="wrn.surveillance._5_2_2_2" hidden="1">{#N/A,#N/A,FALSE,"DELQ";#N/A,#N/A,FALSE,"REO";#N/A,#N/A,FALSE,"WATCHDSC";#N/A,#N/A,FALSE,"2LOSSMOD";#N/A,#N/A,FALSE,"2LOSS";#N/A,#N/A,FALSE,"DSC";#N/A,#N/A,FALSE,"OPERAT";#N/A,#N/A,FALSE,"ADJUST";#N/A,#N/A,FALSE,"PAIDOFF";#N/A,#N/A,FALSE,"TENANT";#N/A,#N/A,FALSE,"LEASE EXPIRE"}</definedName>
    <definedName name="wrn.surveillance._5_2_3" hidden="1">{#N/A,#N/A,FALSE,"DELQ";#N/A,#N/A,FALSE,"REO";#N/A,#N/A,FALSE,"WATCHDSC";#N/A,#N/A,FALSE,"2LOSSMOD";#N/A,#N/A,FALSE,"2LOSS";#N/A,#N/A,FALSE,"DSC";#N/A,#N/A,FALSE,"OPERAT";#N/A,#N/A,FALSE,"ADJUST";#N/A,#N/A,FALSE,"PAIDOFF";#N/A,#N/A,FALSE,"TENANT";#N/A,#N/A,FALSE,"LEASE EXPIRE"}</definedName>
    <definedName name="wrn.surveillance._5_2_3_1" hidden="1">{#N/A,#N/A,FALSE,"DELQ";#N/A,#N/A,FALSE,"REO";#N/A,#N/A,FALSE,"WATCHDSC";#N/A,#N/A,FALSE,"2LOSSMOD";#N/A,#N/A,FALSE,"2LOSS";#N/A,#N/A,FALSE,"DSC";#N/A,#N/A,FALSE,"OPERAT";#N/A,#N/A,FALSE,"ADJUST";#N/A,#N/A,FALSE,"PAIDOFF";#N/A,#N/A,FALSE,"TENANT";#N/A,#N/A,FALSE,"LEASE EXPIRE"}</definedName>
    <definedName name="wrn.surveillance._5_2_3_2" hidden="1">{#N/A,#N/A,FALSE,"DELQ";#N/A,#N/A,FALSE,"REO";#N/A,#N/A,FALSE,"WATCHDSC";#N/A,#N/A,FALSE,"2LOSSMOD";#N/A,#N/A,FALSE,"2LOSS";#N/A,#N/A,FALSE,"DSC";#N/A,#N/A,FALSE,"OPERAT";#N/A,#N/A,FALSE,"ADJUST";#N/A,#N/A,FALSE,"PAIDOFF";#N/A,#N/A,FALSE,"TENANT";#N/A,#N/A,FALSE,"LEASE EXPIRE"}</definedName>
    <definedName name="wrn.surveillance._5_2_4" hidden="1">{#N/A,#N/A,FALSE,"DELQ";#N/A,#N/A,FALSE,"REO";#N/A,#N/A,FALSE,"WATCHDSC";#N/A,#N/A,FALSE,"2LOSSMOD";#N/A,#N/A,FALSE,"2LOSS";#N/A,#N/A,FALSE,"DSC";#N/A,#N/A,FALSE,"OPERAT";#N/A,#N/A,FALSE,"ADJUST";#N/A,#N/A,FALSE,"PAIDOFF";#N/A,#N/A,FALSE,"TENANT";#N/A,#N/A,FALSE,"LEASE EXPIRE"}</definedName>
    <definedName name="wrn.surveillance._5_2_4_1" hidden="1">{#N/A,#N/A,FALSE,"DELQ";#N/A,#N/A,FALSE,"REO";#N/A,#N/A,FALSE,"WATCHDSC";#N/A,#N/A,FALSE,"2LOSSMOD";#N/A,#N/A,FALSE,"2LOSS";#N/A,#N/A,FALSE,"DSC";#N/A,#N/A,FALSE,"OPERAT";#N/A,#N/A,FALSE,"ADJUST";#N/A,#N/A,FALSE,"PAIDOFF";#N/A,#N/A,FALSE,"TENANT";#N/A,#N/A,FALSE,"LEASE EXPIRE"}</definedName>
    <definedName name="wrn.surveillance._5_2_4_2" hidden="1">{#N/A,#N/A,FALSE,"DELQ";#N/A,#N/A,FALSE,"REO";#N/A,#N/A,FALSE,"WATCHDSC";#N/A,#N/A,FALSE,"2LOSSMOD";#N/A,#N/A,FALSE,"2LOSS";#N/A,#N/A,FALSE,"DSC";#N/A,#N/A,FALSE,"OPERAT";#N/A,#N/A,FALSE,"ADJUST";#N/A,#N/A,FALSE,"PAIDOFF";#N/A,#N/A,FALSE,"TENANT";#N/A,#N/A,FALSE,"LEASE EXPIRE"}</definedName>
    <definedName name="wrn.surveillance._5_2_5" hidden="1">{#N/A,#N/A,FALSE,"DELQ";#N/A,#N/A,FALSE,"REO";#N/A,#N/A,FALSE,"WATCHDSC";#N/A,#N/A,FALSE,"2LOSSMOD";#N/A,#N/A,FALSE,"2LOSS";#N/A,#N/A,FALSE,"DSC";#N/A,#N/A,FALSE,"OPERAT";#N/A,#N/A,FALSE,"ADJUST";#N/A,#N/A,FALSE,"PAIDOFF";#N/A,#N/A,FALSE,"TENANT";#N/A,#N/A,FALSE,"LEASE EXPIRE"}</definedName>
    <definedName name="wrn.surveillance._5_2_5_1" hidden="1">{#N/A,#N/A,FALSE,"DELQ";#N/A,#N/A,FALSE,"REO";#N/A,#N/A,FALSE,"WATCHDSC";#N/A,#N/A,FALSE,"2LOSSMOD";#N/A,#N/A,FALSE,"2LOSS";#N/A,#N/A,FALSE,"DSC";#N/A,#N/A,FALSE,"OPERAT";#N/A,#N/A,FALSE,"ADJUST";#N/A,#N/A,FALSE,"PAIDOFF";#N/A,#N/A,FALSE,"TENANT";#N/A,#N/A,FALSE,"LEASE EXPIRE"}</definedName>
    <definedName name="wrn.surveillance._5_2_5_2" hidden="1">{#N/A,#N/A,FALSE,"DELQ";#N/A,#N/A,FALSE,"REO";#N/A,#N/A,FALSE,"WATCHDSC";#N/A,#N/A,FALSE,"2LOSSMOD";#N/A,#N/A,FALSE,"2LOSS";#N/A,#N/A,FALSE,"DSC";#N/A,#N/A,FALSE,"OPERAT";#N/A,#N/A,FALSE,"ADJUST";#N/A,#N/A,FALSE,"PAIDOFF";#N/A,#N/A,FALSE,"TENANT";#N/A,#N/A,FALSE,"LEASE EXPIRE"}</definedName>
    <definedName name="wrn.surveillance._5_3" hidden="1">{#N/A,#N/A,FALSE,"DELQ";#N/A,#N/A,FALSE,"REO";#N/A,#N/A,FALSE,"WATCHDSC";#N/A,#N/A,FALSE,"2LOSSMOD";#N/A,#N/A,FALSE,"2LOSS";#N/A,#N/A,FALSE,"DSC";#N/A,#N/A,FALSE,"OPERAT";#N/A,#N/A,FALSE,"ADJUST";#N/A,#N/A,FALSE,"PAIDOFF";#N/A,#N/A,FALSE,"TENANT";#N/A,#N/A,FALSE,"LEASE EXPIRE"}</definedName>
    <definedName name="wrn.surveillance._5_3_1" hidden="1">{#N/A,#N/A,FALSE,"DELQ";#N/A,#N/A,FALSE,"REO";#N/A,#N/A,FALSE,"WATCHDSC";#N/A,#N/A,FALSE,"2LOSSMOD";#N/A,#N/A,FALSE,"2LOSS";#N/A,#N/A,FALSE,"DSC";#N/A,#N/A,FALSE,"OPERAT";#N/A,#N/A,FALSE,"ADJUST";#N/A,#N/A,FALSE,"PAIDOFF";#N/A,#N/A,FALSE,"TENANT";#N/A,#N/A,FALSE,"LEASE EXPIRE"}</definedName>
    <definedName name="wrn.surveillance._5_3_1_1" hidden="1">{#N/A,#N/A,FALSE,"DELQ";#N/A,#N/A,FALSE,"REO";#N/A,#N/A,FALSE,"WATCHDSC";#N/A,#N/A,FALSE,"2LOSSMOD";#N/A,#N/A,FALSE,"2LOSS";#N/A,#N/A,FALSE,"DSC";#N/A,#N/A,FALSE,"OPERAT";#N/A,#N/A,FALSE,"ADJUST";#N/A,#N/A,FALSE,"PAIDOFF";#N/A,#N/A,FALSE,"TENANT";#N/A,#N/A,FALSE,"LEASE EXPIRE"}</definedName>
    <definedName name="wrn.surveillance._5_3_1_2" hidden="1">{#N/A,#N/A,FALSE,"DELQ";#N/A,#N/A,FALSE,"REO";#N/A,#N/A,FALSE,"WATCHDSC";#N/A,#N/A,FALSE,"2LOSSMOD";#N/A,#N/A,FALSE,"2LOSS";#N/A,#N/A,FALSE,"DSC";#N/A,#N/A,FALSE,"OPERAT";#N/A,#N/A,FALSE,"ADJUST";#N/A,#N/A,FALSE,"PAIDOFF";#N/A,#N/A,FALSE,"TENANT";#N/A,#N/A,FALSE,"LEASE EXPIRE"}</definedName>
    <definedName name="wrn.surveillance._5_3_2" hidden="1">{#N/A,#N/A,FALSE,"DELQ";#N/A,#N/A,FALSE,"REO";#N/A,#N/A,FALSE,"WATCHDSC";#N/A,#N/A,FALSE,"2LOSSMOD";#N/A,#N/A,FALSE,"2LOSS";#N/A,#N/A,FALSE,"DSC";#N/A,#N/A,FALSE,"OPERAT";#N/A,#N/A,FALSE,"ADJUST";#N/A,#N/A,FALSE,"PAIDOFF";#N/A,#N/A,FALSE,"TENANT";#N/A,#N/A,FALSE,"LEASE EXPIRE"}</definedName>
    <definedName name="wrn.surveillance._5_3_2_1" hidden="1">{#N/A,#N/A,FALSE,"DELQ";#N/A,#N/A,FALSE,"REO";#N/A,#N/A,FALSE,"WATCHDSC";#N/A,#N/A,FALSE,"2LOSSMOD";#N/A,#N/A,FALSE,"2LOSS";#N/A,#N/A,FALSE,"DSC";#N/A,#N/A,FALSE,"OPERAT";#N/A,#N/A,FALSE,"ADJUST";#N/A,#N/A,FALSE,"PAIDOFF";#N/A,#N/A,FALSE,"TENANT";#N/A,#N/A,FALSE,"LEASE EXPIRE"}</definedName>
    <definedName name="wrn.surveillance._5_3_2_2" hidden="1">{#N/A,#N/A,FALSE,"DELQ";#N/A,#N/A,FALSE,"REO";#N/A,#N/A,FALSE,"WATCHDSC";#N/A,#N/A,FALSE,"2LOSSMOD";#N/A,#N/A,FALSE,"2LOSS";#N/A,#N/A,FALSE,"DSC";#N/A,#N/A,FALSE,"OPERAT";#N/A,#N/A,FALSE,"ADJUST";#N/A,#N/A,FALSE,"PAIDOFF";#N/A,#N/A,FALSE,"TENANT";#N/A,#N/A,FALSE,"LEASE EXPIRE"}</definedName>
    <definedName name="wrn.surveillance._5_3_3" hidden="1">{#N/A,#N/A,FALSE,"DELQ";#N/A,#N/A,FALSE,"REO";#N/A,#N/A,FALSE,"WATCHDSC";#N/A,#N/A,FALSE,"2LOSSMOD";#N/A,#N/A,FALSE,"2LOSS";#N/A,#N/A,FALSE,"DSC";#N/A,#N/A,FALSE,"OPERAT";#N/A,#N/A,FALSE,"ADJUST";#N/A,#N/A,FALSE,"PAIDOFF";#N/A,#N/A,FALSE,"TENANT";#N/A,#N/A,FALSE,"LEASE EXPIRE"}</definedName>
    <definedName name="wrn.surveillance._5_3_3_1" hidden="1">{#N/A,#N/A,FALSE,"DELQ";#N/A,#N/A,FALSE,"REO";#N/A,#N/A,FALSE,"WATCHDSC";#N/A,#N/A,FALSE,"2LOSSMOD";#N/A,#N/A,FALSE,"2LOSS";#N/A,#N/A,FALSE,"DSC";#N/A,#N/A,FALSE,"OPERAT";#N/A,#N/A,FALSE,"ADJUST";#N/A,#N/A,FALSE,"PAIDOFF";#N/A,#N/A,FALSE,"TENANT";#N/A,#N/A,FALSE,"LEASE EXPIRE"}</definedName>
    <definedName name="wrn.surveillance._5_3_3_2" hidden="1">{#N/A,#N/A,FALSE,"DELQ";#N/A,#N/A,FALSE,"REO";#N/A,#N/A,FALSE,"WATCHDSC";#N/A,#N/A,FALSE,"2LOSSMOD";#N/A,#N/A,FALSE,"2LOSS";#N/A,#N/A,FALSE,"DSC";#N/A,#N/A,FALSE,"OPERAT";#N/A,#N/A,FALSE,"ADJUST";#N/A,#N/A,FALSE,"PAIDOFF";#N/A,#N/A,FALSE,"TENANT";#N/A,#N/A,FALSE,"LEASE EXPIRE"}</definedName>
    <definedName name="wrn.surveillance._5_3_4" hidden="1">{#N/A,#N/A,FALSE,"DELQ";#N/A,#N/A,FALSE,"REO";#N/A,#N/A,FALSE,"WATCHDSC";#N/A,#N/A,FALSE,"2LOSSMOD";#N/A,#N/A,FALSE,"2LOSS";#N/A,#N/A,FALSE,"DSC";#N/A,#N/A,FALSE,"OPERAT";#N/A,#N/A,FALSE,"ADJUST";#N/A,#N/A,FALSE,"PAIDOFF";#N/A,#N/A,FALSE,"TENANT";#N/A,#N/A,FALSE,"LEASE EXPIRE"}</definedName>
    <definedName name="wrn.surveillance._5_3_4_1" hidden="1">{#N/A,#N/A,FALSE,"DELQ";#N/A,#N/A,FALSE,"REO";#N/A,#N/A,FALSE,"WATCHDSC";#N/A,#N/A,FALSE,"2LOSSMOD";#N/A,#N/A,FALSE,"2LOSS";#N/A,#N/A,FALSE,"DSC";#N/A,#N/A,FALSE,"OPERAT";#N/A,#N/A,FALSE,"ADJUST";#N/A,#N/A,FALSE,"PAIDOFF";#N/A,#N/A,FALSE,"TENANT";#N/A,#N/A,FALSE,"LEASE EXPIRE"}</definedName>
    <definedName name="wrn.surveillance._5_3_4_2" hidden="1">{#N/A,#N/A,FALSE,"DELQ";#N/A,#N/A,FALSE,"REO";#N/A,#N/A,FALSE,"WATCHDSC";#N/A,#N/A,FALSE,"2LOSSMOD";#N/A,#N/A,FALSE,"2LOSS";#N/A,#N/A,FALSE,"DSC";#N/A,#N/A,FALSE,"OPERAT";#N/A,#N/A,FALSE,"ADJUST";#N/A,#N/A,FALSE,"PAIDOFF";#N/A,#N/A,FALSE,"TENANT";#N/A,#N/A,FALSE,"LEASE EXPIRE"}</definedName>
    <definedName name="wrn.surveillance._5_3_5" hidden="1">{#N/A,#N/A,FALSE,"DELQ";#N/A,#N/A,FALSE,"REO";#N/A,#N/A,FALSE,"WATCHDSC";#N/A,#N/A,FALSE,"2LOSSMOD";#N/A,#N/A,FALSE,"2LOSS";#N/A,#N/A,FALSE,"DSC";#N/A,#N/A,FALSE,"OPERAT";#N/A,#N/A,FALSE,"ADJUST";#N/A,#N/A,FALSE,"PAIDOFF";#N/A,#N/A,FALSE,"TENANT";#N/A,#N/A,FALSE,"LEASE EXPIRE"}</definedName>
    <definedName name="wrn.surveillance._5_3_5_1" hidden="1">{#N/A,#N/A,FALSE,"DELQ";#N/A,#N/A,FALSE,"REO";#N/A,#N/A,FALSE,"WATCHDSC";#N/A,#N/A,FALSE,"2LOSSMOD";#N/A,#N/A,FALSE,"2LOSS";#N/A,#N/A,FALSE,"DSC";#N/A,#N/A,FALSE,"OPERAT";#N/A,#N/A,FALSE,"ADJUST";#N/A,#N/A,FALSE,"PAIDOFF";#N/A,#N/A,FALSE,"TENANT";#N/A,#N/A,FALSE,"LEASE EXPIRE"}</definedName>
    <definedName name="wrn.surveillance._5_3_5_2" hidden="1">{#N/A,#N/A,FALSE,"DELQ";#N/A,#N/A,FALSE,"REO";#N/A,#N/A,FALSE,"WATCHDSC";#N/A,#N/A,FALSE,"2LOSSMOD";#N/A,#N/A,FALSE,"2LOSS";#N/A,#N/A,FALSE,"DSC";#N/A,#N/A,FALSE,"OPERAT";#N/A,#N/A,FALSE,"ADJUST";#N/A,#N/A,FALSE,"PAIDOFF";#N/A,#N/A,FALSE,"TENANT";#N/A,#N/A,FALSE,"LEASE EXPIRE"}</definedName>
    <definedName name="wrn.surveillance._5_4" hidden="1">{#N/A,#N/A,FALSE,"DELQ";#N/A,#N/A,FALSE,"REO";#N/A,#N/A,FALSE,"WATCHDSC";#N/A,#N/A,FALSE,"2LOSSMOD";#N/A,#N/A,FALSE,"2LOSS";#N/A,#N/A,FALSE,"DSC";#N/A,#N/A,FALSE,"OPERAT";#N/A,#N/A,FALSE,"ADJUST";#N/A,#N/A,FALSE,"PAIDOFF";#N/A,#N/A,FALSE,"TENANT";#N/A,#N/A,FALSE,"LEASE EXPIRE"}</definedName>
    <definedName name="wrn.surveillance._5_4_1" hidden="1">{#N/A,#N/A,FALSE,"DELQ";#N/A,#N/A,FALSE,"REO";#N/A,#N/A,FALSE,"WATCHDSC";#N/A,#N/A,FALSE,"2LOSSMOD";#N/A,#N/A,FALSE,"2LOSS";#N/A,#N/A,FALSE,"DSC";#N/A,#N/A,FALSE,"OPERAT";#N/A,#N/A,FALSE,"ADJUST";#N/A,#N/A,FALSE,"PAIDOFF";#N/A,#N/A,FALSE,"TENANT";#N/A,#N/A,FALSE,"LEASE EXPIRE"}</definedName>
    <definedName name="wrn.surveillance._5_4_1_1" hidden="1">{#N/A,#N/A,FALSE,"DELQ";#N/A,#N/A,FALSE,"REO";#N/A,#N/A,FALSE,"WATCHDSC";#N/A,#N/A,FALSE,"2LOSSMOD";#N/A,#N/A,FALSE,"2LOSS";#N/A,#N/A,FALSE,"DSC";#N/A,#N/A,FALSE,"OPERAT";#N/A,#N/A,FALSE,"ADJUST";#N/A,#N/A,FALSE,"PAIDOFF";#N/A,#N/A,FALSE,"TENANT";#N/A,#N/A,FALSE,"LEASE EXPIRE"}</definedName>
    <definedName name="wrn.surveillance._5_4_1_2" hidden="1">{#N/A,#N/A,FALSE,"DELQ";#N/A,#N/A,FALSE,"REO";#N/A,#N/A,FALSE,"WATCHDSC";#N/A,#N/A,FALSE,"2LOSSMOD";#N/A,#N/A,FALSE,"2LOSS";#N/A,#N/A,FALSE,"DSC";#N/A,#N/A,FALSE,"OPERAT";#N/A,#N/A,FALSE,"ADJUST";#N/A,#N/A,FALSE,"PAIDOFF";#N/A,#N/A,FALSE,"TENANT";#N/A,#N/A,FALSE,"LEASE EXPIRE"}</definedName>
    <definedName name="wrn.surveillance._5_4_2" hidden="1">{#N/A,#N/A,FALSE,"DELQ";#N/A,#N/A,FALSE,"REO";#N/A,#N/A,FALSE,"WATCHDSC";#N/A,#N/A,FALSE,"2LOSSMOD";#N/A,#N/A,FALSE,"2LOSS";#N/A,#N/A,FALSE,"DSC";#N/A,#N/A,FALSE,"OPERAT";#N/A,#N/A,FALSE,"ADJUST";#N/A,#N/A,FALSE,"PAIDOFF";#N/A,#N/A,FALSE,"TENANT";#N/A,#N/A,FALSE,"LEASE EXPIRE"}</definedName>
    <definedName name="wrn.surveillance._5_4_2_1" hidden="1">{#N/A,#N/A,FALSE,"DELQ";#N/A,#N/A,FALSE,"REO";#N/A,#N/A,FALSE,"WATCHDSC";#N/A,#N/A,FALSE,"2LOSSMOD";#N/A,#N/A,FALSE,"2LOSS";#N/A,#N/A,FALSE,"DSC";#N/A,#N/A,FALSE,"OPERAT";#N/A,#N/A,FALSE,"ADJUST";#N/A,#N/A,FALSE,"PAIDOFF";#N/A,#N/A,FALSE,"TENANT";#N/A,#N/A,FALSE,"LEASE EXPIRE"}</definedName>
    <definedName name="wrn.surveillance._5_4_2_2" hidden="1">{#N/A,#N/A,FALSE,"DELQ";#N/A,#N/A,FALSE,"REO";#N/A,#N/A,FALSE,"WATCHDSC";#N/A,#N/A,FALSE,"2LOSSMOD";#N/A,#N/A,FALSE,"2LOSS";#N/A,#N/A,FALSE,"DSC";#N/A,#N/A,FALSE,"OPERAT";#N/A,#N/A,FALSE,"ADJUST";#N/A,#N/A,FALSE,"PAIDOFF";#N/A,#N/A,FALSE,"TENANT";#N/A,#N/A,FALSE,"LEASE EXPIRE"}</definedName>
    <definedName name="wrn.surveillance._5_4_3" hidden="1">{#N/A,#N/A,FALSE,"DELQ";#N/A,#N/A,FALSE,"REO";#N/A,#N/A,FALSE,"WATCHDSC";#N/A,#N/A,FALSE,"2LOSSMOD";#N/A,#N/A,FALSE,"2LOSS";#N/A,#N/A,FALSE,"DSC";#N/A,#N/A,FALSE,"OPERAT";#N/A,#N/A,FALSE,"ADJUST";#N/A,#N/A,FALSE,"PAIDOFF";#N/A,#N/A,FALSE,"TENANT";#N/A,#N/A,FALSE,"LEASE EXPIRE"}</definedName>
    <definedName name="wrn.surveillance._5_4_3_1" hidden="1">{#N/A,#N/A,FALSE,"DELQ";#N/A,#N/A,FALSE,"REO";#N/A,#N/A,FALSE,"WATCHDSC";#N/A,#N/A,FALSE,"2LOSSMOD";#N/A,#N/A,FALSE,"2LOSS";#N/A,#N/A,FALSE,"DSC";#N/A,#N/A,FALSE,"OPERAT";#N/A,#N/A,FALSE,"ADJUST";#N/A,#N/A,FALSE,"PAIDOFF";#N/A,#N/A,FALSE,"TENANT";#N/A,#N/A,FALSE,"LEASE EXPIRE"}</definedName>
    <definedName name="wrn.surveillance._5_4_3_2" hidden="1">{#N/A,#N/A,FALSE,"DELQ";#N/A,#N/A,FALSE,"REO";#N/A,#N/A,FALSE,"WATCHDSC";#N/A,#N/A,FALSE,"2LOSSMOD";#N/A,#N/A,FALSE,"2LOSS";#N/A,#N/A,FALSE,"DSC";#N/A,#N/A,FALSE,"OPERAT";#N/A,#N/A,FALSE,"ADJUST";#N/A,#N/A,FALSE,"PAIDOFF";#N/A,#N/A,FALSE,"TENANT";#N/A,#N/A,FALSE,"LEASE EXPIRE"}</definedName>
    <definedName name="wrn.surveillance._5_4_4" hidden="1">{#N/A,#N/A,FALSE,"DELQ";#N/A,#N/A,FALSE,"REO";#N/A,#N/A,FALSE,"WATCHDSC";#N/A,#N/A,FALSE,"2LOSSMOD";#N/A,#N/A,FALSE,"2LOSS";#N/A,#N/A,FALSE,"DSC";#N/A,#N/A,FALSE,"OPERAT";#N/A,#N/A,FALSE,"ADJUST";#N/A,#N/A,FALSE,"PAIDOFF";#N/A,#N/A,FALSE,"TENANT";#N/A,#N/A,FALSE,"LEASE EXPIRE"}</definedName>
    <definedName name="wrn.surveillance._5_4_4_1" hidden="1">{#N/A,#N/A,FALSE,"DELQ";#N/A,#N/A,FALSE,"REO";#N/A,#N/A,FALSE,"WATCHDSC";#N/A,#N/A,FALSE,"2LOSSMOD";#N/A,#N/A,FALSE,"2LOSS";#N/A,#N/A,FALSE,"DSC";#N/A,#N/A,FALSE,"OPERAT";#N/A,#N/A,FALSE,"ADJUST";#N/A,#N/A,FALSE,"PAIDOFF";#N/A,#N/A,FALSE,"TENANT";#N/A,#N/A,FALSE,"LEASE EXPIRE"}</definedName>
    <definedName name="wrn.surveillance._5_4_4_2" hidden="1">{#N/A,#N/A,FALSE,"DELQ";#N/A,#N/A,FALSE,"REO";#N/A,#N/A,FALSE,"WATCHDSC";#N/A,#N/A,FALSE,"2LOSSMOD";#N/A,#N/A,FALSE,"2LOSS";#N/A,#N/A,FALSE,"DSC";#N/A,#N/A,FALSE,"OPERAT";#N/A,#N/A,FALSE,"ADJUST";#N/A,#N/A,FALSE,"PAIDOFF";#N/A,#N/A,FALSE,"TENANT";#N/A,#N/A,FALSE,"LEASE EXPIRE"}</definedName>
    <definedName name="wrn.surveillance._5_4_5" hidden="1">{#N/A,#N/A,FALSE,"DELQ";#N/A,#N/A,FALSE,"REO";#N/A,#N/A,FALSE,"WATCHDSC";#N/A,#N/A,FALSE,"2LOSSMOD";#N/A,#N/A,FALSE,"2LOSS";#N/A,#N/A,FALSE,"DSC";#N/A,#N/A,FALSE,"OPERAT";#N/A,#N/A,FALSE,"ADJUST";#N/A,#N/A,FALSE,"PAIDOFF";#N/A,#N/A,FALSE,"TENANT";#N/A,#N/A,FALSE,"LEASE EXPIRE"}</definedName>
    <definedName name="wrn.surveillance._5_4_5_1" hidden="1">{#N/A,#N/A,FALSE,"DELQ";#N/A,#N/A,FALSE,"REO";#N/A,#N/A,FALSE,"WATCHDSC";#N/A,#N/A,FALSE,"2LOSSMOD";#N/A,#N/A,FALSE,"2LOSS";#N/A,#N/A,FALSE,"DSC";#N/A,#N/A,FALSE,"OPERAT";#N/A,#N/A,FALSE,"ADJUST";#N/A,#N/A,FALSE,"PAIDOFF";#N/A,#N/A,FALSE,"TENANT";#N/A,#N/A,FALSE,"LEASE EXPIRE"}</definedName>
    <definedName name="wrn.surveillance._5_4_5_2" hidden="1">{#N/A,#N/A,FALSE,"DELQ";#N/A,#N/A,FALSE,"REO";#N/A,#N/A,FALSE,"WATCHDSC";#N/A,#N/A,FALSE,"2LOSSMOD";#N/A,#N/A,FALSE,"2LOSS";#N/A,#N/A,FALSE,"DSC";#N/A,#N/A,FALSE,"OPERAT";#N/A,#N/A,FALSE,"ADJUST";#N/A,#N/A,FALSE,"PAIDOFF";#N/A,#N/A,FALSE,"TENANT";#N/A,#N/A,FALSE,"LEASE EXPIRE"}</definedName>
    <definedName name="wrn.surveillance._5_5" hidden="1">{#N/A,#N/A,FALSE,"DELQ";#N/A,#N/A,FALSE,"REO";#N/A,#N/A,FALSE,"WATCHDSC";#N/A,#N/A,FALSE,"2LOSSMOD";#N/A,#N/A,FALSE,"2LOSS";#N/A,#N/A,FALSE,"DSC";#N/A,#N/A,FALSE,"OPERAT";#N/A,#N/A,FALSE,"ADJUST";#N/A,#N/A,FALSE,"PAIDOFF";#N/A,#N/A,FALSE,"TENANT";#N/A,#N/A,FALSE,"LEASE EXPIRE"}</definedName>
    <definedName name="wrn.surveillance._5_5_1" hidden="1">{#N/A,#N/A,FALSE,"DELQ";#N/A,#N/A,FALSE,"REO";#N/A,#N/A,FALSE,"WATCHDSC";#N/A,#N/A,FALSE,"2LOSSMOD";#N/A,#N/A,FALSE,"2LOSS";#N/A,#N/A,FALSE,"DSC";#N/A,#N/A,FALSE,"OPERAT";#N/A,#N/A,FALSE,"ADJUST";#N/A,#N/A,FALSE,"PAIDOFF";#N/A,#N/A,FALSE,"TENANT";#N/A,#N/A,FALSE,"LEASE EXPIRE"}</definedName>
    <definedName name="wrn.surveillance._5_5_1_1" hidden="1">{#N/A,#N/A,FALSE,"DELQ";#N/A,#N/A,FALSE,"REO";#N/A,#N/A,FALSE,"WATCHDSC";#N/A,#N/A,FALSE,"2LOSSMOD";#N/A,#N/A,FALSE,"2LOSS";#N/A,#N/A,FALSE,"DSC";#N/A,#N/A,FALSE,"OPERAT";#N/A,#N/A,FALSE,"ADJUST";#N/A,#N/A,FALSE,"PAIDOFF";#N/A,#N/A,FALSE,"TENANT";#N/A,#N/A,FALSE,"LEASE EXPIRE"}</definedName>
    <definedName name="wrn.surveillance._5_5_1_2" hidden="1">{#N/A,#N/A,FALSE,"DELQ";#N/A,#N/A,FALSE,"REO";#N/A,#N/A,FALSE,"WATCHDSC";#N/A,#N/A,FALSE,"2LOSSMOD";#N/A,#N/A,FALSE,"2LOSS";#N/A,#N/A,FALSE,"DSC";#N/A,#N/A,FALSE,"OPERAT";#N/A,#N/A,FALSE,"ADJUST";#N/A,#N/A,FALSE,"PAIDOFF";#N/A,#N/A,FALSE,"TENANT";#N/A,#N/A,FALSE,"LEASE EXPIRE"}</definedName>
    <definedName name="wrn.surveillance._5_5_2" hidden="1">{#N/A,#N/A,FALSE,"DELQ";#N/A,#N/A,FALSE,"REO";#N/A,#N/A,FALSE,"WATCHDSC";#N/A,#N/A,FALSE,"2LOSSMOD";#N/A,#N/A,FALSE,"2LOSS";#N/A,#N/A,FALSE,"DSC";#N/A,#N/A,FALSE,"OPERAT";#N/A,#N/A,FALSE,"ADJUST";#N/A,#N/A,FALSE,"PAIDOFF";#N/A,#N/A,FALSE,"TENANT";#N/A,#N/A,FALSE,"LEASE EXPIRE"}</definedName>
    <definedName name="wrn.surveillance._5_5_2_1" hidden="1">{#N/A,#N/A,FALSE,"DELQ";#N/A,#N/A,FALSE,"REO";#N/A,#N/A,FALSE,"WATCHDSC";#N/A,#N/A,FALSE,"2LOSSMOD";#N/A,#N/A,FALSE,"2LOSS";#N/A,#N/A,FALSE,"DSC";#N/A,#N/A,FALSE,"OPERAT";#N/A,#N/A,FALSE,"ADJUST";#N/A,#N/A,FALSE,"PAIDOFF";#N/A,#N/A,FALSE,"TENANT";#N/A,#N/A,FALSE,"LEASE EXPIRE"}</definedName>
    <definedName name="wrn.surveillance._5_5_2_2" hidden="1">{#N/A,#N/A,FALSE,"DELQ";#N/A,#N/A,FALSE,"REO";#N/A,#N/A,FALSE,"WATCHDSC";#N/A,#N/A,FALSE,"2LOSSMOD";#N/A,#N/A,FALSE,"2LOSS";#N/A,#N/A,FALSE,"DSC";#N/A,#N/A,FALSE,"OPERAT";#N/A,#N/A,FALSE,"ADJUST";#N/A,#N/A,FALSE,"PAIDOFF";#N/A,#N/A,FALSE,"TENANT";#N/A,#N/A,FALSE,"LEASE EXPIRE"}</definedName>
    <definedName name="wrn.surveillance._5_5_3" hidden="1">{#N/A,#N/A,FALSE,"DELQ";#N/A,#N/A,FALSE,"REO";#N/A,#N/A,FALSE,"WATCHDSC";#N/A,#N/A,FALSE,"2LOSSMOD";#N/A,#N/A,FALSE,"2LOSS";#N/A,#N/A,FALSE,"DSC";#N/A,#N/A,FALSE,"OPERAT";#N/A,#N/A,FALSE,"ADJUST";#N/A,#N/A,FALSE,"PAIDOFF";#N/A,#N/A,FALSE,"TENANT";#N/A,#N/A,FALSE,"LEASE EXPIRE"}</definedName>
    <definedName name="wrn.surveillance._5_5_3_1" hidden="1">{#N/A,#N/A,FALSE,"DELQ";#N/A,#N/A,FALSE,"REO";#N/A,#N/A,FALSE,"WATCHDSC";#N/A,#N/A,FALSE,"2LOSSMOD";#N/A,#N/A,FALSE,"2LOSS";#N/A,#N/A,FALSE,"DSC";#N/A,#N/A,FALSE,"OPERAT";#N/A,#N/A,FALSE,"ADJUST";#N/A,#N/A,FALSE,"PAIDOFF";#N/A,#N/A,FALSE,"TENANT";#N/A,#N/A,FALSE,"LEASE EXPIRE"}</definedName>
    <definedName name="wrn.surveillance._5_5_3_2" hidden="1">{#N/A,#N/A,FALSE,"DELQ";#N/A,#N/A,FALSE,"REO";#N/A,#N/A,FALSE,"WATCHDSC";#N/A,#N/A,FALSE,"2LOSSMOD";#N/A,#N/A,FALSE,"2LOSS";#N/A,#N/A,FALSE,"DSC";#N/A,#N/A,FALSE,"OPERAT";#N/A,#N/A,FALSE,"ADJUST";#N/A,#N/A,FALSE,"PAIDOFF";#N/A,#N/A,FALSE,"TENANT";#N/A,#N/A,FALSE,"LEASE EXPIRE"}</definedName>
    <definedName name="wrn.surveillance._5_5_4" hidden="1">{#N/A,#N/A,FALSE,"DELQ";#N/A,#N/A,FALSE,"REO";#N/A,#N/A,FALSE,"WATCHDSC";#N/A,#N/A,FALSE,"2LOSSMOD";#N/A,#N/A,FALSE,"2LOSS";#N/A,#N/A,FALSE,"DSC";#N/A,#N/A,FALSE,"OPERAT";#N/A,#N/A,FALSE,"ADJUST";#N/A,#N/A,FALSE,"PAIDOFF";#N/A,#N/A,FALSE,"TENANT";#N/A,#N/A,FALSE,"LEASE EXPIRE"}</definedName>
    <definedName name="wrn.surveillance._5_5_4_1" hidden="1">{#N/A,#N/A,FALSE,"DELQ";#N/A,#N/A,FALSE,"REO";#N/A,#N/A,FALSE,"WATCHDSC";#N/A,#N/A,FALSE,"2LOSSMOD";#N/A,#N/A,FALSE,"2LOSS";#N/A,#N/A,FALSE,"DSC";#N/A,#N/A,FALSE,"OPERAT";#N/A,#N/A,FALSE,"ADJUST";#N/A,#N/A,FALSE,"PAIDOFF";#N/A,#N/A,FALSE,"TENANT";#N/A,#N/A,FALSE,"LEASE EXPIRE"}</definedName>
    <definedName name="wrn.surveillance._5_5_4_2" hidden="1">{#N/A,#N/A,FALSE,"DELQ";#N/A,#N/A,FALSE,"REO";#N/A,#N/A,FALSE,"WATCHDSC";#N/A,#N/A,FALSE,"2LOSSMOD";#N/A,#N/A,FALSE,"2LOSS";#N/A,#N/A,FALSE,"DSC";#N/A,#N/A,FALSE,"OPERAT";#N/A,#N/A,FALSE,"ADJUST";#N/A,#N/A,FALSE,"PAIDOFF";#N/A,#N/A,FALSE,"TENANT";#N/A,#N/A,FALSE,"LEASE EXPIRE"}</definedName>
    <definedName name="wrn.surveillance._5_5_5" hidden="1">{#N/A,#N/A,FALSE,"DELQ";#N/A,#N/A,FALSE,"REO";#N/A,#N/A,FALSE,"WATCHDSC";#N/A,#N/A,FALSE,"2LOSSMOD";#N/A,#N/A,FALSE,"2LOSS";#N/A,#N/A,FALSE,"DSC";#N/A,#N/A,FALSE,"OPERAT";#N/A,#N/A,FALSE,"ADJUST";#N/A,#N/A,FALSE,"PAIDOFF";#N/A,#N/A,FALSE,"TENANT";#N/A,#N/A,FALSE,"LEASE EXPIRE"}</definedName>
    <definedName name="wrn.surveillance._5_5_5_1" hidden="1">{#N/A,#N/A,FALSE,"DELQ";#N/A,#N/A,FALSE,"REO";#N/A,#N/A,FALSE,"WATCHDSC";#N/A,#N/A,FALSE,"2LOSSMOD";#N/A,#N/A,FALSE,"2LOSS";#N/A,#N/A,FALSE,"DSC";#N/A,#N/A,FALSE,"OPERAT";#N/A,#N/A,FALSE,"ADJUST";#N/A,#N/A,FALSE,"PAIDOFF";#N/A,#N/A,FALSE,"TENANT";#N/A,#N/A,FALSE,"LEASE EXPIRE"}</definedName>
    <definedName name="wrn.surveillance._5_5_5_2" hidden="1">{#N/A,#N/A,FALSE,"DELQ";#N/A,#N/A,FALSE,"REO";#N/A,#N/A,FALSE,"WATCHDSC";#N/A,#N/A,FALSE,"2LOSSMOD";#N/A,#N/A,FALSE,"2LOSS";#N/A,#N/A,FALSE,"DSC";#N/A,#N/A,FALSE,"OPERAT";#N/A,#N/A,FALSE,"ADJUST";#N/A,#N/A,FALSE,"PAIDOFF";#N/A,#N/A,FALSE,"TENANT";#N/A,#N/A,FALSE,"LEASE EXPIRE"}</definedName>
    <definedName name="wrn.Target._.Comparison." hidden="1">{"Target Comparison",#N/A,FALSE,"Summary"}</definedName>
    <definedName name="wrn.Taxes._.Title._.Insurance." hidden="1">{#N/A,#N/A,FALSE,"Taxes, Insurance, Title"}</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 hidden="1">{#N/A,#N/A,FALSE,"SCHEDULE G"}</definedName>
    <definedName name="wrn.test.2" hidden="1">{#N/A,#N/A,FALSE,"Calculator"}</definedName>
    <definedName name="wrn.test.2a" hidden="1">{#N/A,#N/A,FALSE,"Calculator"}</definedName>
    <definedName name="wrn.test1" hidden="1">{#N/A,#N/A,FALSE,"Calculator"}</definedName>
    <definedName name="wrn.test1." hidden="1">{#N/A,#N/A,FALSE,"Calculator"}</definedName>
    <definedName name="wrn.test11" hidden="1">{#N/A,#N/A,FALSE,"Calculator"}</definedName>
    <definedName name="wrn.test11." hidden="1">{#N/A,#N/A,FALSE,"Calculator"}</definedName>
    <definedName name="wrn.test11a" hidden="1">{#N/A,#N/A,FALSE,"Calculator"}</definedName>
    <definedName name="wrn.test11aa." hidden="1">{#N/A,#N/A,FALSE,"Calculator"}</definedName>
    <definedName name="wrn.test1a." hidden="1">{#N/A,#N/A,FALSE,"Calculator"}</definedName>
    <definedName name="wrn.test1a1" hidden="1">{#N/A,#N/A,FALSE,"Calculator"}</definedName>
    <definedName name="wrn.test1a1." hidden="1">{#N/A,#N/A,FALSE,"Calculator"}</definedName>
    <definedName name="wrn.test2" hidden="1">{#N/A,#N/A,FALSE,"Calculator"}</definedName>
    <definedName name="wrn.Test2." hidden="1">{"CoverSheet 97",#N/A,TRUE,"97CoverPage";"CY 1997",#N/A,TRUE,"97TableOfContents";"CY 1997",#N/A,TRUE,"97CashFlowBeforeFinancing"}</definedName>
    <definedName name="wrn.test21" hidden="1">{#N/A,#N/A,FALSE,"Calculator"}</definedName>
    <definedName name="wrn.test21b" hidden="1">{#N/A,#N/A,FALSE,"Calculator"}</definedName>
    <definedName name="wrn.test2a" hidden="1">{#N/A,#N/A,FALSE,"Calculator"}</definedName>
    <definedName name="wrn.test2a1" hidden="1">{#N/A,#N/A,FALSE,"Calculator"}</definedName>
    <definedName name="wrn.test3" hidden="1">{#N/A,#N/A,FALSE,"Calculator"}</definedName>
    <definedName name="wrn.test31" hidden="1">{#N/A,#N/A,FALSE,"Calculator"}</definedName>
    <definedName name="wrn.test31a" hidden="1">{#N/A,#N/A,FALSE,"Calculator"}</definedName>
    <definedName name="wrn.test3a" hidden="1">{#N/A,#N/A,FALSE,"Calculator"}</definedName>
    <definedName name="wrn.test3b" hidden="1">{#N/A,#N/A,FALSE,"Calculator"}</definedName>
    <definedName name="wrn.TOC." hidden="1">{#N/A,#N/A,FALSE,"TOC"}</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Model."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SHEETS." hidden="1">{#N/A,#N/A,FALSE,"DEV COSTS";#N/A,#N/A,FALSE,"10-YR C. F."}</definedName>
    <definedName name="wrn.TOTAL._.SHEETS5" hidden="1">{#N/A,#N/A,FALSE,"DEV COSTS";#N/A,#N/A,FALSE,"10-YR C. F."}</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otals." hidden="1">{"Total Conn",#N/A,FALSE,"Sun CT Properties";"Total Sun",#N/A,FALSE,"Sun Portfolio";"Total SNF",#N/A,FALSE,"Sun SNFs";"Total Hospitals",#N/A,FALSE,"Sun Hospitals";"Total Bev",#N/A,FALSE,"S01 Beverly";"Total S02",#N/A,FALSE,"S02 Boston";"Total S03",#N/A,FALSE,"S03 Bowling Green";"Total S04",#N/A,FALSE,"S04 Bradenton";"Total S05",#N/A,FALSE,"S05 Bristol";"Total S06",#N/A,FALSE,"S06 Brookline";"Total S07",#N/A,FALSE,"S07 Camden";"Total S08",#N/A,FALSE,"S08 Concord";"Total S09",#N/A,FALSE,"S09 South Conn";"Total S10",#N/A,FALSE,"S10 Danbury";"Total S11",#N/A,FALSE,"S11 Darien";"Total S12",#N/A,FALSE,"S12 Denver";"Total S13",#N/A,FALSE,"S13 East Longmeadow";"Total S14",#N/A,FALSE,"S14 Holyoke";"Total S15",#N/A,FALSE,"S15 Lexington";"Total S16",#N/A,FALSE,"S16 Lowell";"Total S17",#N/A,FALSE,"S17 Marlton";"Total S18",#N/A,FALSE,"S18 Milford";"Total S19",#N/A,FALSE,"S19 Millbury";"Total S20",#N/A,FALSE,"S20 Montgomery";"Total S21",#N/A,FALSE,"S21 New Bedford";"Total S22",#N/A,FALSE,"S22 Newington";"Total S23",#N/A,FALSE,"S23 Northshore";"Total S24",#N/A,FALSE,"S24 Northampton";"Total S25",#N/A,FALSE,"S25 Oradell";"Total S26",#N/A,FALSE,"S26 Peabody";"Total S27",#N/A,FALSE,"S27 Randolph";"Total S28",#N/A,FALSE,"S28 San Joaquin";"Total S29",#N/A,FALSE,"S29 Southbury";"Total S30",#N/A,FALSE,"S30 Stamford";"Total S31",#N/A,FALSE,"S31 Westport";"Total S32",#N/A,FALSE,"S32 Wethersfield";"Total S33",#N/A,FALSE,"S33 Weymouth";"Total S34",#N/A,FALSE,"S34 Wilmington Woods";"Total S35",#N/A,FALSE,"S35 Woodcrest";"Total S36",#N/A,FALSE,"S36 Cheshire";"Total S37",#N/A,FALSE,"S37 Kentfield";"Total S38",#N/A,FALSE,"S38 Newton"}</definedName>
    <definedName name="wrn.tp_clca_fs." hidden="1">{"avgbs",#N/A,FALSE,"tp_clca_fs";"is",#N/A,FALSE,"tp_clca_fs";"opexps",#N/A,FALSE,"tp_clca_fs"}</definedName>
    <definedName name="wrn.tplport_fs." hidden="1">{"avgbs",#N/A,FALSE,"tpl&amp;port_fs";"is",#N/A,FALSE,"tpl&amp;port_fs";"opexps",#N/A,FALSE,"tpl&amp;port_fs"}</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Underwriting._.Analysis." hidden="1">{#N/A,#N/A,FALSE,"Underwriting Analysis"}</definedName>
    <definedName name="wrn.Underwriting._.Report."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SGrant." hidden="1">{#N/A,#N/A,TRUE,"TOC";#N/A,#N/A,TRUE,"Data1";#N/A,#N/A,TRUE,"Data4";#N/A,#N/A,TRUE,"Source";#N/A,#N/A,TRUE,"Cash";#N/A,#N/A,TRUE,"Tax";#N/A,#N/A,TRUE,"Sale";#N/A,#N/A,TRUE,"Ben";#N/A,#N/A,TRUE,"Ln2";#N/A,#N/A,TRUE,"Ln4";#N/A,#N/A,TRUE,"LnSum";#N/A,#N/A,TRUE,"Dep";#N/A,#N/A,TRUE,"Funded";#N/A,#N/A,TRUE,"MinGn";#N/A,#N/A,TRUE,"TaxCredit";#N/A,#N/A,TRUE,"Data3";#N/A,#N/A,TRUE,"Residual"}</definedName>
    <definedName name="wrn.UW._.Review._.with._.Mtg._.Credit." hidden="1">{#N/A,#N/A,FALSE,"Data";#N/A,#N/A,FALSE,"Income";#N/A,#N/A,FALSE,"Loan Options ";#N/A,#N/A,FALSE,"Sources &amp; Uses";#N/A,#N/A,FALSE,"Spreadsheet";#N/A,#N/A,FALSE,"Notes";#N/A,#N/A,FALSE,"CashColl";#N/A,#N/A,FALSE,"Exit Strategy";#N/A,#N/A,FALSE,"Reserves";#N/A,#N/A,FALSE,"Immediate Repairs";#N/A,#N/A,FALSE,"Borr";#N/A,#N/A,FALSE,"KeyI";#N/A,#N/A,FALSE,"REOI";#N/A,#N/A,FALSE,"KeyII";#N/A,#N/A,FALSE,"REOII";#N/A,#N/A,FALSE,"Waivers &amp; Conditions"}</definedName>
    <definedName name="wrn.UW._.Review._.without._.Mtg._.Credit." hidden="1">{#N/A,#N/A,FALSE,"Data";#N/A,#N/A,FALSE,"Income";#N/A,#N/A,FALSE,"Loan Options ";#N/A,#N/A,FALSE,"Sources &amp; Uses";#N/A,#N/A,FALSE,"Spreadsheet";#N/A,#N/A,FALSE,"Notes";#N/A,#N/A,FALSE,"CashColl";#N/A,#N/A,FALSE,"Exit Strategy";#N/A,#N/A,FALSE,"Reserves";#N/A,#N/A,FALSE,"Immediate Repairs";#N/A,#N/A,FALSE,"Waivers &amp; Conditions"}</definedName>
    <definedName name="wrn.valuation." hidden="1">{"Page1",#N/A,FALSE,"7979";"Page2",#N/A,FALSE,"7979";"Page3",#N/A,FALSE,"7979"}</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e." hidden="1">{#N/A,#N/A,FALSE,"Cashflow Analysis";#N/A,#N/A,FALSE,"Sensitivity Analysis";#N/A,#N/A,FALSE,"PV";#N/A,#N/A,FALSE,"Pro Forma"}</definedName>
    <definedName name="wrn.Variance." hidden="1">{#N/A,#N/A,FALSE,"CCC Variance";#N/A,#N/A,FALSE,"CCC Notes"}</definedName>
    <definedName name="wrn.Variance._.Worksheet." hidden="1">{#N/A,#N/A,FALSE,"VARSTRIP"}</definedName>
    <definedName name="wrn.ventana." hidden="1">{#N/A,#N/A,FALSE,"Cash Flow";#N/A,#N/A,FALSE,"scenario 1"}</definedName>
    <definedName name="wrn.Venture." hidden="1">{"Summary1",#N/A,TRUE,"Summary";"Program",#N/A,TRUE,"Summary";"Timeline",#N/A,TRUE,"Summary";"Land Dev Budget 1",#N/A,TRUE,"Summary";"Land Dev Budget 2",#N/A,TRUE,"Summary";"SumCF1",#N/A,TRUE,"Summary";"SumCF2",#N/A,TRUE,"Summary";"Venture CF3",#N/A,TRUE,"Summary";"Venture MonthlyCF",#N/A,TRUE,"Summary";"Venture Monthly CF2",#N/A,TRUE,"Summary"}</definedName>
    <definedName name="wrn.Vorstand."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Weißrock." hidden="1">{#N/A,#N/A,FALSE,"Finale1";#N/A,#N/A,FALSE,"Finale2";#N/A,#N/A,FALSE,"peiodisch1";#N/A,#N/A,FALSE,"periodisch2";#N/A,#N/A,FALSE,"Aktiv";#N/A,#N/A,FALSE,"Passiv";#N/A,#N/A,FALSE,"D-Bestand";#N/A,#N/A,FALSE,"D-Zins"}</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lca_fs." hidden="1">{"avgbs",#N/A,FALSE,"wlca_fs";"is",#N/A,FALSE,"wlca_fs";"opexps",#N/A,FALSE,"wlca_fs"}</definedName>
    <definedName name="wrn.Woksheets._.and._.entries." hidden="1">{#N/A,#N/A,FALSE,"Emmes Capital";#N/A,#N/A,FALSE,"Capital  Entries";#N/A,#N/A,FALSE,"Emmes Services";#N/A,#N/A,FALSE,"Services Entries";#N/A,#N/A,FALSE,"Emmes &amp; Co";#N/A,#N/A,FALSE,"Emmes  Entries";#N/A,#N/A,FALSE,"Proof"}</definedName>
    <definedName name="wrn.Working._.Party._.List." hidden="1">{#N/A,#N/A,FALSE,"Working List"}</definedName>
    <definedName name="wrn.Wovenhearts." hidden="1">{"One",#N/A,FALSE,"Wovenhearts";"Two",#N/A,FALSE,"Wovenhearts";"Three",#N/A,FALSE,"Wovenhearts";"Four",#N/A,FALSE,"Wovenhearts";"Five",#N/A,FALSE,"Wovenhearts"}</definedName>
    <definedName name="wrn.Wynwood." hidden="1">{"One",#N/A,FALSE,"Wynwood";"Two",#N/A,FALSE,"Wynwood";"Three",#N/A,FALSE,"Wynwood";"Four",#N/A,FALSE,"Wynwood";"Five",#N/A,FALSE,"Wynwood"}</definedName>
    <definedName name="wrn.Year._.End._.APF._.reports." hidden="1">{#N/A,#N/A,FALSE,"Summary";#N/A,#N/A,FALSE,"CVI04";#N/A,#N/A,FALSE,"REG04";#N/A,#N/A,FALSE,"HAL04";#N/A,#N/A,FALSE,"WPL04";#N/A,#N/A,FALSE,"RPL04";#N/A,#N/A,FALSE,"GVA04";#N/A,#N/A,FALSE,"LRJKL04";#N/A,#N/A,FALSE,"RGW04";#N/A,#N/A,FALSE,"RHL04sum ";#N/A,#N/A,FALSE,"WPM04sum"}</definedName>
    <definedName name="wrn.Yearly." hidden="1">{"One",#N/A,FALSE,"Yearly"}</definedName>
    <definedName name="wrn.YEARS." hidden="1">{"AVGBAL",#N/A,FALSE,"1996";"EARNINGS",#N/A,FALSE,"1996";"AVGBAL",#N/A,FALSE,"1997";"EARNINGS",#N/A,FALSE,"1997";"AVGBAL",#N/A,FALSE,"1998";"EARNINGS",#N/A,FALSE,"1998";"AVGBAL",#N/A,FALSE,"1999";"EARNINGS",#N/A,FALSE,"1999";"AVGBAL",#N/A,FALSE,"2000";"EARNINGS",#N/A,FALSE,"2000"}</definedName>
    <definedName name="wrn.Zinsen." hidden="1">{#N/A,#N/A,FALSE,"peiodisch1";#N/A,#N/A,FALSE,"D-Bestand";#N/A,#N/A,FALSE,"D-Zins"}</definedName>
    <definedName name="wrn.テスト." hidden="1">{"賃貸事例比較法",#N/A,FALSE,"Sheet2";"賃貸条件",#N/A,FALSE,"Sheet2"}</definedName>
    <definedName name="wrng" hidden="1">{"Output-BaseYear",#N/A,FALSE,"Output"}</definedName>
    <definedName name="wrnh" hidden="1">{"Output-All",#N/A,FALSE,"Output"}</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vu.Détails."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ommaire."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{"Assumptions",#N/A,FALSE,"Model"}</definedName>
    <definedName name="www" hidden="1">{#N/A,#N/A,FALSE,"Calculator"}</definedName>
    <definedName name="www11c" hidden="1">{#N/A,#N/A,FALSE,"Calculator"}</definedName>
    <definedName name="www1a" hidden="1">{#N/A,#N/A,FALSE,"Calculator"}</definedName>
    <definedName name="wwwe" hidden="1">{"land1",#N/A,FALSE,"Land";"land2",#N/A,FALSE,"Land";"land3",#N/A,FALSE,"Land"}</definedName>
    <definedName name="wwww" hidden="1">{#N/A,#N/A,FALSE,"Calculator"}</definedName>
    <definedName name="wwwww" hidden="1">{#N/A,#N/A,FALSE,"Future Collections";"Future",#N/A,FALSE,"BOTM"}</definedName>
    <definedName name="wwwww333" hidden="1">{#N/A,#N/A,FALSE,"Broker Sheet";#N/A,#N/A,FALSE,"Exec.Summary";#N/A,#N/A,FALSE,"Argus Cash Flow";#N/A,#N/A,FALSE,"SPF";#N/A,#N/A,FALSE,"RentRoll"}</definedName>
    <definedName name="wwwwwwwwwww" hidden="1">{#N/A,#N/A,FALSE,"Jim Walsh";#N/A,#N/A,FALSE,"Dan Minkoff";#N/A,#N/A,FALSE,"Chip Cinnamond";#N/A,#N/A,FALSE,"Ann Cole";#N/A,#N/A,FALSE,"Jim Rosasco";#N/A,#N/A,FALSE,"George Ochs";#N/A,#N/A,FALSE,"Peter Weed";#N/A,#N/A,FALSE,"Sheryl Crosland";#N/A,#N/A,FALSE,"Jim McLoughlin";#N/A,#N/A,FALSE,"Jim Olson";#N/A,#N/A,FALSE,"Anne Pfeiffer"}</definedName>
    <definedName name="wwwwwwwwwwwww" hidden="1">{#N/A,#N/A,TRUE,"Cover";#N/A,#N/A,TRUE,"Val Summary i";#N/A,#N/A,TRUE,"Value";#N/A,#N/A,TRUE,"Summary";#N/A,#N/A,TRUE,"Transactions"}</definedName>
    <definedName name="wwwwwwwwwwwwwwww" hidden="1">{#N/A,#N/A,FALSE,"Broker Sheet";#N/A,#N/A,FALSE,"Exec.Summary";#N/A,#N/A,FALSE,"Argus Cash Flow";#N/A,#N/A,FALSE,"SPF";#N/A,#N/A,FALSE,"RentRoll"}</definedName>
    <definedName name="Wy" hidden="1">{#N/A,#N/A,TRUE,"Cover";#N/A,#N/A,TRUE,"Val Summary i";#N/A,#N/A,TRUE,"Value";#N/A,#N/A,TRUE,"Summary";#N/A,#N/A,TRUE,"Transactions"}</definedName>
    <definedName name="x" hidden="1">{#N/A,#N/A,FALSE,"Cashflow Analysis";#N/A,#N/A,FALSE,"Sensitivity Analysis";#N/A,#N/A,FALSE,"PV";#N/A,#N/A,FALSE,"Pro Forma"}</definedName>
    <definedName name="xlg" hidden="1">{"schedule1",#N/A,FALSE,"Sheet1";"schedule2",#N/A,FALSE,"Sheet1";"schedule3",#N/A,FALSE,"Sheet1";"schedule4",#N/A,FALSE,"Sheet1";"schedule5",#N/A,FALSE,"Sheet1";"schedule6",#N/A,FALSE,"Sheet1"}</definedName>
    <definedName name="xlg1" hidden="1">{"Year 1",#N/A,FALSE,"Budget";"Year 2",#N/A,FALSE,"Budget";"Year 3",#N/A,FALSE,"Budget";"Year 4",#N/A,FALSE,"Budget"}</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ActiveRow" hidden="1">#REF!</definedName>
    <definedName name="XRefColumnsCount" hidden="1">1</definedName>
    <definedName name="XRefCopy10" hidden="1">#REF!</definedName>
    <definedName name="XRefCopy10Row" hidden="1">#REF!</definedName>
    <definedName name="XRefCopy11" hidden="1">#REF!</definedName>
    <definedName name="XRefCopy11Row" hidden="1">#REF!</definedName>
    <definedName name="XRefCopy1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RangeCount" hidden="1">2</definedName>
    <definedName name="xxx" hidden="1">{"Assump",#N/A,TRUE,"Proforma";"first",#N/A,TRUE,"Proforma";"second",#N/A,TRUE,"Proforma";"lease1",#N/A,TRUE,"Proforma";"lease2",#N/A,TRUE,"Proforma"}</definedName>
    <definedName name="xxx1" hidden="1">{#N/A,#N/A,TRUE,"SUMMARY";#N/A,#N/A,TRUE,"Unsettled Deal IO";#N/A,#N/A,TRUE,"Treasury Options";#N/A,#N/A,TRUE,"CMT Floors";#N/A,#N/A,TRUE,"Pipeline";#N/A,#N/A,TRUE,"MBS Deriv";#N/A,#N/A,TRUE,"Swap";#N/A,#N/A,TRUE,"Portfolio";#N/A,#N/A,TRUE,"Portfolio Transfer";#N/A,#N/A,TRUE,"Non-INMC Subs"}</definedName>
    <definedName name="xxx10" hidden="1">{"is",#N/A,FALSE,"tpl&amp;port_fs";"is",#N/A,FALSE,"mhd_fs";"is",#N/A,FALSE,"loanworks_fs";"is",#N/A,FALSE,"homeimprove_fs";"is",#N/A,FALSE,"builder_fs";"is",#N/A,FALSE,"tp_clca_fs";"is",#N/A,FALSE,"wlca_fs";"is",#N/A,FALSE,"cmo_fs"}</definedName>
    <definedName name="xxx11" hidden="1">{"avgbs",#N/A,FALSE,"Sheet1";"is",#N/A,FALSE,"Sheet1";"opexps",#N/A,FALSE,"Sheet1"}</definedName>
    <definedName name="xxx12" hidden="1">{"avgbs",#N/A,FALSE,"loanworks_fs";"is",#N/A,FALSE,"loanworks_fs";"opexps",#N/A,FALSE,"loanworks_fs"}</definedName>
    <definedName name="xxx13" hidden="1">{"avgbs",#N/A,FALSE,"mhd_fs";"is",#N/A,FALSE,"mhd_fs";"opexps",#N/A,FALSE,"mhd_fs"}</definedName>
    <definedName name="xxx14" hidden="1">{"Highlights",#N/A,FALSE,"Financials";#N/A,#N/A,FALSE,"Earnings by Bus Line";"NDEPL",#N/A,FALSE,"NDE P&amp;L";"PLbyBL",#N/A,FALSE,"NDE P&amp;L by Profit Center";"AssGrowth",#N/A,FALSE,"Asset Growth";"BS",#N/A,FALSE,"NDE BS";"BSbyBL (NDE BS by Profit Center)",#N/A,FALSE,"NDE ABS by Profit Center";#N/A,#N/A,FALSE,"Dupont";#N/A,#N/A,FALSE,"NII analysis";"Spread",#N/A,FALSE,"Rate_Vol_Mix";"Expenses",#N/A,FALSE,"Exp Sum by Category";#N/A,#N/A,FALSE,"Efficiency Ratio";"CS",#N/A,FALSE,"Corp Support";"CashFlow",#N/A,FALSE,"Cash flow";"Amort",#N/A,FALSE,"amort";"EquitybyBL",#N/A,FALSE,"Equity by Bus Line";#N/A,#N/A,FALSE,"FullyLevEquitybyMonth";"Bonus",#N/A,FALSE,"Bonus";"PEPBL",#N/A,FALSE,"PEP Exp Sum";"PEPCC",#N/A,FALSE,"PEP Exp Sum"}</definedName>
    <definedName name="xxx15" hidden="1">{"SUMPRCTR1",#N/A,FALSE,"5YRSUM.XLS";"SUMPRCTR2",#N/A,FALSE,"5YRSUM.XLS";"PRCTR1_95",#N/A,FALSE,"CONSOLID.XLS";"PRCTR2_95",#N/A,FALSE,"CONSOLID.XLS";"PRCTR1_96",#N/A,FALSE,"CONSOLID.XLS";"PRCTR2_96",#N/A,FALSE,"CONSOLID.XLS";"PRCTR1_97",#N/A,FALSE,"CONSOLID.XLS";"PRCTR2_97",#N/A,FALSE,"CONSOLID.XLS";"PRCTR1_98",#N/A,FALSE,"CONSOLID.XLS";"PRCTR2_98",#N/A,FALSE,"CONSOLID.XLS";"PRCTR1_99",#N/A,FALSE,"CONSOLID.XLS";"PRCTR2_99",#N/A,FALSE,"CONSOLID.XLS"}</definedName>
    <definedName name="xxx17" hidden="1">{"ASSUM00",#N/A,FALSE,"ASSUMPTIONS.XLS";"CONSIS00",#N/A,FALSE,"CONSOLID.XLS";"CONSBS00",#N/A,FALSE,"CONSOLID.XLS";"CONSINMC00",#N/A,FALSE,"CONSOLID.XLS"}</definedName>
    <definedName name="xxx18" hidden="1">{"ASSUM96",#N/A,FALSE,"ASSUMPTIONS.XLS";"CONSBS96",#N/A,FALSE,"CONSOLID.XLS";"CONSIS96",#N/A,FALSE,"CONSOLID.XLS";"CONSINMC96",#N/A,FALSE,"CONSOLID.XLS"}</definedName>
    <definedName name="xxx19" hidden="1">{"ASSUM97",#N/A,FALSE,"ASSUMPTIONS.XLS";"CONSBS97",#N/A,FALSE,"CONSOLID.XLS";"CONSIS97",#N/A,FALSE,"CONSOLID.XLS";"CONSINMC97",#N/A,FALSE,"CONSOLID.XLS"}</definedName>
    <definedName name="xxx2" hidden="1">{"ASSUM96",#N/A,FALSE,"ASSUMPTIONS.XLS";"ASSUM97",#N/A,FALSE,"ASSUMPTIONS.XLS";"ASSUM98",#N/A,FALSE,"ASSUMPTIONS.XLS";"ASSUM99",#N/A,FALSE,"ASSUMPTIONS.XLS";"ASSUM00",#N/A,FALSE,"ASSUMPTIONS.XLS"}</definedName>
    <definedName name="xxx20" hidden="1">{"ASSUM98",#N/A,FALSE,"ASSUMPTIONS.XLS";"CONSBS98",#N/A,FALSE,"CONSOLID.XLS";"CONSIS98",#N/A,FALSE,"CONSOLID.XLS";"CONSINMC98",#N/A,FALSE,"CONSOLID.XLS"}</definedName>
    <definedName name="xxx21" hidden="1">{"ASSUM99",#N/A,FALSE,"ASSUMPTIONS.XLS";"CONSBS99",#N/A,FALSE,"CONSOLID.XLS";"CONSIS99",#N/A,FALSE,"CONSOLID.XLS";"CONSINMC99",#N/A,FALSE,"CONSOLID.XLS"}</definedName>
    <definedName name="xxx23" hidden="1">{"avgbs",#N/A,FALSE,"sum_mtd";"is",#N/A,FALSE,"sum_mtd";"opexps",#N/A,FALSE,"sum_mtd"}</definedName>
    <definedName name="xxx24" hidden="1">{"avgbs",#N/A,FALSE,"sum_mtd (2)";"is",#N/A,FALSE,"sum_mtd (2)";"opexps",#N/A,FALSE,"sum_mtd (2)"}</definedName>
    <definedName name="xxx25" hidden="1">{"avgbs",#N/A,FALSE,"sum_qtd";"is",#N/A,FALSE,"sum_qtd"}</definedName>
    <definedName name="xxx26" hidden="1">{"avgbs",#N/A,FALSE,"sum_ytd";"is",#N/A,FALSE,"sum_ytd";"opexps",#N/A,FALSE,"sum_ytd"}</definedName>
    <definedName name="xxx27" hidden="1">{"VOLUMES",#N/A,FALSE,"5YEAR";"AVGBAL",#N/A,FALSE,"5YEAR";"EARNINGS",#N/A,FALSE,"5YEAR";"YIELDS",#N/A,FALSE,"5YEAR";"TRENDS",#N/A,FALSE,"5YEAR"}</definedName>
    <definedName name="xxx28" hidden="1">{"avgbs",#N/A,FALSE,"sum_mtd";"is",#N/A,FALSE,"sum_mtd"}</definedName>
    <definedName name="xxx29" hidden="1">{"SUMBS",#N/A,FALSE,"5YRSUM.XLS";"SUMYIELD",#N/A,FALSE,"5YRSUM.XLS";"SUMIS",#N/A,FALSE,"5YRSUM.XLS";"SUMINMC",#N/A,FALSE,"5YRSUM.XLS"}</definedName>
    <definedName name="xxx3" hidden="1">{#N/A,#N/A,FALSE,"Contents";#N/A,#N/A,FALSE,"Financial Highlights";#N/A,#N/A,FALSE,"Financial Highlights 2";#N/A,#N/A,FALSE,"Statement of Earnings";#N/A,#N/A,FALSE,"Expense Detail";#N/A,#N/A,FALSE,"Rev-Exp Growth";#N/A,#N/A,FALSE,"Balance Sheet";#N/A,#N/A,FALSE,"Equity-Share Rollfwd";#N/A,#N/A,FALSE,"Capital Ratios";#N/A,#N/A,FALSE,"Loan Sales1";#N/A,#N/A,FALSE,"Loan Sales2";#N/A,#N/A,FALSE,"HFS";#N/A,#N/A,FALSE,"HFI";#N/A,#N/A,FALSE,"Non-Perf Ratios";#N/A,#N/A,FALSE,"Int. Rate 1";#N/A,#N/A,FALSE,"Int. Rate 2";#N/A,#N/A,FALSE,"Int. Assets 1";#N/A,#N/A,FALSE,"Int. Liab 2";#N/A,#N/A,FALSE,"Eq. Alloc"}</definedName>
    <definedName name="xxx30" hidden="1">{"avgbs",#N/A,FALSE,"tp_clca_fs";"is",#N/A,FALSE,"tp_clca_fs";"opexps",#N/A,FALSE,"tp_clca_fs"}</definedName>
    <definedName name="xxx31" hidden="1">{"avgbs",#N/A,FALSE,"tpl&amp;port_fs";"is",#N/A,FALSE,"tpl&amp;port_fs";"opexps",#N/A,FALSE,"tpl&amp;port_fs"}</definedName>
    <definedName name="xxx32" hidden="1">{"avgbs",#N/A,FALSE,"wlca_fs";"is",#N/A,FALSE,"wlca_fs";"opexps",#N/A,FALSE,"wlca_fs"}</definedName>
    <definedName name="xxx33" hidden="1">{"AVGBAL",#N/A,FALSE,"1996";"EARNINGS",#N/A,FALSE,"1996";"AVGBAL",#N/A,FALSE,"1997";"EARNINGS",#N/A,FALSE,"1997";"AVGBAL",#N/A,FALSE,"1998";"EARNINGS",#N/A,FALSE,"1998";"AVGBAL",#N/A,FALSE,"1999";"EARNINGS",#N/A,FALSE,"1999";"AVGBAL",#N/A,FALSE,"2000";"EARNINGS",#N/A,FALSE,"2000"}</definedName>
    <definedName name="xxx4" hidden="1">{"avgbs",#N/A,FALSE,"builder_fs";"is",#N/A,FALSE,"builder_fs";"opexps",#N/A,FALSE,"builder_fs"}</definedName>
    <definedName name="xxx5" hidden="1">{#N/A,#N/A,FALSE,"Future Collections";"Future",#N/A,FALSE,"BOTM"}</definedName>
    <definedName name="xxx6" hidden="1">{"avgbs",#N/A,FALSE,"cmo_fs";"is",#N/A,FALSE,"cmo_fs";"opexps",#N/A,FALSE,"cmo_fs"}</definedName>
    <definedName name="xxx7" hidden="1">{"SUMEXEC",#N/A,FALSE,"5YRSUM.XLS"}</definedName>
    <definedName name="xxx8" hidden="1">{#N/A,#N/A,FALSE,"Income Statement"}</definedName>
    <definedName name="xxx9" hidden="1">{"avgbs",#N/A,FALSE,"homeimprove_fs";"is",#N/A,FALSE,"homeimprove_fs";"opexps",#N/A,FALSE,"homeimprove_fs"}</definedName>
    <definedName name="xxxx" hidden="1">{"mgmt forecast",#N/A,FALSE,"Mgmt Forecast";"dcf table",#N/A,FALSE,"Mgmt Forecast";"sensitivity",#N/A,FALSE,"Mgmt Forecast";"table inputs",#N/A,FALSE,"Mgmt Forecast";"calculations",#N/A,FALSE,"Mgmt Forecast"}</definedName>
    <definedName name="xyz" hidden="1">{"Construction_Short",#N/A,FALSE,"Construction"}</definedName>
    <definedName name="y" hidden="1">#REF!</definedName>
    <definedName name="yed"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r1EconGrowth">#REF!</definedName>
    <definedName name="Yr2EconGrowth">#REF!</definedName>
    <definedName name="Yr3EconGrowth">#REF!</definedName>
    <definedName name="Yr4EconGrowth">#REF!</definedName>
    <definedName name="Yr5EconGrowth">#REF!</definedName>
    <definedName name="yyyyyyyyy" hidden="1">{#N/A,#N/A,FALSE,"Matrix";#N/A,#N/A,FALSE,"Cash Flow";#N/A,#N/A,FALSE,"10 Year Cost Analysis"}</definedName>
    <definedName name="Z_0DF4CCD5_BD29_11D2_B943_0050040AC21C_.wvu.FilterData" hidden="1">#REF!</definedName>
    <definedName name="Z_1906290E_BC61_11D2_B941_0050040AC21C_.wvu.FilterData" hidden="1">#REF!</definedName>
    <definedName name="Z_19062910_BC61_11D2_B941_0050040AC21C_.wvu.FilterData" hidden="1">#REF!</definedName>
    <definedName name="Z_1BD1ED56_905F_42FF_BADC_63DF128F1696_.wvu.PrintArea" hidden="1">#REF!</definedName>
    <definedName name="Z_1BD1ED56_905F_42FF_BADC_63DF128F1696_.wvu.Rows" hidden="1">#REF!</definedName>
    <definedName name="Z_2DF11753_B84B_11D2_B93A_0050040AC227_.wvu.PrintArea"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66231A85_C0F1_11D2_B93B_0050040AC227_.wvu.FilterData" hidden="1">#REF!</definedName>
    <definedName name="Z_66231A86_C0F1_11D2_B93B_0050040AC227_.wvu.FilterData" hidden="1">#REF!</definedName>
    <definedName name="Z_893D3CDD_E6EC_4FBE_9F4B_7C063AADDAA3_.wvu.Rows" hidden="1">#REF!</definedName>
    <definedName name="Z_A2426FEA_B812_466E_AD56_91907F9FA6F0_.wvu.PrintArea" hidden="1">#REF!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C9FB2A72_5C56_11D3_AD66_0050040A13CD_.wvu.PrintArea" hidden="1">#REF!</definedName>
    <definedName name="Z_C9FB2A72_5C56_11D3_AD66_0050040A13CD_.wvu.PrintTitles" hidden="1">#REF!</definedName>
    <definedName name="Z_C9FB2A73_5C56_11D3_AD66_0050040A13CD_.wvu.PrintArea" hidden="1">#REF!</definedName>
    <definedName name="Z_C9FB2A73_5C56_11D3_AD66_0050040A13CD_.wvu.PrintTitles" hidden="1">#REF!</definedName>
    <definedName name="Z_C9FB2A75_5C56_11D3_AD66_0050040A13CD_.wvu.PrintArea" hidden="1">#REF!</definedName>
    <definedName name="Z_C9FB2A75_5C56_11D3_AD66_0050040A13CD_.wvu.PrintTitles" hidden="1">#REF!</definedName>
    <definedName name="Z_C9FB2A76_5C56_11D3_AD66_0050040A13CD_.wvu.PrintArea" hidden="1">#REF!</definedName>
    <definedName name="Z_C9FB2A76_5C56_11D3_AD66_0050040A13CD_.wvu.PrintTitles" hidden="1">#REF!</definedName>
    <definedName name="Z_C9FB2A77_5C56_11D3_AD66_0050040A13CD_.wvu.PrintArea" hidden="1">#REF!</definedName>
    <definedName name="Z_C9FB2A77_5C56_11D3_AD66_0050040A13CD_.wvu.PrintTitles" hidden="1">#REF!</definedName>
    <definedName name="Z_C9FB2A79_5C56_11D3_AD66_0050040A13CD_.wvu.PrintArea" hidden="1">#REF!</definedName>
    <definedName name="Z_C9FB2A79_5C56_11D3_AD66_0050040A13CD_.wvu.PrintTitles" hidden="1">#REF!</definedName>
    <definedName name="Z_D460C340_48B5_11D6_B2FC_0002A51098EF_.wvu.Cols" hidden="1">#REF!</definedName>
    <definedName name="Z_D460C340_48B5_11D6_B2FC_0002A51098EF_.wvu.PrintArea" hidden="1">#REF!</definedName>
    <definedName name="Z_D782F750_C0FB_11D2_B941_0050040AC228_.wvu.FilterData" hidden="1">#REF!</definedName>
    <definedName name="Z_DC379DF6_BBB3_11D2_B93F_0050040AC228_.wvu.FilterData" hidden="1">#REF!</definedName>
    <definedName name="Z_ED7DF65E_BB85_11D2_B93F_0050040AC228_.wvu.FilterData" hidden="1">#REF!</definedName>
    <definedName name="Z_F14718EE_5AC2_11D3_AD63_0050040A13CD_.wvu.PrintArea" hidden="1">#REF!</definedName>
    <definedName name="Z_F14718EF_5AC2_11D3_AD63_0050040A13CD_.wvu.PrintArea" hidden="1">#REF!</definedName>
    <definedName name="Z_F14718F1_5AC2_11D3_AD63_0050040A13CD_.wvu.PrintArea" hidden="1">#REF!</definedName>
    <definedName name="Z_F14718F2_5AC2_11D3_AD63_0050040A13CD_.wvu.PrintArea" hidden="1">#REF!</definedName>
    <definedName name="Z_F14718F3_5AC2_11D3_AD63_0050040A13CD_.wvu.PrintArea" hidden="1">#REF!</definedName>
    <definedName name="Z_F14718F5_5AC2_11D3_AD63_0050040A13CD_.wvu.PrintArea" hidden="1">#REF!</definedName>
    <definedName name="Z_F1471909_5AC2_11D3_AD63_0050040A13CD_.wvu.PrintArea" hidden="1">#REF!</definedName>
    <definedName name="Z_F1471909_5AC2_11D3_AD63_0050040A13CD_.wvu.PrintTitles" hidden="1">#REF!</definedName>
    <definedName name="Z_F147190A_5AC2_11D3_AD63_0050040A13CD_.wvu.PrintArea" hidden="1">#REF!</definedName>
    <definedName name="Z_F147190A_5AC2_11D3_AD63_0050040A13CD_.wvu.PrintTitles" hidden="1">#REF!</definedName>
    <definedName name="Z_F147190C_5AC2_11D3_AD63_0050040A13CD_.wvu.PrintArea" hidden="1">#REF!</definedName>
    <definedName name="Z_F147190C_5AC2_11D3_AD63_0050040A13CD_.wvu.PrintTitles" hidden="1">#REF!</definedName>
    <definedName name="Z_F147190D_5AC2_11D3_AD63_0050040A13CD_.wvu.PrintArea" hidden="1">#REF!</definedName>
    <definedName name="Z_F147190D_5AC2_11D3_AD63_0050040A13CD_.wvu.PrintTitles" hidden="1">#REF!</definedName>
    <definedName name="Z_F147190E_5AC2_11D3_AD63_0050040A13CD_.wvu.PrintArea" hidden="1">#REF!</definedName>
    <definedName name="Z_F147190E_5AC2_11D3_AD63_0050040A13CD_.wvu.PrintTitles" hidden="1">#REF!</definedName>
    <definedName name="Z_F1471910_5AC2_11D3_AD63_0050040A13CD_.wvu.PrintArea" hidden="1">#REF!</definedName>
    <definedName name="Z_F1471910_5AC2_11D3_AD63_0050040A13CD_.wvu.PrintTitles" hidden="1">#REF!</definedName>
    <definedName name="Z_F1471912_5AC2_11D3_AD63_0050040A13CD_.wvu.PrintArea" hidden="1">#REF!</definedName>
    <definedName name="Z_F1471912_5AC2_11D3_AD63_0050040A13CD_.wvu.PrintTitles" hidden="1">#REF!</definedName>
    <definedName name="Z_F1471913_5AC2_11D3_AD63_0050040A13CD_.wvu.PrintArea" hidden="1">#REF!</definedName>
    <definedName name="Z_F1471913_5AC2_11D3_AD63_0050040A13CD_.wvu.PrintTitles" hidden="1">#REF!</definedName>
    <definedName name="Z_F1471915_5AC2_11D3_AD63_0050040A13CD_.wvu.PrintArea" hidden="1">#REF!</definedName>
    <definedName name="Z_F1471915_5AC2_11D3_AD63_0050040A13CD_.wvu.PrintTitles" hidden="1">#REF!</definedName>
    <definedName name="Z_F1471916_5AC2_11D3_AD63_0050040A13CD_.wvu.PrintArea" hidden="1">#REF!</definedName>
    <definedName name="Z_F1471916_5AC2_11D3_AD63_0050040A13CD_.wvu.PrintTitles" hidden="1">#REF!</definedName>
    <definedName name="Z_F1471917_5AC2_11D3_AD63_0050040A13CD_.wvu.PrintArea" hidden="1">#REF!</definedName>
    <definedName name="Z_F1471917_5AC2_11D3_AD63_0050040A13CD_.wvu.PrintTitles" hidden="1">#REF!</definedName>
    <definedName name="Z_F1471919_5AC2_11D3_AD63_0050040A13CD_.wvu.PrintArea" hidden="1">#REF!</definedName>
    <definedName name="Z_F1471919_5AC2_11D3_AD63_0050040A13CD_.wvu.PrintTitles" hidden="1">#REF!</definedName>
    <definedName name="Z_F4E8F073_023D_4557_9968_B5E8E3B26585_.wvu.PrintArea" hidden="1">#REF!</definedName>
    <definedName name="Z_F4E8F073_023D_4557_9968_B5E8E3B26585_.wvu.Rows" hidden="1">#REF!</definedName>
    <definedName name="zxc" hidden="1">{"mgmt forecast",#N/A,FALSE,"Mgmt Forecast";"dcf table",#N/A,FALSE,"Mgmt Forecast";"sensitivity",#N/A,FALSE,"Mgmt Forecast";"table inputs",#N/A,FALSE,"Mgmt Forecast";"calculations",#N/A,FALSE,"Mgmt Forecast"}</definedName>
    <definedName name="zzz" hidden="1">{"data",#N/A,FALSE,"INPUT"}</definedName>
    <definedName name="zzz6" hidden="1">#REF!</definedName>
    <definedName name="zzzz" hidden="1">{"Commish",#N/A,FALSE,"LAWTC"}</definedName>
    <definedName name="zzzzzz" hidden="1">{#N/A,#N/A,FALSE,"Assumptions";#N/A,#N/A,FALSE,"Consol CF";#N/A,#N/A,FALSE,"Hacienda CF";#N/A,#N/A,FALSE,"Chabot CF";#N/A,#N/A,FALSE,"Diablo CF"}</definedName>
    <definedName name="レポート" hidden="1">#REF!</definedName>
    <definedName name="유가증권" hidden="1">#REF!</definedName>
    <definedName name="入力済" hidden="1">{"MonthlyRentRoll",#N/A,FALSE,"RentRoll"}</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34" i="41" l="1"/>
  <c r="M535" i="41"/>
  <c r="H374" i="41"/>
  <c r="H316" i="41"/>
  <c r="H205" i="41"/>
  <c r="H177" i="41"/>
  <c r="H151" i="41"/>
  <c r="H134" i="41"/>
  <c r="H104" i="41"/>
  <c r="H86" i="41"/>
  <c r="H51" i="41"/>
  <c r="C532" i="41" s="1"/>
  <c r="P388" i="41"/>
  <c r="P387" i="41"/>
  <c r="P386" i="41"/>
  <c r="P385" i="41"/>
  <c r="P384" i="41"/>
  <c r="P383" i="41"/>
  <c r="P382" i="41"/>
  <c r="P381" i="41"/>
  <c r="P380" i="41"/>
  <c r="P379" i="41"/>
  <c r="P378" i="41"/>
  <c r="P377" i="41"/>
  <c r="P376" i="41"/>
  <c r="P375" i="41"/>
  <c r="P374" i="41"/>
  <c r="P373" i="41"/>
  <c r="P372" i="41"/>
  <c r="P371" i="41"/>
  <c r="P370" i="41"/>
  <c r="P369" i="41"/>
  <c r="P368" i="41"/>
  <c r="P367" i="41"/>
  <c r="P366" i="41"/>
  <c r="P365" i="41"/>
  <c r="P364" i="41"/>
  <c r="P363" i="41"/>
  <c r="P362" i="41"/>
  <c r="P361" i="41"/>
  <c r="P360" i="41"/>
  <c r="P359" i="41"/>
  <c r="P358" i="41"/>
  <c r="P357" i="41"/>
  <c r="P356" i="41"/>
  <c r="P355" i="41"/>
  <c r="P354" i="41"/>
  <c r="P353" i="41"/>
  <c r="P352" i="41"/>
  <c r="P351" i="41"/>
  <c r="P350" i="41"/>
  <c r="P349" i="41"/>
  <c r="P348" i="41"/>
  <c r="P347" i="41"/>
  <c r="P346" i="41"/>
  <c r="P345" i="41"/>
  <c r="P344" i="41"/>
  <c r="P343" i="41"/>
  <c r="P342" i="41"/>
  <c r="P341" i="41"/>
  <c r="P340" i="41"/>
  <c r="P339" i="41"/>
  <c r="P338" i="41"/>
  <c r="P337" i="41"/>
  <c r="P336" i="41"/>
  <c r="P335" i="41"/>
  <c r="P334" i="41"/>
  <c r="P333" i="41"/>
  <c r="P332" i="41"/>
  <c r="P331" i="41"/>
  <c r="P330" i="41"/>
  <c r="P329" i="41"/>
  <c r="P328" i="41"/>
  <c r="P327" i="41"/>
  <c r="P326" i="41"/>
  <c r="P325" i="41"/>
  <c r="P324" i="41"/>
  <c r="P323" i="41"/>
  <c r="P322" i="41"/>
  <c r="P321" i="41"/>
  <c r="P320" i="41"/>
  <c r="P319" i="41"/>
  <c r="P318" i="41"/>
  <c r="P317" i="41"/>
  <c r="P316" i="41"/>
  <c r="P315" i="41"/>
  <c r="P314" i="41"/>
  <c r="P313" i="41"/>
  <c r="P312" i="41"/>
  <c r="P311" i="41"/>
  <c r="P310" i="41"/>
  <c r="P309" i="41"/>
  <c r="P308" i="41"/>
  <c r="P307" i="41"/>
  <c r="P306" i="41"/>
  <c r="P305" i="41"/>
  <c r="P304" i="41"/>
  <c r="P303" i="41"/>
  <c r="P302" i="41"/>
  <c r="P301" i="41"/>
  <c r="P300" i="41"/>
  <c r="P299" i="41"/>
  <c r="P298" i="41"/>
  <c r="P297" i="41"/>
  <c r="P296" i="41"/>
  <c r="P295" i="41"/>
  <c r="P294" i="41"/>
  <c r="P293" i="41"/>
  <c r="P292" i="41"/>
  <c r="P291" i="41"/>
  <c r="P290" i="41"/>
  <c r="P289" i="41"/>
  <c r="P288" i="41"/>
  <c r="P287" i="41"/>
  <c r="P286" i="41"/>
  <c r="P285" i="41"/>
  <c r="P284" i="41"/>
  <c r="P283" i="41"/>
  <c r="P282" i="41"/>
  <c r="P281" i="41"/>
  <c r="P280" i="41"/>
  <c r="P279" i="41"/>
  <c r="P278" i="41"/>
  <c r="P277" i="41"/>
  <c r="P276" i="41"/>
  <c r="P275" i="41"/>
  <c r="P274" i="41"/>
  <c r="P273" i="41"/>
  <c r="P272" i="41"/>
  <c r="P271" i="41"/>
  <c r="P270" i="41"/>
  <c r="P269" i="41"/>
  <c r="P268" i="41"/>
  <c r="P267" i="41"/>
  <c r="P266" i="41"/>
  <c r="P265" i="41"/>
  <c r="P264" i="41"/>
  <c r="P263" i="41"/>
  <c r="P262" i="41"/>
  <c r="P261" i="41"/>
  <c r="P260" i="41"/>
  <c r="P259" i="41"/>
  <c r="P258" i="41"/>
  <c r="P257" i="41"/>
  <c r="P256" i="41"/>
  <c r="P255" i="41"/>
  <c r="P254" i="41"/>
  <c r="P253" i="41"/>
  <c r="P252" i="41"/>
  <c r="P251" i="41"/>
  <c r="P250" i="41"/>
  <c r="P249" i="41"/>
  <c r="P248" i="41"/>
  <c r="P247" i="41"/>
  <c r="P246" i="41"/>
  <c r="P245" i="41"/>
  <c r="P244" i="41"/>
  <c r="P243" i="41"/>
  <c r="P242" i="41"/>
  <c r="P241" i="41"/>
  <c r="P240" i="41"/>
  <c r="P239" i="41"/>
  <c r="P238" i="41"/>
  <c r="P237" i="41"/>
  <c r="P236" i="41"/>
  <c r="P235" i="41"/>
  <c r="P234" i="41"/>
  <c r="P233" i="41"/>
  <c r="P232" i="41"/>
  <c r="P231" i="41"/>
  <c r="P230" i="41"/>
  <c r="P229" i="41"/>
  <c r="P228" i="41"/>
  <c r="P227" i="41"/>
  <c r="P226" i="41"/>
  <c r="P225" i="41"/>
  <c r="P224" i="41"/>
  <c r="P223" i="41"/>
  <c r="P222" i="41"/>
  <c r="P221" i="41"/>
  <c r="P220" i="41"/>
  <c r="P219" i="41"/>
  <c r="P218" i="41"/>
  <c r="P217" i="41"/>
  <c r="P216" i="41"/>
  <c r="P215" i="41"/>
  <c r="P214" i="41"/>
  <c r="P213" i="41"/>
  <c r="P212" i="41"/>
  <c r="P211" i="41"/>
  <c r="P210" i="41"/>
  <c r="P209" i="41"/>
  <c r="P208" i="41"/>
  <c r="P207" i="41"/>
  <c r="P206" i="41"/>
  <c r="P205" i="41"/>
  <c r="P204" i="41"/>
  <c r="P203" i="41"/>
  <c r="P202" i="41"/>
  <c r="P201" i="41"/>
  <c r="P200" i="41"/>
  <c r="P199" i="41"/>
  <c r="P198" i="41"/>
  <c r="P197" i="41"/>
  <c r="P196" i="41"/>
  <c r="P195" i="41"/>
  <c r="P194" i="41"/>
  <c r="P193" i="41"/>
  <c r="P192" i="41"/>
  <c r="P191" i="41"/>
  <c r="P190" i="41"/>
  <c r="P189" i="41"/>
  <c r="P188" i="41"/>
  <c r="P187" i="41"/>
  <c r="P186" i="41"/>
  <c r="P185" i="41"/>
  <c r="P184" i="41"/>
  <c r="P183" i="41"/>
  <c r="P182" i="41"/>
  <c r="P181" i="41"/>
  <c r="P180" i="41"/>
  <c r="P179" i="41"/>
  <c r="P178" i="41"/>
  <c r="P177" i="41"/>
  <c r="P176" i="41"/>
  <c r="P175" i="41"/>
  <c r="P174" i="41"/>
  <c r="P173" i="41"/>
  <c r="P172" i="41"/>
  <c r="P171" i="41"/>
  <c r="P170" i="41"/>
  <c r="P169" i="41"/>
  <c r="P168" i="41"/>
  <c r="P167" i="41"/>
  <c r="P166" i="41"/>
  <c r="P165" i="41"/>
  <c r="P164" i="41"/>
  <c r="P163" i="41"/>
  <c r="P162" i="41"/>
  <c r="P161" i="41"/>
  <c r="P160" i="41"/>
  <c r="P159" i="41"/>
  <c r="P158" i="41"/>
  <c r="P157" i="41"/>
  <c r="P156" i="41"/>
  <c r="P155" i="41"/>
  <c r="P154" i="41"/>
  <c r="P153" i="41"/>
  <c r="P152" i="41"/>
  <c r="P151" i="41"/>
  <c r="P150" i="41"/>
  <c r="P149" i="41"/>
  <c r="P148" i="41"/>
  <c r="P147" i="41"/>
  <c r="P146" i="41"/>
  <c r="P145" i="41"/>
  <c r="P144" i="41"/>
  <c r="P143" i="41"/>
  <c r="P142" i="41"/>
  <c r="P141" i="41"/>
  <c r="P140" i="41"/>
  <c r="P139" i="41"/>
  <c r="P138" i="41"/>
  <c r="P137" i="41"/>
  <c r="P136" i="41"/>
  <c r="P135" i="41"/>
  <c r="P134" i="41"/>
  <c r="P133" i="41"/>
  <c r="P132" i="41"/>
  <c r="P131" i="41"/>
  <c r="P130" i="41"/>
  <c r="P129" i="41"/>
  <c r="P128" i="41"/>
  <c r="P127" i="41"/>
  <c r="P126" i="41"/>
  <c r="P125" i="41"/>
  <c r="P124" i="41"/>
  <c r="P123" i="41"/>
  <c r="P122" i="41"/>
  <c r="P121" i="41"/>
  <c r="P120" i="41"/>
  <c r="P119" i="41"/>
  <c r="P118" i="41"/>
  <c r="P117" i="41"/>
  <c r="P116" i="41"/>
  <c r="P115" i="41"/>
  <c r="P114" i="41"/>
  <c r="P113" i="41"/>
  <c r="P112" i="41"/>
  <c r="P111" i="41"/>
  <c r="P110" i="41"/>
  <c r="P109" i="41"/>
  <c r="P108" i="41"/>
  <c r="P107" i="41"/>
  <c r="P106" i="41"/>
  <c r="P105" i="41"/>
  <c r="P104" i="41"/>
  <c r="P103" i="41"/>
  <c r="P102" i="41"/>
  <c r="P101" i="41"/>
  <c r="P100" i="41"/>
  <c r="P99" i="41"/>
  <c r="P98" i="41"/>
  <c r="P97" i="41"/>
  <c r="P96" i="41"/>
  <c r="P95" i="41"/>
  <c r="P94" i="41"/>
  <c r="P93" i="41"/>
  <c r="P92" i="41"/>
  <c r="P91" i="41"/>
  <c r="P90" i="41"/>
  <c r="P89" i="41"/>
  <c r="P88" i="41"/>
  <c r="P87" i="41"/>
  <c r="P86" i="41"/>
  <c r="P85" i="41"/>
  <c r="P84" i="41"/>
  <c r="P83" i="41"/>
  <c r="P82" i="41"/>
  <c r="P81" i="41"/>
  <c r="P80" i="41"/>
  <c r="P79" i="41"/>
  <c r="P78" i="41"/>
  <c r="P77" i="41"/>
  <c r="P76" i="41"/>
  <c r="P75" i="41"/>
  <c r="P74" i="41"/>
  <c r="P73" i="41"/>
  <c r="P72" i="41"/>
  <c r="P71" i="41"/>
  <c r="P70" i="41"/>
  <c r="P69" i="41"/>
  <c r="P68" i="41"/>
  <c r="P67" i="41"/>
  <c r="P66" i="41"/>
  <c r="P65" i="41"/>
  <c r="P64" i="41"/>
  <c r="P63" i="41"/>
  <c r="P62" i="41"/>
  <c r="P61" i="41"/>
  <c r="P60" i="41"/>
  <c r="P59" i="41"/>
  <c r="P58" i="41"/>
  <c r="P57" i="41"/>
  <c r="P56" i="41"/>
  <c r="P55" i="41"/>
  <c r="P54" i="41"/>
  <c r="P53" i="41"/>
  <c r="P52" i="41"/>
  <c r="P51" i="41"/>
  <c r="P50" i="41"/>
  <c r="P49" i="41"/>
  <c r="P48" i="41"/>
  <c r="P47" i="41"/>
  <c r="P46" i="41"/>
  <c r="P45" i="41"/>
  <c r="P44" i="41"/>
  <c r="P43" i="41"/>
  <c r="P42" i="41"/>
  <c r="P41" i="41"/>
  <c r="P40" i="41"/>
  <c r="P39" i="41"/>
  <c r="P38" i="41"/>
  <c r="P37" i="41"/>
  <c r="P36" i="41"/>
  <c r="P35" i="41"/>
  <c r="P34" i="41"/>
  <c r="P33" i="41"/>
  <c r="P32" i="41"/>
  <c r="P31" i="41"/>
  <c r="P30" i="41"/>
  <c r="P29" i="41"/>
  <c r="P28" i="41"/>
  <c r="P27" i="41"/>
  <c r="P26" i="41"/>
  <c r="P25" i="41"/>
  <c r="P24" i="41"/>
  <c r="P23" i="41"/>
  <c r="P22" i="41"/>
  <c r="P21" i="41"/>
  <c r="P20" i="41"/>
  <c r="P19" i="41"/>
  <c r="P18" i="41"/>
  <c r="P17" i="41"/>
  <c r="P16" i="41"/>
  <c r="P15" i="41"/>
  <c r="P14" i="41"/>
  <c r="P13" i="41"/>
  <c r="P12" i="41"/>
  <c r="P11" i="41"/>
  <c r="P10" i="41"/>
  <c r="P9" i="41"/>
  <c r="H476" i="41" l="1"/>
  <c r="M536" i="41" s="1"/>
  <c r="N535" i="41"/>
  <c r="L27" i="46" l="1"/>
  <c r="Z28" i="42"/>
  <c r="Y28" i="42"/>
  <c r="Y15" i="42"/>
  <c r="Z15" i="42" s="1"/>
  <c r="Y14" i="42"/>
  <c r="Z14" i="42" s="1"/>
  <c r="Y13" i="42"/>
  <c r="Z13" i="42" s="1"/>
  <c r="I539" i="41"/>
  <c r="J535" i="41" s="1"/>
  <c r="H53" i="46"/>
  <c r="H55" i="46" s="1"/>
  <c r="J18" i="43"/>
  <c r="F18" i="43"/>
  <c r="K17" i="43"/>
  <c r="K16" i="43"/>
  <c r="K15" i="43"/>
  <c r="K14" i="43"/>
  <c r="K13" i="43"/>
  <c r="K12" i="43"/>
  <c r="K11" i="43"/>
  <c r="K10" i="43"/>
  <c r="K9" i="43"/>
  <c r="K18" i="43" s="1"/>
  <c r="I536" i="41"/>
  <c r="J534" i="41"/>
  <c r="K534" i="41" s="1"/>
  <c r="C531" i="41"/>
  <c r="M28" i="46"/>
  <c r="N28" i="46" s="1"/>
  <c r="M26" i="46"/>
  <c r="N26" i="46" s="1"/>
  <c r="J536" i="41" l="1"/>
  <c r="K536" i="41" s="1"/>
  <c r="K535" i="41"/>
  <c r="H26" i="46" l="1"/>
  <c r="H15" i="46"/>
  <c r="H17" i="46" s="1"/>
  <c r="I15" i="46"/>
  <c r="L30" i="46" s="1"/>
  <c r="H16" i="46"/>
  <c r="I16" i="46" s="1"/>
  <c r="G4" i="32" s="1"/>
  <c r="L5" i="47"/>
  <c r="L53" i="46"/>
  <c r="I53" i="46" s="1"/>
  <c r="I55" i="46" s="1"/>
  <c r="Q175" i="42"/>
  <c r="Q171" i="42"/>
  <c r="Q135" i="42"/>
  <c r="Q129" i="42"/>
  <c r="Q106" i="42"/>
  <c r="Q103" i="42"/>
  <c r="Q96" i="42"/>
  <c r="Q74" i="42"/>
  <c r="Q67" i="42"/>
  <c r="Q63" i="42"/>
  <c r="Q56" i="42"/>
  <c r="Q49" i="42"/>
  <c r="Q45" i="42"/>
  <c r="Q36" i="42"/>
  <c r="Q35" i="42"/>
  <c r="Q34" i="42"/>
  <c r="Q33" i="42"/>
  <c r="Q32" i="42"/>
  <c r="Q29" i="42"/>
  <c r="Q28" i="42"/>
  <c r="Q27" i="42"/>
  <c r="Q26" i="42"/>
  <c r="Q25" i="42"/>
  <c r="Q24" i="42"/>
  <c r="Q23" i="42"/>
  <c r="Q22" i="42"/>
  <c r="Q19" i="42"/>
  <c r="Q18" i="42"/>
  <c r="Q17" i="42"/>
  <c r="Q16" i="42"/>
  <c r="Q15" i="42"/>
  <c r="Q14" i="42"/>
  <c r="Q13" i="42"/>
  <c r="Q12" i="42"/>
  <c r="Q11" i="42"/>
  <c r="Q10" i="42"/>
  <c r="Q9" i="42"/>
  <c r="Q8" i="42"/>
  <c r="I29" i="46"/>
  <c r="M29" i="46" s="1"/>
  <c r="N29" i="46" s="1"/>
  <c r="I27" i="46"/>
  <c r="M27" i="46" s="1"/>
  <c r="N27" i="46" s="1"/>
  <c r="I25" i="46"/>
  <c r="M25" i="46" s="1"/>
  <c r="N25" i="46" s="1"/>
  <c r="M11" i="46"/>
  <c r="M7" i="47"/>
  <c r="M5" i="47"/>
  <c r="L11" i="47"/>
  <c r="L9" i="47"/>
  <c r="I5" i="33"/>
  <c r="L37" i="46" s="1"/>
  <c r="J4" i="19"/>
  <c r="L36" i="46" s="1"/>
  <c r="E32" i="46"/>
  <c r="C3" i="46"/>
  <c r="K22" i="46" l="1"/>
  <c r="L44" i="46"/>
  <c r="L46" i="46"/>
  <c r="J22" i="46"/>
  <c r="L24" i="46"/>
  <c r="L38" i="46"/>
  <c r="H23" i="46"/>
  <c r="L39" i="46"/>
  <c r="L41" i="46"/>
  <c r="L42" i="46"/>
  <c r="L43" i="46"/>
  <c r="L45" i="46"/>
  <c r="I17" i="46"/>
  <c r="I23" i="46"/>
  <c r="L14" i="47"/>
  <c r="I59" i="46" s="1"/>
  <c r="H59" i="46" s="1"/>
  <c r="L13" i="47"/>
  <c r="L63" i="46" l="1"/>
  <c r="K63" i="46"/>
  <c r="J63" i="46"/>
  <c r="K55" i="46"/>
  <c r="J55" i="46"/>
  <c r="K53" i="46"/>
  <c r="J53" i="46"/>
  <c r="K46" i="46"/>
  <c r="J46" i="46"/>
  <c r="K45" i="46"/>
  <c r="J43" i="46"/>
  <c r="L35" i="46"/>
  <c r="J35" i="46"/>
  <c r="J29" i="46"/>
  <c r="L28" i="46"/>
  <c r="K28" i="46"/>
  <c r="J28" i="46"/>
  <c r="N16" i="1"/>
  <c r="O22" i="43"/>
  <c r="G74" i="40"/>
  <c r="G73" i="40"/>
  <c r="AT44" i="40" l="1"/>
  <c r="AS44" i="40" s="1"/>
  <c r="AT42" i="40"/>
  <c r="AS42" i="40" s="1"/>
  <c r="AT40" i="40"/>
  <c r="AS40" i="40" s="1"/>
  <c r="AT39" i="40"/>
  <c r="AS39" i="40" s="1"/>
  <c r="AT27" i="40"/>
  <c r="AS27" i="40" s="1"/>
  <c r="AT26" i="40"/>
  <c r="AS26" i="40" s="1"/>
  <c r="AT25" i="40"/>
  <c r="AS25" i="40" s="1"/>
  <c r="AT24" i="40"/>
  <c r="AS24" i="40" s="1"/>
  <c r="AT23" i="40"/>
  <c r="AS23" i="40" s="1"/>
  <c r="AT22" i="40"/>
  <c r="AS22" i="40" s="1"/>
  <c r="AT20" i="40"/>
  <c r="AS20" i="40" s="1"/>
  <c r="AT14" i="40"/>
  <c r="AS14" i="40" s="1"/>
  <c r="AP38" i="40"/>
  <c r="AP37" i="40"/>
  <c r="AP36" i="40"/>
  <c r="AP28" i="40"/>
  <c r="AP35" i="40"/>
  <c r="AP34" i="40"/>
  <c r="AP33" i="40"/>
  <c r="AP32" i="40"/>
  <c r="AP31" i="40"/>
  <c r="AP30" i="40"/>
  <c r="AP29" i="40"/>
  <c r="AP19" i="40"/>
  <c r="AP18" i="40"/>
  <c r="AP17" i="40"/>
  <c r="AP16" i="40"/>
  <c r="AP15" i="40"/>
  <c r="AP14" i="40"/>
  <c r="AP13" i="40"/>
  <c r="AP12" i="40"/>
  <c r="S50" i="1"/>
  <c r="S32" i="1"/>
  <c r="S26" i="1"/>
  <c r="O24" i="1" l="1"/>
  <c r="S24" i="1" s="1"/>
  <c r="I24" i="46"/>
  <c r="M24" i="46" s="1"/>
  <c r="N24" i="46" s="1"/>
  <c r="AP21" i="40"/>
  <c r="AP41" i="40"/>
  <c r="AP45" i="40" l="1"/>
  <c r="O60" i="1"/>
  <c r="AP43" i="40"/>
  <c r="J1" i="19"/>
  <c r="M16" i="43"/>
  <c r="M15" i="43"/>
  <c r="M14" i="43"/>
  <c r="M13" i="43"/>
  <c r="M12" i="43"/>
  <c r="M11" i="43"/>
  <c r="M10" i="43"/>
  <c r="M9" i="43"/>
  <c r="J12" i="45"/>
  <c r="J5" i="45" s="1"/>
  <c r="E12" i="45"/>
  <c r="D12" i="45"/>
  <c r="E6" i="45"/>
  <c r="D6" i="45"/>
  <c r="K5" i="45"/>
  <c r="K4" i="45"/>
  <c r="S514" i="42"/>
  <c r="Q514" i="42"/>
  <c r="S513" i="42"/>
  <c r="Q513" i="42"/>
  <c r="S512" i="42"/>
  <c r="Q512" i="42"/>
  <c r="S511" i="42"/>
  <c r="Q511" i="42"/>
  <c r="S510" i="42"/>
  <c r="Q510" i="42"/>
  <c r="S509" i="42"/>
  <c r="Q509" i="42"/>
  <c r="S508" i="42"/>
  <c r="Q508" i="42"/>
  <c r="S507" i="42"/>
  <c r="Q507" i="42"/>
  <c r="S506" i="42"/>
  <c r="Q506" i="42"/>
  <c r="S505" i="42"/>
  <c r="Q505" i="42"/>
  <c r="S504" i="42"/>
  <c r="Q504" i="42"/>
  <c r="S503" i="42"/>
  <c r="Q503" i="42"/>
  <c r="S502" i="42"/>
  <c r="Q502" i="42"/>
  <c r="S501" i="42"/>
  <c r="Q501" i="42"/>
  <c r="S500" i="42"/>
  <c r="Q500" i="42"/>
  <c r="S499" i="42"/>
  <c r="Q499" i="42"/>
  <c r="S498" i="42"/>
  <c r="Q498" i="42"/>
  <c r="S497" i="42"/>
  <c r="Q497" i="42"/>
  <c r="S496" i="42"/>
  <c r="Q496" i="42"/>
  <c r="S495" i="42"/>
  <c r="Q495" i="42"/>
  <c r="S494" i="42"/>
  <c r="Q494" i="42"/>
  <c r="S493" i="42"/>
  <c r="Q493" i="42"/>
  <c r="S492" i="42"/>
  <c r="Q492" i="42"/>
  <c r="S491" i="42"/>
  <c r="Q491" i="42"/>
  <c r="S490" i="42"/>
  <c r="Q490" i="42"/>
  <c r="S489" i="42"/>
  <c r="Q489" i="42"/>
  <c r="S488" i="42"/>
  <c r="Q488" i="42"/>
  <c r="S487" i="42"/>
  <c r="Q487" i="42"/>
  <c r="S486" i="42"/>
  <c r="Q486" i="42"/>
  <c r="S485" i="42"/>
  <c r="Q485" i="42"/>
  <c r="S484" i="42"/>
  <c r="Q484" i="42"/>
  <c r="S483" i="42"/>
  <c r="Q483" i="42"/>
  <c r="S482" i="42"/>
  <c r="Q482" i="42"/>
  <c r="S481" i="42"/>
  <c r="Q481" i="42"/>
  <c r="S480" i="42"/>
  <c r="Q480" i="42"/>
  <c r="S479" i="42"/>
  <c r="Q479" i="42"/>
  <c r="S478" i="42"/>
  <c r="Q478" i="42"/>
  <c r="S477" i="42"/>
  <c r="Q477" i="42"/>
  <c r="S476" i="42"/>
  <c r="Q476" i="42"/>
  <c r="S475" i="42"/>
  <c r="Q475" i="42"/>
  <c r="S474" i="42"/>
  <c r="Q474" i="42"/>
  <c r="S473" i="42"/>
  <c r="Q473" i="42"/>
  <c r="S472" i="42"/>
  <c r="Q472" i="42"/>
  <c r="S471" i="42"/>
  <c r="Q471" i="42"/>
  <c r="S470" i="42"/>
  <c r="Q470" i="42"/>
  <c r="S469" i="42"/>
  <c r="Q469" i="42"/>
  <c r="S468" i="42"/>
  <c r="Q468" i="42"/>
  <c r="S467" i="42"/>
  <c r="Q467" i="42"/>
  <c r="S466" i="42"/>
  <c r="Q466" i="42"/>
  <c r="S465" i="42"/>
  <c r="Q465" i="42"/>
  <c r="S464" i="42"/>
  <c r="Q464" i="42"/>
  <c r="S463" i="42"/>
  <c r="Q463" i="42"/>
  <c r="S462" i="42"/>
  <c r="Q462" i="42"/>
  <c r="S461" i="42"/>
  <c r="Q461" i="42"/>
  <c r="S460" i="42"/>
  <c r="Q460" i="42"/>
  <c r="S459" i="42"/>
  <c r="Q459" i="42"/>
  <c r="S458" i="42"/>
  <c r="Q458" i="42"/>
  <c r="S457" i="42"/>
  <c r="Q457" i="42"/>
  <c r="S456" i="42"/>
  <c r="Q456" i="42"/>
  <c r="S455" i="42"/>
  <c r="Q455" i="42"/>
  <c r="S454" i="42"/>
  <c r="Q454" i="42"/>
  <c r="S453" i="42"/>
  <c r="Q453" i="42"/>
  <c r="S452" i="42"/>
  <c r="Q452" i="42"/>
  <c r="S451" i="42"/>
  <c r="Q451" i="42"/>
  <c r="S450" i="42"/>
  <c r="Q450" i="42"/>
  <c r="S449" i="42"/>
  <c r="Q449" i="42"/>
  <c r="S448" i="42"/>
  <c r="Q448" i="42"/>
  <c r="S447" i="42"/>
  <c r="Q447" i="42"/>
  <c r="S446" i="42"/>
  <c r="Q446" i="42"/>
  <c r="S445" i="42"/>
  <c r="Q445" i="42"/>
  <c r="S444" i="42"/>
  <c r="Q444" i="42"/>
  <c r="S443" i="42"/>
  <c r="Q443" i="42"/>
  <c r="S442" i="42"/>
  <c r="Q442" i="42"/>
  <c r="S441" i="42"/>
  <c r="Q441" i="42"/>
  <c r="S440" i="42"/>
  <c r="Q440" i="42"/>
  <c r="S439" i="42"/>
  <c r="Q439" i="42"/>
  <c r="S438" i="42"/>
  <c r="Q438" i="42"/>
  <c r="S437" i="42"/>
  <c r="Q437" i="42"/>
  <c r="S436" i="42"/>
  <c r="Q436" i="42"/>
  <c r="S435" i="42"/>
  <c r="Q435" i="42"/>
  <c r="S434" i="42"/>
  <c r="Q434" i="42"/>
  <c r="S433" i="42"/>
  <c r="Q433" i="42"/>
  <c r="S432" i="42"/>
  <c r="Q432" i="42"/>
  <c r="S431" i="42"/>
  <c r="Q431" i="42"/>
  <c r="S430" i="42"/>
  <c r="Q430" i="42"/>
  <c r="S429" i="42"/>
  <c r="Q429" i="42"/>
  <c r="S428" i="42"/>
  <c r="Q428" i="42"/>
  <c r="S427" i="42"/>
  <c r="Q427" i="42"/>
  <c r="S426" i="42"/>
  <c r="Q426" i="42"/>
  <c r="S425" i="42"/>
  <c r="Q425" i="42"/>
  <c r="S424" i="42"/>
  <c r="Q424" i="42"/>
  <c r="S423" i="42"/>
  <c r="Q423" i="42"/>
  <c r="S422" i="42"/>
  <c r="Q422" i="42"/>
  <c r="S421" i="42"/>
  <c r="Q421" i="42"/>
  <c r="S420" i="42"/>
  <c r="Q420" i="42"/>
  <c r="S419" i="42"/>
  <c r="Q419" i="42"/>
  <c r="S418" i="42"/>
  <c r="Q418" i="42"/>
  <c r="S417" i="42"/>
  <c r="Q417" i="42"/>
  <c r="S416" i="42"/>
  <c r="Q416" i="42"/>
  <c r="S415" i="42"/>
  <c r="Q415" i="42"/>
  <c r="S414" i="42"/>
  <c r="Q414" i="42"/>
  <c r="S413" i="42"/>
  <c r="Q413" i="42"/>
  <c r="S412" i="42"/>
  <c r="Q412" i="42"/>
  <c r="S411" i="42"/>
  <c r="Q411" i="42"/>
  <c r="S410" i="42"/>
  <c r="Q410" i="42"/>
  <c r="S409" i="42"/>
  <c r="Q409" i="42"/>
  <c r="S408" i="42"/>
  <c r="Q408" i="42"/>
  <c r="S407" i="42"/>
  <c r="Q407" i="42"/>
  <c r="S406" i="42"/>
  <c r="Q406" i="42"/>
  <c r="S405" i="42"/>
  <c r="Q405" i="42"/>
  <c r="S404" i="42"/>
  <c r="Q404" i="42"/>
  <c r="S403" i="42"/>
  <c r="Q403" i="42"/>
  <c r="S402" i="42"/>
  <c r="Q402" i="42"/>
  <c r="S401" i="42"/>
  <c r="Q401" i="42"/>
  <c r="S400" i="42"/>
  <c r="Q400" i="42"/>
  <c r="S399" i="42"/>
  <c r="Q399" i="42"/>
  <c r="S398" i="42"/>
  <c r="Q398" i="42"/>
  <c r="S397" i="42"/>
  <c r="Q397" i="42"/>
  <c r="S396" i="42"/>
  <c r="Q396" i="42"/>
  <c r="S395" i="42"/>
  <c r="Q395" i="42"/>
  <c r="S394" i="42"/>
  <c r="Q394" i="42"/>
  <c r="S393" i="42"/>
  <c r="Q393" i="42"/>
  <c r="S392" i="42"/>
  <c r="Q392" i="42"/>
  <c r="S391" i="42"/>
  <c r="Q391" i="42"/>
  <c r="S390" i="42"/>
  <c r="Q390" i="42"/>
  <c r="S389" i="42"/>
  <c r="Q389" i="42"/>
  <c r="S388" i="42"/>
  <c r="Q388" i="42"/>
  <c r="S387" i="42"/>
  <c r="Q387" i="42"/>
  <c r="S386" i="42"/>
  <c r="Q386" i="42"/>
  <c r="S385" i="42"/>
  <c r="Q385" i="42"/>
  <c r="S384" i="42"/>
  <c r="Q384" i="42"/>
  <c r="S383" i="42"/>
  <c r="Q383" i="42"/>
  <c r="S382" i="42"/>
  <c r="Q382" i="42"/>
  <c r="S381" i="42"/>
  <c r="Q381" i="42"/>
  <c r="S380" i="42"/>
  <c r="Q380" i="42"/>
  <c r="S379" i="42"/>
  <c r="Q379" i="42"/>
  <c r="S378" i="42"/>
  <c r="Q378" i="42"/>
  <c r="S377" i="42"/>
  <c r="Q377" i="42"/>
  <c r="S376" i="42"/>
  <c r="Q376" i="42"/>
  <c r="S375" i="42"/>
  <c r="Q375" i="42"/>
  <c r="S374" i="42"/>
  <c r="Q374" i="42"/>
  <c r="S373" i="42"/>
  <c r="Q373" i="42"/>
  <c r="S372" i="42"/>
  <c r="Q372" i="42"/>
  <c r="S371" i="42"/>
  <c r="Q371" i="42"/>
  <c r="S370" i="42"/>
  <c r="Q370" i="42"/>
  <c r="S369" i="42"/>
  <c r="Q369" i="42"/>
  <c r="S368" i="42"/>
  <c r="Q368" i="42"/>
  <c r="S367" i="42"/>
  <c r="Q367" i="42"/>
  <c r="S366" i="42"/>
  <c r="Q366" i="42"/>
  <c r="S365" i="42"/>
  <c r="Q365" i="42"/>
  <c r="S364" i="42"/>
  <c r="Q364" i="42"/>
  <c r="S363" i="42"/>
  <c r="Q363" i="42"/>
  <c r="S362" i="42"/>
  <c r="Q362" i="42"/>
  <c r="S361" i="42"/>
  <c r="Q361" i="42"/>
  <c r="S360" i="42"/>
  <c r="Q360" i="42"/>
  <c r="S359" i="42"/>
  <c r="Q359" i="42"/>
  <c r="S358" i="42"/>
  <c r="Q358" i="42"/>
  <c r="S357" i="42"/>
  <c r="Q357" i="42"/>
  <c r="S356" i="42"/>
  <c r="Q356" i="42"/>
  <c r="S355" i="42"/>
  <c r="Q355" i="42"/>
  <c r="S354" i="42"/>
  <c r="Q354" i="42"/>
  <c r="S353" i="42"/>
  <c r="Q353" i="42"/>
  <c r="S352" i="42"/>
  <c r="Q352" i="42"/>
  <c r="S351" i="42"/>
  <c r="Q351" i="42"/>
  <c r="S350" i="42"/>
  <c r="Q350" i="42"/>
  <c r="S349" i="42"/>
  <c r="Q349" i="42"/>
  <c r="S348" i="42"/>
  <c r="Q348" i="42"/>
  <c r="S347" i="42"/>
  <c r="Q347" i="42"/>
  <c r="S346" i="42"/>
  <c r="Q346" i="42"/>
  <c r="S345" i="42"/>
  <c r="Q345" i="42"/>
  <c r="S344" i="42"/>
  <c r="Q344" i="42"/>
  <c r="S343" i="42"/>
  <c r="Q343" i="42"/>
  <c r="S342" i="42"/>
  <c r="Q342" i="42"/>
  <c r="S341" i="42"/>
  <c r="Q341" i="42"/>
  <c r="S340" i="42"/>
  <c r="Q340" i="42"/>
  <c r="S339" i="42"/>
  <c r="Q339" i="42"/>
  <c r="S338" i="42"/>
  <c r="Q338" i="42"/>
  <c r="S337" i="42"/>
  <c r="Q337" i="42"/>
  <c r="S336" i="42"/>
  <c r="Q336" i="42"/>
  <c r="S335" i="42"/>
  <c r="Q335" i="42"/>
  <c r="S334" i="42"/>
  <c r="Q334" i="42"/>
  <c r="S333" i="42"/>
  <c r="Q333" i="42"/>
  <c r="S332" i="42"/>
  <c r="Q332" i="42"/>
  <c r="S331" i="42"/>
  <c r="Q331" i="42"/>
  <c r="S330" i="42"/>
  <c r="Q330" i="42"/>
  <c r="S329" i="42"/>
  <c r="Q329" i="42"/>
  <c r="S328" i="42"/>
  <c r="Q328" i="42"/>
  <c r="S327" i="42"/>
  <c r="Q327" i="42"/>
  <c r="S326" i="42"/>
  <c r="Q326" i="42"/>
  <c r="S325" i="42"/>
  <c r="Q325" i="42"/>
  <c r="S324" i="42"/>
  <c r="Q324" i="42"/>
  <c r="S323" i="42"/>
  <c r="Q323" i="42"/>
  <c r="S322" i="42"/>
  <c r="Q322" i="42"/>
  <c r="S321" i="42"/>
  <c r="Q321" i="42"/>
  <c r="S320" i="42"/>
  <c r="Q320" i="42"/>
  <c r="S319" i="42"/>
  <c r="Q319" i="42"/>
  <c r="S318" i="42"/>
  <c r="Q318" i="42"/>
  <c r="S317" i="42"/>
  <c r="Q317" i="42"/>
  <c r="S316" i="42"/>
  <c r="Q316" i="42"/>
  <c r="S315" i="42"/>
  <c r="Q315" i="42"/>
  <c r="S314" i="42"/>
  <c r="Q314" i="42"/>
  <c r="S313" i="42"/>
  <c r="Q313" i="42"/>
  <c r="S312" i="42"/>
  <c r="Q312" i="42"/>
  <c r="S311" i="42"/>
  <c r="Q311" i="42"/>
  <c r="S310" i="42"/>
  <c r="Q310" i="42"/>
  <c r="S309" i="42"/>
  <c r="Q309" i="42"/>
  <c r="S308" i="42"/>
  <c r="Q308" i="42"/>
  <c r="S307" i="42"/>
  <c r="Q307" i="42"/>
  <c r="S306" i="42"/>
  <c r="Q306" i="42"/>
  <c r="S305" i="42"/>
  <c r="Q305" i="42"/>
  <c r="S304" i="42"/>
  <c r="Q304" i="42"/>
  <c r="S303" i="42"/>
  <c r="Q303" i="42"/>
  <c r="S302" i="42"/>
  <c r="Q302" i="42"/>
  <c r="S301" i="42"/>
  <c r="Q301" i="42"/>
  <c r="S300" i="42"/>
  <c r="Q300" i="42"/>
  <c r="S299" i="42"/>
  <c r="Q299" i="42"/>
  <c r="S298" i="42"/>
  <c r="Q298" i="42"/>
  <c r="S297" i="42"/>
  <c r="Q297" i="42"/>
  <c r="S296" i="42"/>
  <c r="Q296" i="42"/>
  <c r="S295" i="42"/>
  <c r="Q295" i="42"/>
  <c r="S294" i="42"/>
  <c r="Q294" i="42"/>
  <c r="S293" i="42"/>
  <c r="Q293" i="42"/>
  <c r="S292" i="42"/>
  <c r="Q292" i="42"/>
  <c r="S291" i="42"/>
  <c r="Q291" i="42"/>
  <c r="S290" i="42"/>
  <c r="Q290" i="42"/>
  <c r="S289" i="42"/>
  <c r="Q289" i="42"/>
  <c r="S288" i="42"/>
  <c r="Q288" i="42"/>
  <c r="S287" i="42"/>
  <c r="Q287" i="42"/>
  <c r="S286" i="42"/>
  <c r="Q286" i="42"/>
  <c r="S285" i="42"/>
  <c r="Q285" i="42"/>
  <c r="S284" i="42"/>
  <c r="Q284" i="42"/>
  <c r="S283" i="42"/>
  <c r="Q283" i="42"/>
  <c r="S282" i="42"/>
  <c r="Q282" i="42"/>
  <c r="S281" i="42"/>
  <c r="Q281" i="42"/>
  <c r="S280" i="42"/>
  <c r="Q280" i="42"/>
  <c r="S279" i="42"/>
  <c r="Q279" i="42"/>
  <c r="S278" i="42"/>
  <c r="Q278" i="42"/>
  <c r="S277" i="42"/>
  <c r="Q277" i="42"/>
  <c r="S276" i="42"/>
  <c r="Q276" i="42"/>
  <c r="S275" i="42"/>
  <c r="Q275" i="42"/>
  <c r="S274" i="42"/>
  <c r="Q274" i="42"/>
  <c r="S273" i="42"/>
  <c r="Q273" i="42"/>
  <c r="S272" i="42"/>
  <c r="Q272" i="42"/>
  <c r="S271" i="42"/>
  <c r="Q271" i="42"/>
  <c r="S270" i="42"/>
  <c r="Q270" i="42"/>
  <c r="S269" i="42"/>
  <c r="Q269" i="42"/>
  <c r="S268" i="42"/>
  <c r="Q268" i="42"/>
  <c r="S267" i="42"/>
  <c r="Q267" i="42"/>
  <c r="S266" i="42"/>
  <c r="Q266" i="42"/>
  <c r="S265" i="42"/>
  <c r="Q265" i="42"/>
  <c r="S264" i="42"/>
  <c r="Q264" i="42"/>
  <c r="S263" i="42"/>
  <c r="Q263" i="42"/>
  <c r="S262" i="42"/>
  <c r="Q262" i="42"/>
  <c r="S261" i="42"/>
  <c r="Q261" i="42"/>
  <c r="S260" i="42"/>
  <c r="Q260" i="42"/>
  <c r="S259" i="42"/>
  <c r="Q259" i="42"/>
  <c r="S258" i="42"/>
  <c r="Q258" i="42"/>
  <c r="S257" i="42"/>
  <c r="Q257" i="42"/>
  <c r="S256" i="42"/>
  <c r="Q256" i="42"/>
  <c r="S255" i="42"/>
  <c r="Q255" i="42"/>
  <c r="S254" i="42"/>
  <c r="Q254" i="42"/>
  <c r="S253" i="42"/>
  <c r="Q253" i="42"/>
  <c r="S252" i="42"/>
  <c r="Q252" i="42"/>
  <c r="S251" i="42"/>
  <c r="Q251" i="42"/>
  <c r="S250" i="42"/>
  <c r="Q250" i="42"/>
  <c r="S249" i="42"/>
  <c r="Q249" i="42"/>
  <c r="S248" i="42"/>
  <c r="Q248" i="42"/>
  <c r="S247" i="42"/>
  <c r="Q247" i="42"/>
  <c r="S246" i="42"/>
  <c r="Q246" i="42"/>
  <c r="S245" i="42"/>
  <c r="Q245" i="42"/>
  <c r="S244" i="42"/>
  <c r="Q244" i="42"/>
  <c r="S243" i="42"/>
  <c r="Q243" i="42"/>
  <c r="S242" i="42"/>
  <c r="Q242" i="42"/>
  <c r="S241" i="42"/>
  <c r="Q241" i="42"/>
  <c r="S240" i="42"/>
  <c r="Q240" i="42"/>
  <c r="S239" i="42"/>
  <c r="Q239" i="42"/>
  <c r="S238" i="42"/>
  <c r="Q238" i="42"/>
  <c r="S237" i="42"/>
  <c r="Q237" i="42"/>
  <c r="S236" i="42"/>
  <c r="Q236" i="42"/>
  <c r="S235" i="42"/>
  <c r="Q235" i="42"/>
  <c r="S234" i="42"/>
  <c r="Q234" i="42"/>
  <c r="S233" i="42"/>
  <c r="Q233" i="42"/>
  <c r="S232" i="42"/>
  <c r="Q232" i="42"/>
  <c r="S231" i="42"/>
  <c r="Q231" i="42"/>
  <c r="S230" i="42"/>
  <c r="Q230" i="42"/>
  <c r="S229" i="42"/>
  <c r="Q229" i="42"/>
  <c r="S228" i="42"/>
  <c r="Q228" i="42"/>
  <c r="S227" i="42"/>
  <c r="Q227" i="42"/>
  <c r="S226" i="42"/>
  <c r="Q226" i="42"/>
  <c r="S225" i="42"/>
  <c r="Q225" i="42"/>
  <c r="S224" i="42"/>
  <c r="Q224" i="42"/>
  <c r="S223" i="42"/>
  <c r="Q223" i="42"/>
  <c r="S222" i="42"/>
  <c r="Q222" i="42"/>
  <c r="S221" i="42"/>
  <c r="Q221" i="42"/>
  <c r="S220" i="42"/>
  <c r="Q220" i="42"/>
  <c r="S219" i="42"/>
  <c r="Q219" i="42"/>
  <c r="S218" i="42"/>
  <c r="Q218" i="42"/>
  <c r="S217" i="42"/>
  <c r="Q217" i="42"/>
  <c r="S216" i="42"/>
  <c r="Q216" i="42"/>
  <c r="S215" i="42"/>
  <c r="Q215" i="42"/>
  <c r="S214" i="42"/>
  <c r="Q214" i="42"/>
  <c r="S213" i="42"/>
  <c r="Q213" i="42"/>
  <c r="S212" i="42"/>
  <c r="Q212" i="42"/>
  <c r="S211" i="42"/>
  <c r="Q211" i="42"/>
  <c r="S210" i="42"/>
  <c r="Q210" i="42"/>
  <c r="S209" i="42"/>
  <c r="Q209" i="42"/>
  <c r="S208" i="42"/>
  <c r="Q208" i="42"/>
  <c r="S207" i="42"/>
  <c r="Q207" i="42"/>
  <c r="S206" i="42"/>
  <c r="Q206" i="42"/>
  <c r="S205" i="42"/>
  <c r="Q205" i="42"/>
  <c r="S204" i="42"/>
  <c r="Q204" i="42"/>
  <c r="S203" i="42"/>
  <c r="Q203" i="42"/>
  <c r="S202" i="42"/>
  <c r="Q202" i="42"/>
  <c r="S201" i="42"/>
  <c r="Q201" i="42"/>
  <c r="S200" i="42"/>
  <c r="Q200" i="42"/>
  <c r="S199" i="42"/>
  <c r="Q199" i="42"/>
  <c r="S198" i="42"/>
  <c r="Q198" i="42"/>
  <c r="S197" i="42"/>
  <c r="Q197" i="42"/>
  <c r="S196" i="42"/>
  <c r="Q196" i="42"/>
  <c r="S195" i="42"/>
  <c r="Q195" i="42"/>
  <c r="S194" i="42"/>
  <c r="Q194" i="42"/>
  <c r="S193" i="42"/>
  <c r="Q193" i="42"/>
  <c r="S192" i="42"/>
  <c r="Q192" i="42"/>
  <c r="S191" i="42"/>
  <c r="Q191" i="42"/>
  <c r="S190" i="42"/>
  <c r="Q190" i="42"/>
  <c r="S189" i="42"/>
  <c r="Q189" i="42"/>
  <c r="S188" i="42"/>
  <c r="Q188" i="42"/>
  <c r="S187" i="42"/>
  <c r="Q187" i="42"/>
  <c r="S186" i="42"/>
  <c r="Q186" i="42"/>
  <c r="S185" i="42"/>
  <c r="Q185" i="42"/>
  <c r="S184" i="42"/>
  <c r="Q184" i="42"/>
  <c r="S183" i="42"/>
  <c r="Q183" i="42"/>
  <c r="S182" i="42"/>
  <c r="Q182" i="42"/>
  <c r="S181" i="42"/>
  <c r="Q181" i="42"/>
  <c r="S180" i="42"/>
  <c r="Q180" i="42"/>
  <c r="S179" i="42"/>
  <c r="Q179" i="42"/>
  <c r="S178" i="42"/>
  <c r="Q178" i="42"/>
  <c r="S177" i="42"/>
  <c r="Q177" i="42"/>
  <c r="S176" i="42"/>
  <c r="Q176" i="42"/>
  <c r="S175" i="42"/>
  <c r="S174" i="42"/>
  <c r="Q174" i="42"/>
  <c r="S173" i="42"/>
  <c r="Q173" i="42"/>
  <c r="S172" i="42"/>
  <c r="Q172" i="42"/>
  <c r="S171" i="42"/>
  <c r="S170" i="42"/>
  <c r="Q170" i="42"/>
  <c r="S169" i="42"/>
  <c r="Q169" i="42"/>
  <c r="S168" i="42"/>
  <c r="Q168" i="42"/>
  <c r="S167" i="42"/>
  <c r="Q167" i="42"/>
  <c r="S166" i="42"/>
  <c r="Q166" i="42"/>
  <c r="S165" i="42"/>
  <c r="Q165" i="42"/>
  <c r="S164" i="42"/>
  <c r="Q164" i="42"/>
  <c r="S163" i="42"/>
  <c r="Q163" i="42"/>
  <c r="S162" i="42"/>
  <c r="Q162" i="42"/>
  <c r="S161" i="42"/>
  <c r="Q161" i="42"/>
  <c r="S160" i="42"/>
  <c r="Q160" i="42"/>
  <c r="S159" i="42"/>
  <c r="Q159" i="42"/>
  <c r="S158" i="42"/>
  <c r="Q158" i="42"/>
  <c r="S157" i="42"/>
  <c r="Q157" i="42"/>
  <c r="S156" i="42"/>
  <c r="Q156" i="42"/>
  <c r="S155" i="42"/>
  <c r="Q155" i="42"/>
  <c r="S154" i="42"/>
  <c r="Q154" i="42"/>
  <c r="S153" i="42"/>
  <c r="Q153" i="42"/>
  <c r="S152" i="42"/>
  <c r="Q152" i="42"/>
  <c r="S151" i="42"/>
  <c r="Q151" i="42"/>
  <c r="S150" i="42"/>
  <c r="Q150" i="42"/>
  <c r="S149" i="42"/>
  <c r="Q149" i="42"/>
  <c r="S148" i="42"/>
  <c r="Q148" i="42"/>
  <c r="S147" i="42"/>
  <c r="Q147" i="42"/>
  <c r="S146" i="42"/>
  <c r="Q146" i="42"/>
  <c r="S145" i="42"/>
  <c r="Q145" i="42"/>
  <c r="S144" i="42"/>
  <c r="Q144" i="42"/>
  <c r="S143" i="42"/>
  <c r="Q143" i="42"/>
  <c r="S142" i="42"/>
  <c r="Q142" i="42"/>
  <c r="S141" i="42"/>
  <c r="Q141" i="42"/>
  <c r="S140" i="42"/>
  <c r="Q140" i="42"/>
  <c r="S139" i="42"/>
  <c r="Q139" i="42"/>
  <c r="S138" i="42"/>
  <c r="Q138" i="42"/>
  <c r="S137" i="42"/>
  <c r="Q137" i="42"/>
  <c r="S136" i="42"/>
  <c r="Q136" i="42"/>
  <c r="S135" i="42"/>
  <c r="S134" i="42"/>
  <c r="Q134" i="42"/>
  <c r="S133" i="42"/>
  <c r="Q133" i="42"/>
  <c r="S132" i="42"/>
  <c r="Q132" i="42"/>
  <c r="S131" i="42"/>
  <c r="Q131" i="42"/>
  <c r="S130" i="42"/>
  <c r="Q130" i="42"/>
  <c r="S129" i="42"/>
  <c r="S128" i="42"/>
  <c r="Q128" i="42"/>
  <c r="S127" i="42"/>
  <c r="Q127" i="42"/>
  <c r="S126" i="42"/>
  <c r="Q126" i="42"/>
  <c r="S125" i="42"/>
  <c r="Q125" i="42"/>
  <c r="S124" i="42"/>
  <c r="Q124" i="42"/>
  <c r="S123" i="42"/>
  <c r="Q123" i="42"/>
  <c r="S122" i="42"/>
  <c r="Q122" i="42"/>
  <c r="S121" i="42"/>
  <c r="Q121" i="42"/>
  <c r="S120" i="42"/>
  <c r="Q120" i="42"/>
  <c r="S119" i="42"/>
  <c r="Q119" i="42"/>
  <c r="S118" i="42"/>
  <c r="Q118" i="42"/>
  <c r="S117" i="42"/>
  <c r="Q117" i="42"/>
  <c r="S116" i="42"/>
  <c r="Q116" i="42"/>
  <c r="S115" i="42"/>
  <c r="Q115" i="42"/>
  <c r="S114" i="42"/>
  <c r="Q114" i="42"/>
  <c r="S113" i="42"/>
  <c r="Q113" i="42"/>
  <c r="S112" i="42"/>
  <c r="Q112" i="42"/>
  <c r="S111" i="42"/>
  <c r="Q111" i="42"/>
  <c r="S110" i="42"/>
  <c r="Q110" i="42"/>
  <c r="S109" i="42"/>
  <c r="Q109" i="42"/>
  <c r="S108" i="42"/>
  <c r="Q108" i="42"/>
  <c r="S107" i="42"/>
  <c r="Q107" i="42"/>
  <c r="S106" i="42"/>
  <c r="S105" i="42"/>
  <c r="Q105" i="42"/>
  <c r="S104" i="42"/>
  <c r="Q104" i="42"/>
  <c r="S103" i="42"/>
  <c r="S102" i="42"/>
  <c r="Q102" i="42"/>
  <c r="S101" i="42"/>
  <c r="Q101" i="42"/>
  <c r="S100" i="42"/>
  <c r="Q100" i="42"/>
  <c r="S99" i="42"/>
  <c r="Q99" i="42"/>
  <c r="S98" i="42"/>
  <c r="Q98" i="42"/>
  <c r="S97" i="42"/>
  <c r="Q97" i="42"/>
  <c r="S96" i="42"/>
  <c r="S95" i="42"/>
  <c r="Q95" i="42"/>
  <c r="S94" i="42"/>
  <c r="Q94" i="42"/>
  <c r="S93" i="42"/>
  <c r="Q93" i="42"/>
  <c r="S92" i="42"/>
  <c r="Q92" i="42"/>
  <c r="S91" i="42"/>
  <c r="Q91" i="42"/>
  <c r="S90" i="42"/>
  <c r="Q90" i="42"/>
  <c r="S89" i="42"/>
  <c r="Q89" i="42"/>
  <c r="S88" i="42"/>
  <c r="Q88" i="42"/>
  <c r="S87" i="42"/>
  <c r="Q87" i="42"/>
  <c r="S86" i="42"/>
  <c r="Q86" i="42"/>
  <c r="S85" i="42"/>
  <c r="Q85" i="42"/>
  <c r="S84" i="42"/>
  <c r="Q84" i="42"/>
  <c r="S83" i="42"/>
  <c r="Q83" i="42"/>
  <c r="S82" i="42"/>
  <c r="Q82" i="42"/>
  <c r="S81" i="42"/>
  <c r="Q81" i="42"/>
  <c r="S80" i="42"/>
  <c r="Q80" i="42"/>
  <c r="S79" i="42"/>
  <c r="Q79" i="42"/>
  <c r="S78" i="42"/>
  <c r="Q78" i="42"/>
  <c r="S77" i="42"/>
  <c r="Q77" i="42"/>
  <c r="S76" i="42"/>
  <c r="Q76" i="42"/>
  <c r="S75" i="42"/>
  <c r="Q75" i="42"/>
  <c r="S74" i="42"/>
  <c r="S73" i="42"/>
  <c r="Q73" i="42"/>
  <c r="S72" i="42"/>
  <c r="Q72" i="42"/>
  <c r="S71" i="42"/>
  <c r="Q71" i="42"/>
  <c r="S70" i="42"/>
  <c r="Q70" i="42"/>
  <c r="S69" i="42"/>
  <c r="Q69" i="42"/>
  <c r="S68" i="42"/>
  <c r="Q68" i="42"/>
  <c r="S67" i="42"/>
  <c r="S66" i="42"/>
  <c r="Q66" i="42"/>
  <c r="S65" i="42"/>
  <c r="Q65" i="42"/>
  <c r="S64" i="42"/>
  <c r="Q64" i="42"/>
  <c r="S63" i="42"/>
  <c r="S62" i="42"/>
  <c r="Q62" i="42"/>
  <c r="S61" i="42"/>
  <c r="Q61" i="42"/>
  <c r="S60" i="42"/>
  <c r="Q60" i="42"/>
  <c r="S59" i="42"/>
  <c r="Q59" i="42"/>
  <c r="S58" i="42"/>
  <c r="Q58" i="42"/>
  <c r="S57" i="42"/>
  <c r="Q57" i="42"/>
  <c r="S56" i="42"/>
  <c r="S55" i="42"/>
  <c r="Q55" i="42"/>
  <c r="S54" i="42"/>
  <c r="Q54" i="42"/>
  <c r="S53" i="42"/>
  <c r="Q53" i="42"/>
  <c r="S52" i="42"/>
  <c r="Q52" i="42"/>
  <c r="S51" i="42"/>
  <c r="Q51" i="42"/>
  <c r="S50" i="42"/>
  <c r="Q50" i="42"/>
  <c r="S49" i="42"/>
  <c r="S48" i="42"/>
  <c r="Q48" i="42"/>
  <c r="S47" i="42"/>
  <c r="Q47" i="42"/>
  <c r="S46" i="42"/>
  <c r="Q46" i="42"/>
  <c r="S45" i="42"/>
  <c r="S44" i="42"/>
  <c r="Q44" i="42"/>
  <c r="S43" i="42"/>
  <c r="Q43" i="42"/>
  <c r="S42" i="42"/>
  <c r="Q42" i="42"/>
  <c r="S41" i="42"/>
  <c r="Q41" i="42"/>
  <c r="S40" i="42"/>
  <c r="Q40" i="42"/>
  <c r="S39" i="42"/>
  <c r="Q39" i="42"/>
  <c r="S38" i="42"/>
  <c r="Q38" i="42"/>
  <c r="S37" i="42"/>
  <c r="Q37" i="42"/>
  <c r="S36" i="42"/>
  <c r="S35" i="42"/>
  <c r="S34" i="42"/>
  <c r="S33" i="42"/>
  <c r="S32" i="42"/>
  <c r="S31" i="42"/>
  <c r="Q31" i="42"/>
  <c r="S30" i="42"/>
  <c r="Q30" i="42"/>
  <c r="S29" i="42"/>
  <c r="S28" i="42"/>
  <c r="S27" i="42"/>
  <c r="S26" i="42"/>
  <c r="S25" i="42"/>
  <c r="S24" i="42"/>
  <c r="S23" i="42"/>
  <c r="S22" i="42"/>
  <c r="S21" i="42"/>
  <c r="Q21" i="42"/>
  <c r="S20" i="42"/>
  <c r="Q20" i="42"/>
  <c r="S19" i="42"/>
  <c r="S18" i="42"/>
  <c r="S17" i="42"/>
  <c r="S16" i="42"/>
  <c r="S15" i="42"/>
  <c r="S14" i="42"/>
  <c r="S13" i="42"/>
  <c r="S12" i="42"/>
  <c r="V34" i="42" s="1"/>
  <c r="S11" i="42"/>
  <c r="S10" i="42"/>
  <c r="S9" i="42"/>
  <c r="S8" i="42"/>
  <c r="E1144" i="36"/>
  <c r="P1138" i="36"/>
  <c r="N56" i="1"/>
  <c r="M56" i="1"/>
  <c r="L56" i="1"/>
  <c r="K56" i="1"/>
  <c r="J56" i="1"/>
  <c r="I56" i="1"/>
  <c r="H56" i="1"/>
  <c r="G56" i="1"/>
  <c r="O54" i="1"/>
  <c r="O56" i="1" s="1"/>
  <c r="F54" i="1"/>
  <c r="F56" i="1" s="1"/>
  <c r="R51" i="1"/>
  <c r="R50" i="1"/>
  <c r="R49" i="1"/>
  <c r="M48" i="1"/>
  <c r="L48" i="1"/>
  <c r="K48" i="1"/>
  <c r="J48" i="1"/>
  <c r="I48" i="1"/>
  <c r="H48" i="1"/>
  <c r="G48" i="1"/>
  <c r="P47" i="1"/>
  <c r="P46" i="1"/>
  <c r="F46" i="1"/>
  <c r="P45" i="1"/>
  <c r="F45" i="1"/>
  <c r="P44" i="1"/>
  <c r="P43" i="1"/>
  <c r="F43" i="1"/>
  <c r="P42" i="1"/>
  <c r="F42" i="1"/>
  <c r="F41" i="1"/>
  <c r="P40" i="1"/>
  <c r="F40" i="1"/>
  <c r="P39" i="1"/>
  <c r="F39" i="1"/>
  <c r="P38" i="1"/>
  <c r="F38" i="1"/>
  <c r="P37" i="1"/>
  <c r="F37" i="1"/>
  <c r="M33" i="1"/>
  <c r="L33" i="1"/>
  <c r="K33" i="1"/>
  <c r="J33" i="1"/>
  <c r="I33" i="1"/>
  <c r="H33" i="1"/>
  <c r="G33" i="1"/>
  <c r="R32" i="1"/>
  <c r="P31" i="1"/>
  <c r="F31" i="1"/>
  <c r="O30" i="1"/>
  <c r="P29" i="1"/>
  <c r="P27" i="1"/>
  <c r="O27" i="1"/>
  <c r="F27" i="1"/>
  <c r="R26" i="1"/>
  <c r="F25" i="1"/>
  <c r="R24" i="1"/>
  <c r="P24" i="1"/>
  <c r="F24" i="1"/>
  <c r="N17" i="1"/>
  <c r="K4" i="32"/>
  <c r="O28" i="1"/>
  <c r="S28" i="1" s="1"/>
  <c r="N15" i="1"/>
  <c r="N23" i="1" s="1"/>
  <c r="K6" i="1"/>
  <c r="F5" i="1"/>
  <c r="D3" i="1"/>
  <c r="V9" i="42" l="1"/>
  <c r="V25" i="42"/>
  <c r="V26" i="42"/>
  <c r="V23" i="42"/>
  <c r="V7" i="42"/>
  <c r="V11" i="42"/>
  <c r="V22" i="42"/>
  <c r="V16" i="42"/>
  <c r="V17" i="42"/>
  <c r="V21" i="42"/>
  <c r="V8" i="42"/>
  <c r="V18" i="42"/>
  <c r="V10" i="42"/>
  <c r="V24" i="42"/>
  <c r="V19" i="42"/>
  <c r="V20" i="42"/>
  <c r="V6" i="42"/>
  <c r="M18" i="43"/>
  <c r="L52" i="1"/>
  <c r="L58" i="1" s="1"/>
  <c r="L64" i="1" s="1"/>
  <c r="N42" i="1"/>
  <c r="O42" i="1" s="1"/>
  <c r="S42" i="1" s="1"/>
  <c r="R42" i="1" s="1"/>
  <c r="N24" i="1"/>
  <c r="N39" i="1"/>
  <c r="O39" i="1" s="1"/>
  <c r="AQ30" i="40" s="1"/>
  <c r="AT30" i="40" s="1"/>
  <c r="AS30" i="40" s="1"/>
  <c r="S30" i="1"/>
  <c r="R30" i="1" s="1"/>
  <c r="V33" i="42"/>
  <c r="V35" i="42" s="1"/>
  <c r="N43" i="1"/>
  <c r="O43" i="1" s="1"/>
  <c r="N44" i="1"/>
  <c r="O44" i="1" s="1"/>
  <c r="N37" i="1"/>
  <c r="O37" i="1" s="1"/>
  <c r="S37" i="1" s="1"/>
  <c r="R37" i="1" s="1"/>
  <c r="N45" i="1"/>
  <c r="O45" i="1" s="1"/>
  <c r="N27" i="1"/>
  <c r="S27" i="1"/>
  <c r="R27" i="1" s="1"/>
  <c r="N38" i="1"/>
  <c r="O38" i="1" s="1"/>
  <c r="AQ29" i="40" s="1"/>
  <c r="AT29" i="40" s="1"/>
  <c r="AS29" i="40" s="1"/>
  <c r="N46" i="1"/>
  <c r="O46" i="1" s="1"/>
  <c r="N28" i="1"/>
  <c r="N29" i="1"/>
  <c r="O29" i="1" s="1"/>
  <c r="AQ17" i="40" s="1"/>
  <c r="AT17" i="40" s="1"/>
  <c r="AS17" i="40" s="1"/>
  <c r="N47" i="1"/>
  <c r="O47" i="1" s="1"/>
  <c r="AQ18" i="40"/>
  <c r="AT18" i="40" s="1"/>
  <c r="AS18" i="40" s="1"/>
  <c r="AQ15" i="40"/>
  <c r="AT15" i="40" s="1"/>
  <c r="AS15" i="40" s="1"/>
  <c r="AQ16" i="40"/>
  <c r="AT16" i="40" s="1"/>
  <c r="AS16" i="40" s="1"/>
  <c r="AQ12" i="40"/>
  <c r="AT12" i="40" s="1"/>
  <c r="AS12" i="40" s="1"/>
  <c r="N30" i="1"/>
  <c r="N40" i="1"/>
  <c r="O40" i="1" s="1"/>
  <c r="AQ31" i="40" s="1"/>
  <c r="AT31" i="40" s="1"/>
  <c r="AS31" i="40" s="1"/>
  <c r="N31" i="1"/>
  <c r="N25" i="1"/>
  <c r="N26" i="1"/>
  <c r="M52" i="1"/>
  <c r="M58" i="1" s="1"/>
  <c r="N41" i="1"/>
  <c r="J4" i="45"/>
  <c r="O23" i="1"/>
  <c r="O25" i="1"/>
  <c r="F33" i="1"/>
  <c r="G52" i="1"/>
  <c r="G58" i="1" s="1"/>
  <c r="G70" i="1" s="1"/>
  <c r="J52" i="1"/>
  <c r="J58" i="1" s="1"/>
  <c r="J70" i="1" s="1"/>
  <c r="K52" i="1"/>
  <c r="K58" i="1" s="1"/>
  <c r="K64" i="1" s="1"/>
  <c r="H52" i="1"/>
  <c r="H58" i="1" s="1"/>
  <c r="H64" i="1" s="1"/>
  <c r="F48" i="1"/>
  <c r="I52" i="1"/>
  <c r="I58" i="1" s="1"/>
  <c r="I70" i="1" s="1"/>
  <c r="H36" i="46" l="1"/>
  <c r="Y16" i="42"/>
  <c r="Z16" i="42" s="1"/>
  <c r="H25" i="46"/>
  <c r="H32" i="46" s="1"/>
  <c r="Y7" i="42"/>
  <c r="Z7" i="42" s="1"/>
  <c r="H24" i="46"/>
  <c r="K24" i="46" s="1"/>
  <c r="Y6" i="42"/>
  <c r="Z6" i="42" s="1"/>
  <c r="H40" i="46"/>
  <c r="J40" i="46" s="1"/>
  <c r="Y20" i="42"/>
  <c r="Z20" i="42" s="1"/>
  <c r="H39" i="46"/>
  <c r="I39" i="46" s="1"/>
  <c r="M39" i="46" s="1"/>
  <c r="N39" i="46" s="1"/>
  <c r="Y19" i="42"/>
  <c r="Z19" i="42" s="1"/>
  <c r="H37" i="46"/>
  <c r="H47" i="46" s="1"/>
  <c r="H49" i="46" s="1"/>
  <c r="Y17" i="42"/>
  <c r="Z17" i="42" s="1"/>
  <c r="H44" i="46"/>
  <c r="I44" i="46" s="1"/>
  <c r="M44" i="46" s="1"/>
  <c r="N44" i="46" s="1"/>
  <c r="Y24" i="42"/>
  <c r="Z24" i="42" s="1"/>
  <c r="H42" i="46"/>
  <c r="I42" i="46" s="1"/>
  <c r="M42" i="46" s="1"/>
  <c r="N42" i="46" s="1"/>
  <c r="Y22" i="42"/>
  <c r="Z22" i="42" s="1"/>
  <c r="H29" i="46"/>
  <c r="K29" i="46" s="1"/>
  <c r="Y10" i="42"/>
  <c r="Z10" i="42" s="1"/>
  <c r="H38" i="46"/>
  <c r="K38" i="46" s="1"/>
  <c r="Y18" i="42"/>
  <c r="Z18" i="42" s="1"/>
  <c r="H27" i="46"/>
  <c r="J27" i="46" s="1"/>
  <c r="Y8" i="42"/>
  <c r="Z8" i="42" s="1"/>
  <c r="H30" i="46"/>
  <c r="Y11" i="42"/>
  <c r="Z11" i="42" s="1"/>
  <c r="H41" i="46"/>
  <c r="Y21" i="42"/>
  <c r="Z21" i="42" s="1"/>
  <c r="H46" i="46"/>
  <c r="I46" i="46" s="1"/>
  <c r="M46" i="46" s="1"/>
  <c r="N46" i="46" s="1"/>
  <c r="Y26" i="42"/>
  <c r="Z26" i="42" s="1"/>
  <c r="H45" i="46"/>
  <c r="I45" i="46" s="1"/>
  <c r="M45" i="46" s="1"/>
  <c r="N45" i="46" s="1"/>
  <c r="Y25" i="42"/>
  <c r="Z25" i="42" s="1"/>
  <c r="H43" i="46"/>
  <c r="K43" i="46" s="1"/>
  <c r="Y23" i="42"/>
  <c r="Z23" i="42" s="1"/>
  <c r="H28" i="46"/>
  <c r="Y9" i="42"/>
  <c r="Z9" i="42" s="1"/>
  <c r="J24" i="46"/>
  <c r="I38" i="46"/>
  <c r="M38" i="46" s="1"/>
  <c r="N38" i="46" s="1"/>
  <c r="J38" i="46"/>
  <c r="I41" i="46"/>
  <c r="M41" i="46" s="1"/>
  <c r="N41" i="46" s="1"/>
  <c r="K41" i="46"/>
  <c r="J41" i="46"/>
  <c r="I37" i="46"/>
  <c r="M37" i="46" s="1"/>
  <c r="N37" i="46" s="1"/>
  <c r="K37" i="46"/>
  <c r="J37" i="46"/>
  <c r="I36" i="46"/>
  <c r="M36" i="46" s="1"/>
  <c r="N36" i="46" s="1"/>
  <c r="K36" i="46"/>
  <c r="J36" i="46"/>
  <c r="K42" i="46"/>
  <c r="J42" i="46"/>
  <c r="K30" i="46"/>
  <c r="J30" i="46"/>
  <c r="K25" i="46"/>
  <c r="J25" i="46"/>
  <c r="J44" i="46"/>
  <c r="V12" i="42"/>
  <c r="V27" i="42"/>
  <c r="Y27" i="42" s="1"/>
  <c r="Z27" i="42" s="1"/>
  <c r="O31" i="1"/>
  <c r="AQ19" i="40" s="1"/>
  <c r="AT19" i="40" s="1"/>
  <c r="AS19" i="40" s="1"/>
  <c r="I30" i="46"/>
  <c r="F50" i="1"/>
  <c r="AQ33" i="40"/>
  <c r="AT33" i="40" s="1"/>
  <c r="AS33" i="40" s="1"/>
  <c r="N33" i="1"/>
  <c r="G64" i="1"/>
  <c r="J64" i="1"/>
  <c r="M70" i="1"/>
  <c r="M64" i="1"/>
  <c r="K6" i="45"/>
  <c r="J6" i="45"/>
  <c r="S46" i="1"/>
  <c r="R46" i="1" s="1"/>
  <c r="S44" i="1"/>
  <c r="R44" i="1" s="1"/>
  <c r="S43" i="1"/>
  <c r="R43" i="1" s="1"/>
  <c r="S47" i="1"/>
  <c r="R47" i="1" s="1"/>
  <c r="S40" i="1"/>
  <c r="R40" i="1" s="1"/>
  <c r="AQ35" i="40"/>
  <c r="AT35" i="40" s="1"/>
  <c r="AS35" i="40" s="1"/>
  <c r="N48" i="1"/>
  <c r="S29" i="1"/>
  <c r="R29" i="1" s="1"/>
  <c r="S45" i="1"/>
  <c r="R45" i="1" s="1"/>
  <c r="AQ38" i="40"/>
  <c r="AT38" i="40" s="1"/>
  <c r="AS38" i="40" s="1"/>
  <c r="S39" i="1"/>
  <c r="R39" i="1" s="1"/>
  <c r="AQ34" i="40"/>
  <c r="AT34" i="40" s="1"/>
  <c r="AS34" i="40" s="1"/>
  <c r="AQ36" i="40"/>
  <c r="AT36" i="40" s="1"/>
  <c r="AS36" i="40" s="1"/>
  <c r="S38" i="1"/>
  <c r="R38" i="1" s="1"/>
  <c r="AQ37" i="40"/>
  <c r="AT37" i="40" s="1"/>
  <c r="AS37" i="40" s="1"/>
  <c r="AQ28" i="40"/>
  <c r="AT28" i="40" s="1"/>
  <c r="AS28" i="40" s="1"/>
  <c r="S25" i="1"/>
  <c r="R25" i="1" s="1"/>
  <c r="AQ13" i="40"/>
  <c r="H70" i="1"/>
  <c r="I64" i="1"/>
  <c r="K70" i="1"/>
  <c r="L70" i="1"/>
  <c r="F52" i="1"/>
  <c r="F58" i="1" s="1"/>
  <c r="I43" i="46" l="1"/>
  <c r="M43" i="46" s="1"/>
  <c r="N43" i="46" s="1"/>
  <c r="K39" i="46"/>
  <c r="J39" i="46"/>
  <c r="K40" i="46"/>
  <c r="W49" i="42"/>
  <c r="Y12" i="42"/>
  <c r="Z12" i="42" s="1"/>
  <c r="J45" i="46"/>
  <c r="K27" i="46"/>
  <c r="K44" i="46"/>
  <c r="J49" i="46"/>
  <c r="K49" i="46"/>
  <c r="H51" i="46"/>
  <c r="I32" i="46"/>
  <c r="M30" i="46"/>
  <c r="N30" i="46" s="1"/>
  <c r="K47" i="46"/>
  <c r="J47" i="46"/>
  <c r="K32" i="46"/>
  <c r="J32" i="46"/>
  <c r="V29" i="42"/>
  <c r="Y29" i="42" s="1"/>
  <c r="Z29" i="42" s="1"/>
  <c r="S31" i="1"/>
  <c r="R31" i="1" s="1"/>
  <c r="O33" i="1"/>
  <c r="S33" i="1" s="1"/>
  <c r="R33" i="1" s="1"/>
  <c r="N52" i="1"/>
  <c r="N58" i="1" s="1"/>
  <c r="N70" i="1" s="1"/>
  <c r="AT13" i="40"/>
  <c r="AS13" i="40" s="1"/>
  <c r="AQ21" i="40"/>
  <c r="AT21" i="40" s="1"/>
  <c r="AS21" i="40" s="1"/>
  <c r="F70" i="1"/>
  <c r="F64" i="1"/>
  <c r="H57" i="46" l="1"/>
  <c r="H65" i="46"/>
  <c r="K51" i="46"/>
  <c r="J51" i="46"/>
  <c r="I40" i="46"/>
  <c r="M32" i="46"/>
  <c r="N32" i="46" s="1"/>
  <c r="O41" i="1"/>
  <c r="S41" i="1" s="1"/>
  <c r="R41" i="1" s="1"/>
  <c r="N64" i="1"/>
  <c r="K65" i="46" l="1"/>
  <c r="H73" i="46"/>
  <c r="H69" i="46"/>
  <c r="J57" i="46"/>
  <c r="K57" i="46"/>
  <c r="M40" i="46"/>
  <c r="N40" i="46" s="1"/>
  <c r="I47" i="46"/>
  <c r="O48" i="1"/>
  <c r="AQ32" i="40"/>
  <c r="K69" i="46" l="1"/>
  <c r="I49" i="46"/>
  <c r="M47" i="46"/>
  <c r="N47" i="46" s="1"/>
  <c r="I51" i="46"/>
  <c r="AQ41" i="40"/>
  <c r="AT32" i="40"/>
  <c r="AS32" i="40" s="1"/>
  <c r="S48" i="1"/>
  <c r="R48" i="1" s="1"/>
  <c r="O52" i="1"/>
  <c r="H4" i="32" l="1"/>
  <c r="M51" i="46"/>
  <c r="N51" i="46" s="1"/>
  <c r="I57" i="46"/>
  <c r="L57" i="46" s="1"/>
  <c r="I65" i="46"/>
  <c r="L65" i="46" s="1"/>
  <c r="S52" i="1"/>
  <c r="R52" i="1" s="1"/>
  <c r="L4" i="32"/>
  <c r="O58" i="1"/>
  <c r="AT41" i="40"/>
  <c r="AS41" i="40" s="1"/>
  <c r="AQ43" i="40"/>
  <c r="AT43" i="40" s="1"/>
  <c r="AS43" i="40" s="1"/>
  <c r="AQ45" i="40"/>
  <c r="AT45" i="40" s="1"/>
  <c r="AS45" i="40" s="1"/>
  <c r="I73" i="46" l="1"/>
  <c r="I4" i="32" s="1"/>
  <c r="L19" i="47"/>
  <c r="I69" i="46"/>
  <c r="O70" i="1"/>
  <c r="O64" i="1"/>
  <c r="M4" i="32" l="1"/>
  <c r="J4" i="32"/>
  <c r="L69" i="46"/>
  <c r="L20" i="47"/>
  <c r="L17" i="47"/>
  <c r="O66" i="1" s="1"/>
  <c r="L16" i="47"/>
  <c r="N4" i="32" l="1"/>
</calcChain>
</file>

<file path=xl/sharedStrings.xml><?xml version="1.0" encoding="utf-8"?>
<sst xmlns="http://schemas.openxmlformats.org/spreadsheetml/2006/main" count="5695" uniqueCount="3282">
  <si>
    <t>CREFC Investor Reporting Package</t>
  </si>
  <si>
    <t>Print Switch</t>
  </si>
  <si>
    <r>
      <t>MULTIFAMILY OPERATING STATEMENT ANALYSIS REPORT</t>
    </r>
    <r>
      <rPr>
        <b/>
        <i/>
        <sz val="12"/>
        <rFont val="Arial"/>
        <family val="2"/>
      </rPr>
      <t xml:space="preserve"> </t>
    </r>
    <r>
      <rPr>
        <i/>
        <sz val="12"/>
        <rFont val="Arial"/>
        <family val="2"/>
      </rPr>
      <t>(includes Mobile Home Parks, Single Family Rentals, and Co-ops)</t>
    </r>
  </si>
  <si>
    <t xml:space="preserve"> PROPERTY OVERVIEW</t>
  </si>
  <si>
    <t>Allocated Loan Amount/Percentage</t>
  </si>
  <si>
    <t>Property ID</t>
  </si>
  <si>
    <t>Paid Thru Date</t>
  </si>
  <si>
    <t>Debt Outside Trust (1)</t>
  </si>
  <si>
    <t>$</t>
  </si>
  <si>
    <t>%</t>
  </si>
  <si>
    <t xml:space="preserve">      Note A-Scheduled Loan Balance</t>
  </si>
  <si>
    <t xml:space="preserve">      Note B-Scheduled Loan Balance</t>
  </si>
  <si>
    <t xml:space="preserve">      Note C-Scheduled Loan Balance</t>
  </si>
  <si>
    <t xml:space="preserve">      Property Name</t>
  </si>
  <si>
    <t xml:space="preserve">      Property Type</t>
  </si>
  <si>
    <t>Mixed-Use (Multi-family)</t>
  </si>
  <si>
    <t xml:space="preserve">      Property Address, City, State</t>
  </si>
  <si>
    <t xml:space="preserve">      Current Net Rentable SF/Units/Beds/Rooms</t>
  </si>
  <si>
    <t>Units</t>
  </si>
  <si>
    <t>Use second box to specify sqft.,units…</t>
  </si>
  <si>
    <t xml:space="preserve">      Year Built/Year Renovated</t>
  </si>
  <si>
    <t xml:space="preserve">      Cap Ex Reserve (annually)/per Unit.etc. (2)</t>
  </si>
  <si>
    <t>(Annual/ Per Unit)</t>
  </si>
  <si>
    <t>specify annual/per unit…</t>
  </si>
  <si>
    <t xml:space="preserve">      Statement Ending Date</t>
  </si>
  <si>
    <t>Underwriting</t>
  </si>
  <si>
    <t xml:space="preserve">      Occupancy Rate (physical)</t>
  </si>
  <si>
    <t xml:space="preserve">      Occupancy Date</t>
  </si>
  <si>
    <t>(1) "X" if debt is outside of the trust, otherwise leave blank</t>
  </si>
  <si>
    <t>(2) Total $ amount of Capital Reserves required annually by loan documents</t>
  </si>
  <si>
    <t xml:space="preserve">  INCOME:</t>
  </si>
  <si>
    <t xml:space="preserve">      Number of Mos. Covered</t>
  </si>
  <si>
    <t xml:space="preserve">      Period Ended</t>
  </si>
  <si>
    <t>At Contribution</t>
  </si>
  <si>
    <t>DY Test</t>
  </si>
  <si>
    <t>Notes</t>
  </si>
  <si>
    <t>Information</t>
  </si>
  <si>
    <t xml:space="preserve">      Gross Potential Rent (3)</t>
  </si>
  <si>
    <t xml:space="preserve">         Less: Vacancy Loss</t>
  </si>
  <si>
    <t>OR</t>
  </si>
  <si>
    <t xml:space="preserve">      Laundry/Vending Income</t>
  </si>
  <si>
    <t xml:space="preserve">      Parking Income</t>
  </si>
  <si>
    <t xml:space="preserve">      Other Income</t>
  </si>
  <si>
    <t xml:space="preserve">  *Effective Gross Income</t>
  </si>
  <si>
    <t>(3) Use either Gross Potential (with Vacancy Loss) or Base Rents; use negative $amt for Vacancy Loss</t>
  </si>
  <si>
    <t xml:space="preserve">  OPERATING EXPENSES:</t>
  </si>
  <si>
    <t xml:space="preserve">      Real Estate Taxes</t>
  </si>
  <si>
    <t xml:space="preserve">      Property Insurance</t>
  </si>
  <si>
    <t xml:space="preserve">      Utilities </t>
  </si>
  <si>
    <t xml:space="preserve">      Repairs and Maintenance</t>
  </si>
  <si>
    <t xml:space="preserve">      Management Fees</t>
  </si>
  <si>
    <t xml:space="preserve">      Payroll &amp; Benefits </t>
  </si>
  <si>
    <t xml:space="preserve">      Advertising &amp; Marketing</t>
  </si>
  <si>
    <t xml:space="preserve">      Professional Fees</t>
  </si>
  <si>
    <t xml:space="preserve">      General and Administrative</t>
  </si>
  <si>
    <t xml:space="preserve">      Other Expenses</t>
  </si>
  <si>
    <t xml:space="preserve">      Ground Rent</t>
  </si>
  <si>
    <t xml:space="preserve"> *Total Operating Expenses</t>
  </si>
  <si>
    <t xml:space="preserve">  Operating Expense Ratio</t>
  </si>
  <si>
    <t xml:space="preserve"> *Net Operating Income</t>
  </si>
  <si>
    <t xml:space="preserve">      Capital Expenditures</t>
  </si>
  <si>
    <t>$250 per unit</t>
  </si>
  <si>
    <t xml:space="preserve">      Extraordinary Capital Expenditures</t>
  </si>
  <si>
    <t xml:space="preserve">  Total Capital Items</t>
  </si>
  <si>
    <t xml:space="preserve"> *Net Cash Flow</t>
  </si>
  <si>
    <t xml:space="preserve">  Debt Service - A Note</t>
  </si>
  <si>
    <t xml:space="preserve">  Debt Service - B Note</t>
  </si>
  <si>
    <t xml:space="preserve">  Debt Service - C Note</t>
  </si>
  <si>
    <t xml:space="preserve"> *Net Cash Flow after Debt Service</t>
  </si>
  <si>
    <t xml:space="preserve"> *DSCR: (NOI/Debt Service) - A &amp; B Note</t>
  </si>
  <si>
    <t xml:space="preserve"> *DSCR: (NOI/Debt Service) - A, B &amp; C Note</t>
  </si>
  <si>
    <t xml:space="preserve"> *Debt Yield: (NOI/Debt Balance)</t>
  </si>
  <si>
    <t xml:space="preserve">Notes and Assumptions: </t>
  </si>
  <si>
    <t>Total</t>
  </si>
  <si>
    <t>Name</t>
  </si>
  <si>
    <t>Occupied</t>
  </si>
  <si>
    <t>VACANT</t>
  </si>
  <si>
    <t>Totals:</t>
  </si>
  <si>
    <t>T12</t>
  </si>
  <si>
    <t>Taxes due:</t>
  </si>
  <si>
    <t>Balance</t>
  </si>
  <si>
    <t>QoQ ∆</t>
  </si>
  <si>
    <t>Cash Management</t>
  </si>
  <si>
    <t>Property</t>
  </si>
  <si>
    <t>Occupancy</t>
  </si>
  <si>
    <t>NOI</t>
  </si>
  <si>
    <t>DY</t>
  </si>
  <si>
    <t>DSCR</t>
  </si>
  <si>
    <t>In CM?</t>
  </si>
  <si>
    <t>Threshold</t>
  </si>
  <si>
    <t>Notes:</t>
  </si>
  <si>
    <t>Rent Roll with Lease Charges</t>
  </si>
  <si>
    <t>For Selected Properties</t>
  </si>
  <si>
    <t>As Of = 12/31/2024</t>
  </si>
  <si>
    <t>Month Year = 12/2024</t>
  </si>
  <si>
    <t>Unit</t>
  </si>
  <si>
    <t>Unit Type</t>
  </si>
  <si>
    <t>Resident</t>
  </si>
  <si>
    <t>Market</t>
  </si>
  <si>
    <t>Charge</t>
  </si>
  <si>
    <t>Amount</t>
  </si>
  <si>
    <t>Other</t>
  </si>
  <si>
    <t>Move In</t>
  </si>
  <si>
    <t>Lease</t>
  </si>
  <si>
    <t>Move Out</t>
  </si>
  <si>
    <t>Sq Ft</t>
  </si>
  <si>
    <t>Rent</t>
  </si>
  <si>
    <t>Code</t>
  </si>
  <si>
    <t>Deposit</t>
  </si>
  <si>
    <t>Expiration</t>
  </si>
  <si>
    <t>Current/Notice/Vacant Residents</t>
  </si>
  <si>
    <t>303</t>
  </si>
  <si>
    <t>NY10CO3</t>
  </si>
  <si>
    <t>t0004256</t>
  </si>
  <si>
    <t>Leila McDowell</t>
  </si>
  <si>
    <t>rent</t>
  </si>
  <si>
    <t>amenity</t>
  </si>
  <si>
    <t>gymspa</t>
  </si>
  <si>
    <t>304</t>
  </si>
  <si>
    <t>NY10C47</t>
  </si>
  <si>
    <t>t0004257</t>
  </si>
  <si>
    <t>Dwight Rhoden</t>
  </si>
  <si>
    <t>gas</t>
  </si>
  <si>
    <t>water</t>
  </si>
  <si>
    <t>309</t>
  </si>
  <si>
    <t>NY10CO2</t>
  </si>
  <si>
    <t>t0004258</t>
  </si>
  <si>
    <t>Lauren Sordo</t>
  </si>
  <si>
    <t>310</t>
  </si>
  <si>
    <t>NY10CO4</t>
  </si>
  <si>
    <t>t0004259</t>
  </si>
  <si>
    <t>Rainee Walker</t>
  </si>
  <si>
    <t>311</t>
  </si>
  <si>
    <t>NY10C46</t>
  </si>
  <si>
    <t>t0004260</t>
  </si>
  <si>
    <t>Alexander Demopoulos</t>
  </si>
  <si>
    <t>403</t>
  </si>
  <si>
    <t>NY10CO1</t>
  </si>
  <si>
    <t>t0004261</t>
  </si>
  <si>
    <t>BRITTANY BROWN</t>
  </si>
  <si>
    <t>404</t>
  </si>
  <si>
    <t>t0004262</t>
  </si>
  <si>
    <t>Tricia Newell</t>
  </si>
  <si>
    <t>405</t>
  </si>
  <si>
    <t>NY10B17</t>
  </si>
  <si>
    <t>410</t>
  </si>
  <si>
    <t>t0004263</t>
  </si>
  <si>
    <t>Laurence Smith</t>
  </si>
  <si>
    <t>501</t>
  </si>
  <si>
    <t>NY10C42</t>
  </si>
  <si>
    <t>t0004264</t>
  </si>
  <si>
    <t>Chesley Swann</t>
  </si>
  <si>
    <t>conspec</t>
  </si>
  <si>
    <t>503</t>
  </si>
  <si>
    <t>NY10C43</t>
  </si>
  <si>
    <t>t0004265</t>
  </si>
  <si>
    <t>Javier Di Fiori</t>
  </si>
  <si>
    <t>505</t>
  </si>
  <si>
    <t>t0004266</t>
  </si>
  <si>
    <t>Ari Rosa</t>
  </si>
  <si>
    <t>506</t>
  </si>
  <si>
    <t>NY10B1</t>
  </si>
  <si>
    <t>t0004267</t>
  </si>
  <si>
    <t>Yutaroh Nakayama</t>
  </si>
  <si>
    <t>507</t>
  </si>
  <si>
    <t>NY10C44</t>
  </si>
  <si>
    <t>t0004268</t>
  </si>
  <si>
    <t>Scott Kutlick</t>
  </si>
  <si>
    <t>508</t>
  </si>
  <si>
    <t>NY10C18</t>
  </si>
  <si>
    <t>t0004269</t>
  </si>
  <si>
    <t>Adriano Espaillat</t>
  </si>
  <si>
    <t>509</t>
  </si>
  <si>
    <t>NY10B16</t>
  </si>
  <si>
    <t>t0004270</t>
  </si>
  <si>
    <t>Mitch Kalungi</t>
  </si>
  <si>
    <t>511</t>
  </si>
  <si>
    <t>t0004271</t>
  </si>
  <si>
    <t>William Baker</t>
  </si>
  <si>
    <t>514</t>
  </si>
  <si>
    <t>t0004272</t>
  </si>
  <si>
    <t>Albert Mitta</t>
  </si>
  <si>
    <t>gym</t>
  </si>
  <si>
    <t>gymcred</t>
  </si>
  <si>
    <t>516</t>
  </si>
  <si>
    <t>NY10C45</t>
  </si>
  <si>
    <t>t0004273</t>
  </si>
  <si>
    <t>Umar Cash</t>
  </si>
  <si>
    <t>518</t>
  </si>
  <si>
    <t>519</t>
  </si>
  <si>
    <t>521</t>
  </si>
  <si>
    <t>NY10C21</t>
  </si>
  <si>
    <t>t0004274</t>
  </si>
  <si>
    <t>Rene Sandoval</t>
  </si>
  <si>
    <t>601</t>
  </si>
  <si>
    <t>NY10C29</t>
  </si>
  <si>
    <t>602</t>
  </si>
  <si>
    <t>NY10BO2</t>
  </si>
  <si>
    <t>t0004275</t>
  </si>
  <si>
    <t>Angela Benford</t>
  </si>
  <si>
    <t>605</t>
  </si>
  <si>
    <t>607</t>
  </si>
  <si>
    <t>NY10C41</t>
  </si>
  <si>
    <t>t0004795</t>
  </si>
  <si>
    <t>Neftali Escalera</t>
  </si>
  <si>
    <t>609</t>
  </si>
  <si>
    <t>NY10B15</t>
  </si>
  <si>
    <t>t0004276</t>
  </si>
  <si>
    <t>Adam Sitzer</t>
  </si>
  <si>
    <t>612</t>
  </si>
  <si>
    <t>NY10C31</t>
  </si>
  <si>
    <t>t0004277</t>
  </si>
  <si>
    <t>Parris Taylor</t>
  </si>
  <si>
    <t>gymspaco</t>
  </si>
  <si>
    <t>614</t>
  </si>
  <si>
    <t>NY10C37</t>
  </si>
  <si>
    <t>t0004278</t>
  </si>
  <si>
    <t>Sean Atkinson</t>
  </si>
  <si>
    <t>615</t>
  </si>
  <si>
    <t>NY10C48</t>
  </si>
  <si>
    <t>616</t>
  </si>
  <si>
    <t>617</t>
  </si>
  <si>
    <t>NY10C27</t>
  </si>
  <si>
    <t>t0004279</t>
  </si>
  <si>
    <t>Abby Amanuel</t>
  </si>
  <si>
    <t>618</t>
  </si>
  <si>
    <t>NY10C39</t>
  </si>
  <si>
    <t>t0004780</t>
  </si>
  <si>
    <t>Tynasia Johnston</t>
  </si>
  <si>
    <t>624</t>
  </si>
  <si>
    <t>NY10BO3</t>
  </si>
  <si>
    <t>t0004280</t>
  </si>
  <si>
    <t>MaryClaire Schulz</t>
  </si>
  <si>
    <t>625</t>
  </si>
  <si>
    <t>NY10CO5</t>
  </si>
  <si>
    <t>t0004281</t>
  </si>
  <si>
    <t>Juan Luna</t>
  </si>
  <si>
    <t>628</t>
  </si>
  <si>
    <t>NY10B9</t>
  </si>
  <si>
    <t>t0004282</t>
  </si>
  <si>
    <t>Ziyi Dai</t>
  </si>
  <si>
    <t>629</t>
  </si>
  <si>
    <t>NY10B3</t>
  </si>
  <si>
    <t>t0004283</t>
  </si>
  <si>
    <t>Husain Poonawala</t>
  </si>
  <si>
    <t>633</t>
  </si>
  <si>
    <t>NY10C34</t>
  </si>
  <si>
    <t>t0004284</t>
  </si>
  <si>
    <t>Samuel Mora</t>
  </si>
  <si>
    <t>634</t>
  </si>
  <si>
    <t>NY10C33</t>
  </si>
  <si>
    <t>t0004285</t>
  </si>
  <si>
    <t>James Wheeler</t>
  </si>
  <si>
    <t>701</t>
  </si>
  <si>
    <t>NY10C13</t>
  </si>
  <si>
    <t>t0004286</t>
  </si>
  <si>
    <t>Audrey Hsu</t>
  </si>
  <si>
    <t>702</t>
  </si>
  <si>
    <t>NY10BO5</t>
  </si>
  <si>
    <t>t0004287</t>
  </si>
  <si>
    <t>Cory McGinnis</t>
  </si>
  <si>
    <t>704</t>
  </si>
  <si>
    <t>NY10B12</t>
  </si>
  <si>
    <t>t0004288</t>
  </si>
  <si>
    <t>NaTania Parker</t>
  </si>
  <si>
    <t>705</t>
  </si>
  <si>
    <t>t0004926</t>
  </si>
  <si>
    <t>Johndee Baptiste</t>
  </si>
  <si>
    <t>707</t>
  </si>
  <si>
    <t>NY10C32</t>
  </si>
  <si>
    <t>t0004289</t>
  </si>
  <si>
    <t>Tayonna Ngutter</t>
  </si>
  <si>
    <t>709</t>
  </si>
  <si>
    <t>NY10B14</t>
  </si>
  <si>
    <t>t0004290</t>
  </si>
  <si>
    <t>Esther Zhou</t>
  </si>
  <si>
    <t>712</t>
  </si>
  <si>
    <t>NY10C14</t>
  </si>
  <si>
    <t>t0004291</t>
  </si>
  <si>
    <t>Jesse Gelles-Hurwitz</t>
  </si>
  <si>
    <t>714</t>
  </si>
  <si>
    <t>NY10C22</t>
  </si>
  <si>
    <t>t0004292</t>
  </si>
  <si>
    <t>Ashley Nixon</t>
  </si>
  <si>
    <t>715</t>
  </si>
  <si>
    <t>t0004293</t>
  </si>
  <si>
    <t>Buddy Lamers</t>
  </si>
  <si>
    <t>716</t>
  </si>
  <si>
    <t>NY10C30</t>
  </si>
  <si>
    <t>t0004294</t>
  </si>
  <si>
    <t>Shelby Hicks</t>
  </si>
  <si>
    <t>717</t>
  </si>
  <si>
    <t>t0004295</t>
  </si>
  <si>
    <t>Olivia Jones</t>
  </si>
  <si>
    <t>718</t>
  </si>
  <si>
    <t>t0004903</t>
  </si>
  <si>
    <t>Nicole Kimbrough</t>
  </si>
  <si>
    <t>724</t>
  </si>
  <si>
    <t>725</t>
  </si>
  <si>
    <t>t0004297</t>
  </si>
  <si>
    <t>Alexander Rosenquist</t>
  </si>
  <si>
    <t>728</t>
  </si>
  <si>
    <t>t0004298</t>
  </si>
  <si>
    <t>Rohma Ahmed</t>
  </si>
  <si>
    <t>729</t>
  </si>
  <si>
    <t>NY10B11</t>
  </si>
  <si>
    <t>730</t>
  </si>
  <si>
    <t>NY10B10</t>
  </si>
  <si>
    <t>t0004299</t>
  </si>
  <si>
    <t>Todd Lind</t>
  </si>
  <si>
    <t>733</t>
  </si>
  <si>
    <t>NY10C38</t>
  </si>
  <si>
    <t>t0004300</t>
  </si>
  <si>
    <t>Augustine Udo</t>
  </si>
  <si>
    <t>734</t>
  </si>
  <si>
    <t>t0004301</t>
  </si>
  <si>
    <t>Damian Smith</t>
  </si>
  <si>
    <t>801</t>
  </si>
  <si>
    <t>NY10C8</t>
  </si>
  <si>
    <t>t0004302</t>
  </si>
  <si>
    <t>Leandra Kede Yomo</t>
  </si>
  <si>
    <t>amencon</t>
  </si>
  <si>
    <t>802</t>
  </si>
  <si>
    <t>t0004303</t>
  </si>
  <si>
    <t>Avery Carter Walker</t>
  </si>
  <si>
    <t>803</t>
  </si>
  <si>
    <t>NY10C9</t>
  </si>
  <si>
    <t>t0004304</t>
  </si>
  <si>
    <t>Ramil Zaripov</t>
  </si>
  <si>
    <t>804</t>
  </si>
  <si>
    <t>805</t>
  </si>
  <si>
    <t>t0004305</t>
  </si>
  <si>
    <t>Stuart Reichenberger</t>
  </si>
  <si>
    <t>807</t>
  </si>
  <si>
    <t>NY10C16</t>
  </si>
  <si>
    <t>t0004306</t>
  </si>
  <si>
    <t>Yosua Andrewtan</t>
  </si>
  <si>
    <t>808</t>
  </si>
  <si>
    <t>NY10B5</t>
  </si>
  <si>
    <t>t0004307</t>
  </si>
  <si>
    <t>Jahmani Swanson</t>
  </si>
  <si>
    <t>809</t>
  </si>
  <si>
    <t>NY10B13</t>
  </si>
  <si>
    <t>t0004308</t>
  </si>
  <si>
    <t>Amber Smith</t>
  </si>
  <si>
    <t>812</t>
  </si>
  <si>
    <t>t0004309</t>
  </si>
  <si>
    <t>Kendall obrien</t>
  </si>
  <si>
    <t>814</t>
  </si>
  <si>
    <t>t0004310</t>
  </si>
  <si>
    <t>Tiffany Padilla</t>
  </si>
  <si>
    <t>815</t>
  </si>
  <si>
    <t>t0004311</t>
  </si>
  <si>
    <t>Olasunkanmi Jeffrey Asunmonu</t>
  </si>
  <si>
    <t>816</t>
  </si>
  <si>
    <t>NY10C15</t>
  </si>
  <si>
    <t>t0004312</t>
  </si>
  <si>
    <t>Jingwen Wang</t>
  </si>
  <si>
    <t>817</t>
  </si>
  <si>
    <t>818</t>
  </si>
  <si>
    <t>NY10C17</t>
  </si>
  <si>
    <t>t0004313</t>
  </si>
  <si>
    <t>Jun Wang</t>
  </si>
  <si>
    <t>821</t>
  </si>
  <si>
    <t>NY10B4</t>
  </si>
  <si>
    <t>823</t>
  </si>
  <si>
    <t>NY10C25</t>
  </si>
  <si>
    <t>t0004314</t>
  </si>
  <si>
    <t>Kendrick Ellis</t>
  </si>
  <si>
    <t>824</t>
  </si>
  <si>
    <t>825</t>
  </si>
  <si>
    <t>NY10CO6</t>
  </si>
  <si>
    <t>t0004315</t>
  </si>
  <si>
    <t>Cindy Restrepo</t>
  </si>
  <si>
    <t>826</t>
  </si>
  <si>
    <t>t0004316</t>
  </si>
  <si>
    <t>Noah Pope</t>
  </si>
  <si>
    <t>828</t>
  </si>
  <si>
    <t>829</t>
  </si>
  <si>
    <t>t0004317</t>
  </si>
  <si>
    <t>Muyan Guo</t>
  </si>
  <si>
    <t>830</t>
  </si>
  <si>
    <t>t0004318</t>
  </si>
  <si>
    <t>Haochen Tao</t>
  </si>
  <si>
    <t>833</t>
  </si>
  <si>
    <t>t0004319</t>
  </si>
  <si>
    <t>TYISHA STEWART</t>
  </si>
  <si>
    <t>834</t>
  </si>
  <si>
    <t>t0004320</t>
  </si>
  <si>
    <t>Kashmeera Ghosh</t>
  </si>
  <si>
    <t>901</t>
  </si>
  <si>
    <t>NY10C1</t>
  </si>
  <si>
    <t>t0004321</t>
  </si>
  <si>
    <t>Ji Yeun Lee</t>
  </si>
  <si>
    <t>902</t>
  </si>
  <si>
    <t>NY10BO4</t>
  </si>
  <si>
    <t>t0004322</t>
  </si>
  <si>
    <t>Thomas Dougherty</t>
  </si>
  <si>
    <t>903</t>
  </si>
  <si>
    <t>NY10C5</t>
  </si>
  <si>
    <t>MODEL</t>
  </si>
  <si>
    <t>904</t>
  </si>
  <si>
    <t>905</t>
  </si>
  <si>
    <t>t0004323</t>
  </si>
  <si>
    <t>Angshu Gurung</t>
  </si>
  <si>
    <t>spa</t>
  </si>
  <si>
    <t>907</t>
  </si>
  <si>
    <t>NY10C11</t>
  </si>
  <si>
    <t>t0004324</t>
  </si>
  <si>
    <t>Vernon Bennett</t>
  </si>
  <si>
    <t>908</t>
  </si>
  <si>
    <t>910</t>
  </si>
  <si>
    <t>NY10C24</t>
  </si>
  <si>
    <t>t0004325</t>
  </si>
  <si>
    <t>Jacquelene Stubbs</t>
  </si>
  <si>
    <t>911</t>
  </si>
  <si>
    <t>NY10C40</t>
  </si>
  <si>
    <t>t0004326</t>
  </si>
  <si>
    <t>Zunrong Fu</t>
  </si>
  <si>
    <t>912</t>
  </si>
  <si>
    <t>NY10C3</t>
  </si>
  <si>
    <t>t0004327</t>
  </si>
  <si>
    <t>Simone Webb</t>
  </si>
  <si>
    <t>914</t>
  </si>
  <si>
    <t>NY10C4</t>
  </si>
  <si>
    <t>t0004328</t>
  </si>
  <si>
    <t>Carol Murray-Copeland</t>
  </si>
  <si>
    <t>915</t>
  </si>
  <si>
    <t>t0004329</t>
  </si>
  <si>
    <t>Katherine Lee</t>
  </si>
  <si>
    <t>916</t>
  </si>
  <si>
    <t>NY10C10</t>
  </si>
  <si>
    <t>t0004330</t>
  </si>
  <si>
    <t>Natalia Finnis-Smart</t>
  </si>
  <si>
    <t>917</t>
  </si>
  <si>
    <t>t0004331</t>
  </si>
  <si>
    <t>Irma Rivera</t>
  </si>
  <si>
    <t>918</t>
  </si>
  <si>
    <t>t0004332</t>
  </si>
  <si>
    <t>Maureen Bent</t>
  </si>
  <si>
    <t>921</t>
  </si>
  <si>
    <t>NY10B6</t>
  </si>
  <si>
    <t>t0004333</t>
  </si>
  <si>
    <t>Sze Leung</t>
  </si>
  <si>
    <t>923</t>
  </si>
  <si>
    <t>NY10C26</t>
  </si>
  <si>
    <t>t0004334</t>
  </si>
  <si>
    <t>TaNeka Ray</t>
  </si>
  <si>
    <t>924</t>
  </si>
  <si>
    <t>t0004335</t>
  </si>
  <si>
    <t>Linlan Cai</t>
  </si>
  <si>
    <t>925</t>
  </si>
  <si>
    <t>t0004336</t>
  </si>
  <si>
    <t>Gene Lee</t>
  </si>
  <si>
    <t>926</t>
  </si>
  <si>
    <t>t0004359</t>
  </si>
  <si>
    <t>Deanna Bailey</t>
  </si>
  <si>
    <t>928</t>
  </si>
  <si>
    <t>929</t>
  </si>
  <si>
    <t>t0004337</t>
  </si>
  <si>
    <t>Chidinmma Egemonu</t>
  </si>
  <si>
    <t>930</t>
  </si>
  <si>
    <t>t0004338</t>
  </si>
  <si>
    <t>Dmytro Surov</t>
  </si>
  <si>
    <t>931</t>
  </si>
  <si>
    <t>NY10C19</t>
  </si>
  <si>
    <t>t0004339</t>
  </si>
  <si>
    <t>Sergey Safronov</t>
  </si>
  <si>
    <t>933</t>
  </si>
  <si>
    <t>NY10F3</t>
  </si>
  <si>
    <t>t0004855</t>
  </si>
  <si>
    <t>Ashdon Ouzts</t>
  </si>
  <si>
    <t>934</t>
  </si>
  <si>
    <t>NY10F4</t>
  </si>
  <si>
    <t>t0004340</t>
  </si>
  <si>
    <t>Alexandria Ang</t>
  </si>
  <si>
    <t>1001</t>
  </si>
  <si>
    <t>NY10F9</t>
  </si>
  <si>
    <t>t0004217</t>
  </si>
  <si>
    <t>Elham Youssefian</t>
  </si>
  <si>
    <t>1002</t>
  </si>
  <si>
    <t>t0004218</t>
  </si>
  <si>
    <t>David Janett</t>
  </si>
  <si>
    <t>1003</t>
  </si>
  <si>
    <t>NY10C7</t>
  </si>
  <si>
    <t>t0004219</t>
  </si>
  <si>
    <t>Michael Hamilton</t>
  </si>
  <si>
    <t>1004</t>
  </si>
  <si>
    <t>t0004220</t>
  </si>
  <si>
    <t>Lynn Nguyen</t>
  </si>
  <si>
    <t>1005</t>
  </si>
  <si>
    <t>NY10B8</t>
  </si>
  <si>
    <t>1006</t>
  </si>
  <si>
    <t>t0004221</t>
  </si>
  <si>
    <t>Gal Tsohabany</t>
  </si>
  <si>
    <t>1007</t>
  </si>
  <si>
    <t>NY10C36</t>
  </si>
  <si>
    <t>t0004222</t>
  </si>
  <si>
    <t>Teemu Pohjola</t>
  </si>
  <si>
    <t>1008</t>
  </si>
  <si>
    <t>t0004223</t>
  </si>
  <si>
    <t>Zhenni Xu</t>
  </si>
  <si>
    <t>1009</t>
  </si>
  <si>
    <t>t0004224</t>
  </si>
  <si>
    <t>Nana Kessie</t>
  </si>
  <si>
    <t>1010</t>
  </si>
  <si>
    <t>NY10F8</t>
  </si>
  <si>
    <t>t0004225</t>
  </si>
  <si>
    <t>Aditi Jain</t>
  </si>
  <si>
    <t>1011</t>
  </si>
  <si>
    <t>t0004226</t>
  </si>
  <si>
    <t>Carnesia Daglis</t>
  </si>
  <si>
    <t>1012</t>
  </si>
  <si>
    <t>t0004227</t>
  </si>
  <si>
    <t>Kevin Valentin Ginel</t>
  </si>
  <si>
    <t>1014</t>
  </si>
  <si>
    <t>NY10C28</t>
  </si>
  <si>
    <t>t0004228</t>
  </si>
  <si>
    <t>Mobolaji Odewole</t>
  </si>
  <si>
    <t>1015</t>
  </si>
  <si>
    <t>NY10C6</t>
  </si>
  <si>
    <t>1016</t>
  </si>
  <si>
    <t>NY10C12</t>
  </si>
  <si>
    <t>t0004229</t>
  </si>
  <si>
    <t>Christopher Smith</t>
  </si>
  <si>
    <t>1017</t>
  </si>
  <si>
    <t>NY10B7</t>
  </si>
  <si>
    <t>t0004230</t>
  </si>
  <si>
    <t>Jasmine Rename</t>
  </si>
  <si>
    <t>1018</t>
  </si>
  <si>
    <t>t0004231</t>
  </si>
  <si>
    <t>Studio Seven Inc</t>
  </si>
  <si>
    <t>1019</t>
  </si>
  <si>
    <t>NY10C35</t>
  </si>
  <si>
    <t>t0004232</t>
  </si>
  <si>
    <t>Joshua Kutticherry</t>
  </si>
  <si>
    <t>1020</t>
  </si>
  <si>
    <t>NY10C23</t>
  </si>
  <si>
    <t>t0004233</t>
  </si>
  <si>
    <t>Ravin Porter</t>
  </si>
  <si>
    <t>1021</t>
  </si>
  <si>
    <t>t0004234</t>
  </si>
  <si>
    <t>Gadeer Ghannam</t>
  </si>
  <si>
    <t>1022</t>
  </si>
  <si>
    <t>t0004235</t>
  </si>
  <si>
    <t>Davitte Taveras</t>
  </si>
  <si>
    <t>1023</t>
  </si>
  <si>
    <t>t0004236</t>
  </si>
  <si>
    <t>Yufei Chen</t>
  </si>
  <si>
    <t>1024</t>
  </si>
  <si>
    <t>NY10F2</t>
  </si>
  <si>
    <t>t0004794</t>
  </si>
  <si>
    <t>Semir Sulejmani</t>
  </si>
  <si>
    <t>1026</t>
  </si>
  <si>
    <t>1027</t>
  </si>
  <si>
    <t>NY10C20</t>
  </si>
  <si>
    <t>1028</t>
  </si>
  <si>
    <t>NY10F5</t>
  </si>
  <si>
    <t>t0004237</t>
  </si>
  <si>
    <t>Rhys Dela Cruz</t>
  </si>
  <si>
    <t>1029</t>
  </si>
  <si>
    <t>t0004238</t>
  </si>
  <si>
    <t>Trever Eymard</t>
  </si>
  <si>
    <t>1101</t>
  </si>
  <si>
    <t>NY10F7</t>
  </si>
  <si>
    <t>t0004239</t>
  </si>
  <si>
    <t>Joel Spearman II</t>
  </si>
  <si>
    <t>1102</t>
  </si>
  <si>
    <t>1103</t>
  </si>
  <si>
    <t>NY10C2</t>
  </si>
  <si>
    <t>t0004240</t>
  </si>
  <si>
    <t>Yixuan Tao</t>
  </si>
  <si>
    <t>1104</t>
  </si>
  <si>
    <t>t0004784</t>
  </si>
  <si>
    <t>1105</t>
  </si>
  <si>
    <t>NY10B2</t>
  </si>
  <si>
    <t>t0004871</t>
  </si>
  <si>
    <t>Maya Douglas</t>
  </si>
  <si>
    <t>1106</t>
  </si>
  <si>
    <t>t0004241</t>
  </si>
  <si>
    <t>Paula Evans</t>
  </si>
  <si>
    <t>1107</t>
  </si>
  <si>
    <t>t0004242</t>
  </si>
  <si>
    <t>Louis Martinucci</t>
  </si>
  <si>
    <t>1108</t>
  </si>
  <si>
    <t>t0004774</t>
  </si>
  <si>
    <t>Patrick Gamble</t>
  </si>
  <si>
    <t>1109</t>
  </si>
  <si>
    <t>t0004243</t>
  </si>
  <si>
    <t>Kendrick Holmes</t>
  </si>
  <si>
    <t>1110</t>
  </si>
  <si>
    <t>NY10F1</t>
  </si>
  <si>
    <t>t0004744</t>
  </si>
  <si>
    <t>Kelli Knight</t>
  </si>
  <si>
    <t>1111</t>
  </si>
  <si>
    <t>NY10F6</t>
  </si>
  <si>
    <t>t0004244</t>
  </si>
  <si>
    <t>Zenobia Wiley</t>
  </si>
  <si>
    <t>1112</t>
  </si>
  <si>
    <t>t0004245</t>
  </si>
  <si>
    <t>William Dinan</t>
  </si>
  <si>
    <t>1114</t>
  </si>
  <si>
    <t>t0004246</t>
  </si>
  <si>
    <t>Joseph Black</t>
  </si>
  <si>
    <t>1115</t>
  </si>
  <si>
    <t>t0004357</t>
  </si>
  <si>
    <t>Karina Vera</t>
  </si>
  <si>
    <t>1116</t>
  </si>
  <si>
    <t>t0004358</t>
  </si>
  <si>
    <t>Cristina Arce Poyal</t>
  </si>
  <si>
    <t>1117</t>
  </si>
  <si>
    <t>t0004247</t>
  </si>
  <si>
    <t>1118</t>
  </si>
  <si>
    <t>t0004248</t>
  </si>
  <si>
    <t>James Murphy</t>
  </si>
  <si>
    <t>1119</t>
  </si>
  <si>
    <t>t0004249</t>
  </si>
  <si>
    <t>Lei Bao</t>
  </si>
  <si>
    <t>1120</t>
  </si>
  <si>
    <t>1121</t>
  </si>
  <si>
    <t>NY10BO1</t>
  </si>
  <si>
    <t>t0004250</t>
  </si>
  <si>
    <t>Chelsea Ogunmowo</t>
  </si>
  <si>
    <t>1122</t>
  </si>
  <si>
    <t>t0004251</t>
  </si>
  <si>
    <t>Jiatai Qi</t>
  </si>
  <si>
    <t>1123</t>
  </si>
  <si>
    <t>t0004809</t>
  </si>
  <si>
    <t>Caitlin Byrne</t>
  </si>
  <si>
    <t>1124</t>
  </si>
  <si>
    <t>t0004252</t>
  </si>
  <si>
    <t>Valerie Bradley</t>
  </si>
  <si>
    <t>1125</t>
  </si>
  <si>
    <t>1126</t>
  </si>
  <si>
    <t>t0004253</t>
  </si>
  <si>
    <t>Shirley Londono</t>
  </si>
  <si>
    <t>1127</t>
  </si>
  <si>
    <t>t0004254</t>
  </si>
  <si>
    <t>Adam Warner</t>
  </si>
  <si>
    <t>1128</t>
  </si>
  <si>
    <t>t0004255</t>
  </si>
  <si>
    <t>Bianca Jamar</t>
  </si>
  <si>
    <t>1129</t>
  </si>
  <si>
    <t>Future Residents/Applicants</t>
  </si>
  <si>
    <t>t0004893</t>
  </si>
  <si>
    <t>Christian Coleman</t>
  </si>
  <si>
    <t>t0004216</t>
  </si>
  <si>
    <t>Lori Scott</t>
  </si>
  <si>
    <t>t0004927</t>
  </si>
  <si>
    <t>Keydra Manns</t>
  </si>
  <si>
    <t>t0004877</t>
  </si>
  <si>
    <t>Rose Jackson</t>
  </si>
  <si>
    <t>t0004213</t>
  </si>
  <si>
    <t>Esraa Murshid</t>
  </si>
  <si>
    <t>t0004892</t>
  </si>
  <si>
    <t>Joseph Hof</t>
  </si>
  <si>
    <t>t0004935</t>
  </si>
  <si>
    <t>Javier Munoz</t>
  </si>
  <si>
    <t>t0004897</t>
  </si>
  <si>
    <t>Rodney Willis</t>
  </si>
  <si>
    <t>The Smile Market(ny010)</t>
  </si>
  <si>
    <t>301</t>
  </si>
  <si>
    <t>NY11XBO6</t>
  </si>
  <si>
    <t>t0004385</t>
  </si>
  <si>
    <t>Cydney Preston</t>
  </si>
  <si>
    <t>adeposit</t>
  </si>
  <si>
    <t>302</t>
  </si>
  <si>
    <t>NY11ZC9</t>
  </si>
  <si>
    <t>t0003147</t>
  </si>
  <si>
    <t>Arlene Montalvo</t>
  </si>
  <si>
    <t>305</t>
  </si>
  <si>
    <t>NY11XBO4</t>
  </si>
  <si>
    <t>306</t>
  </si>
  <si>
    <t>NY11ZD10</t>
  </si>
  <si>
    <t>t0003148</t>
  </si>
  <si>
    <t>Milena Ivanova</t>
  </si>
  <si>
    <t>308</t>
  </si>
  <si>
    <t>NY11XCO2</t>
  </si>
  <si>
    <t>t0004369</t>
  </si>
  <si>
    <t>Andre Haffenden</t>
  </si>
  <si>
    <t>312</t>
  </si>
  <si>
    <t>NY11ZB7</t>
  </si>
  <si>
    <t>314</t>
  </si>
  <si>
    <t>NY11ZD11</t>
  </si>
  <si>
    <t>t0003149</t>
  </si>
  <si>
    <t>Tanjina Akhtar</t>
  </si>
  <si>
    <t>401</t>
  </si>
  <si>
    <t>NY11XC5</t>
  </si>
  <si>
    <t>t0004370</t>
  </si>
  <si>
    <t>Trey Harrington</t>
  </si>
  <si>
    <t>402</t>
  </si>
  <si>
    <t>NY11ZC8</t>
  </si>
  <si>
    <t>t0003150</t>
  </si>
  <si>
    <t>Carolina Munoz</t>
  </si>
  <si>
    <t>406</t>
  </si>
  <si>
    <t>NY11ZCO5</t>
  </si>
  <si>
    <t>t0003151</t>
  </si>
  <si>
    <t>Maria Nieves-Soto</t>
  </si>
  <si>
    <t>407</t>
  </si>
  <si>
    <t>t0004371</t>
  </si>
  <si>
    <t>Peter Fiasca</t>
  </si>
  <si>
    <t>408</t>
  </si>
  <si>
    <t>NY11XD1</t>
  </si>
  <si>
    <t>t0004372</t>
  </si>
  <si>
    <t>Daniel Garcia</t>
  </si>
  <si>
    <t>409</t>
  </si>
  <si>
    <t>NY11XC6</t>
  </si>
  <si>
    <t>t0004373</t>
  </si>
  <si>
    <t>Alfred Hammonds</t>
  </si>
  <si>
    <t>411</t>
  </si>
  <si>
    <t>NY11ZB6</t>
  </si>
  <si>
    <t>t0003152</t>
  </si>
  <si>
    <t>Lissette Criollo Cortes</t>
  </si>
  <si>
    <t>412</t>
  </si>
  <si>
    <t>NY11ZD9</t>
  </si>
  <si>
    <t>t0003153</t>
  </si>
  <si>
    <t>Jennifer Johnson</t>
  </si>
  <si>
    <t>502</t>
  </si>
  <si>
    <t>NY11XCO4</t>
  </si>
  <si>
    <t>t0004374</t>
  </si>
  <si>
    <t>Tara Vaughn</t>
  </si>
  <si>
    <t>504</t>
  </si>
  <si>
    <t>NY11ZCO1</t>
  </si>
  <si>
    <t>t0003154</t>
  </si>
  <si>
    <t>Carla Toppins</t>
  </si>
  <si>
    <t>hra-hafa</t>
  </si>
  <si>
    <t>subscr</t>
  </si>
  <si>
    <t>510</t>
  </si>
  <si>
    <t>NY11ZD8</t>
  </si>
  <si>
    <t>t0003155</t>
  </si>
  <si>
    <t>Crystal Cisneros</t>
  </si>
  <si>
    <t>512</t>
  </si>
  <si>
    <t>NY11XCO3</t>
  </si>
  <si>
    <t>515</t>
  </si>
  <si>
    <t>NY11XC1</t>
  </si>
  <si>
    <t>t0004375</t>
  </si>
  <si>
    <t>Virgil Jamison</t>
  </si>
  <si>
    <t>sec8</t>
  </si>
  <si>
    <t>517</t>
  </si>
  <si>
    <t>NY11ZD1</t>
  </si>
  <si>
    <t>t0003156</t>
  </si>
  <si>
    <t>Erika Cruz</t>
  </si>
  <si>
    <t>520</t>
  </si>
  <si>
    <t>NY11ZBO5</t>
  </si>
  <si>
    <t>t0003157</t>
  </si>
  <si>
    <t>Zoya Copeland</t>
  </si>
  <si>
    <t>522</t>
  </si>
  <si>
    <t>NY11ZC7</t>
  </si>
  <si>
    <t>t0003158</t>
  </si>
  <si>
    <t>Alton Weekes Jr</t>
  </si>
  <si>
    <t>603</t>
  </si>
  <si>
    <t>NY11ZC3</t>
  </si>
  <si>
    <t>t0003159</t>
  </si>
  <si>
    <t>Karen Thomas</t>
  </si>
  <si>
    <t>604</t>
  </si>
  <si>
    <t>NY11XBO3</t>
  </si>
  <si>
    <t>t0004376</t>
  </si>
  <si>
    <t>Sean Purifoy</t>
  </si>
  <si>
    <t>606</t>
  </si>
  <si>
    <t>NY11ZD3</t>
  </si>
  <si>
    <t>t0003160</t>
  </si>
  <si>
    <t>Robin Harris</t>
  </si>
  <si>
    <t>608</t>
  </si>
  <si>
    <t>NY11XB1</t>
  </si>
  <si>
    <t>t0004377</t>
  </si>
  <si>
    <t>Ifechukwdue Elikwu</t>
  </si>
  <si>
    <t>610</t>
  </si>
  <si>
    <t>NY11XCO1</t>
  </si>
  <si>
    <t>t0004378</t>
  </si>
  <si>
    <t>Maureen Wilson</t>
  </si>
  <si>
    <t>611</t>
  </si>
  <si>
    <t>NY11ZC6</t>
  </si>
  <si>
    <t>t0003161</t>
  </si>
  <si>
    <t>Omar Mims</t>
  </si>
  <si>
    <t>619</t>
  </si>
  <si>
    <t>NY11ZD2</t>
  </si>
  <si>
    <t>t0003162</t>
  </si>
  <si>
    <t>Toshia Parks</t>
  </si>
  <si>
    <t>cfeps</t>
  </si>
  <si>
    <t>620</t>
  </si>
  <si>
    <t>NY11ZB5</t>
  </si>
  <si>
    <t>t0003163</t>
  </si>
  <si>
    <t>Christina Bailey</t>
  </si>
  <si>
    <t>621</t>
  </si>
  <si>
    <t>NY11XBO1</t>
  </si>
  <si>
    <t>t0004379</t>
  </si>
  <si>
    <t>Rodney Lewis</t>
  </si>
  <si>
    <t>622</t>
  </si>
  <si>
    <t>t0003164</t>
  </si>
  <si>
    <t>Rudolph Smith</t>
  </si>
  <si>
    <t>nycha</t>
  </si>
  <si>
    <t>623</t>
  </si>
  <si>
    <t>NY11XC3</t>
  </si>
  <si>
    <t>t0004380</t>
  </si>
  <si>
    <t>Nyquazha Young</t>
  </si>
  <si>
    <t>626</t>
  </si>
  <si>
    <t>NY11ZB1</t>
  </si>
  <si>
    <t>t0003165</t>
  </si>
  <si>
    <t>Marcus Walker</t>
  </si>
  <si>
    <t>627</t>
  </si>
  <si>
    <t>NY11ZBO3</t>
  </si>
  <si>
    <t>t0003166</t>
  </si>
  <si>
    <t>Reina Onorato</t>
  </si>
  <si>
    <t>630</t>
  </si>
  <si>
    <t>NY11XBO2</t>
  </si>
  <si>
    <t>631</t>
  </si>
  <si>
    <t>NY11ZF5</t>
  </si>
  <si>
    <t>t0003167</t>
  </si>
  <si>
    <t>Freddy Soto</t>
  </si>
  <si>
    <t>632</t>
  </si>
  <si>
    <t>NY11ZF4</t>
  </si>
  <si>
    <t>t0003168</t>
  </si>
  <si>
    <t>Rashad Henry</t>
  </si>
  <si>
    <t>703</t>
  </si>
  <si>
    <t>NY11ZD7</t>
  </si>
  <si>
    <t>t0003169</t>
  </si>
  <si>
    <t>Jajaira Berrios</t>
  </si>
  <si>
    <t>706</t>
  </si>
  <si>
    <t>NY11ZC1</t>
  </si>
  <si>
    <t>t0003170</t>
  </si>
  <si>
    <t>Danielle Sullivan</t>
  </si>
  <si>
    <t>708</t>
  </si>
  <si>
    <t>t0004381</t>
  </si>
  <si>
    <t>Arlene George</t>
  </si>
  <si>
    <t>710</t>
  </si>
  <si>
    <t>NY11XC4</t>
  </si>
  <si>
    <t>t0004386</t>
  </si>
  <si>
    <t>Elizabeth Williams</t>
  </si>
  <si>
    <t>711</t>
  </si>
  <si>
    <t>NY11ZC5</t>
  </si>
  <si>
    <t>t0003171</t>
  </si>
  <si>
    <t>William Divney</t>
  </si>
  <si>
    <t>719</t>
  </si>
  <si>
    <t>NY11ZD6</t>
  </si>
  <si>
    <t>t0003172</t>
  </si>
  <si>
    <t>Pura Guzman</t>
  </si>
  <si>
    <t>scrie</t>
  </si>
  <si>
    <t>720</t>
  </si>
  <si>
    <t>NY11ZB4</t>
  </si>
  <si>
    <t>t0003173</t>
  </si>
  <si>
    <t>Rong McDaniel</t>
  </si>
  <si>
    <t>721</t>
  </si>
  <si>
    <t>t0004382</t>
  </si>
  <si>
    <t>Hector Morales</t>
  </si>
  <si>
    <t>722</t>
  </si>
  <si>
    <t>NY11ZCO4</t>
  </si>
  <si>
    <t>t0003174</t>
  </si>
  <si>
    <t>Janessa Brinson</t>
  </si>
  <si>
    <t>723</t>
  </si>
  <si>
    <t>NY11XBO5</t>
  </si>
  <si>
    <t>t0004383</t>
  </si>
  <si>
    <t>Christopher Adams</t>
  </si>
  <si>
    <t>726</t>
  </si>
  <si>
    <t>t0003175</t>
  </si>
  <si>
    <t>Michell Javier</t>
  </si>
  <si>
    <t>727</t>
  </si>
  <si>
    <t>NY11ZBO2</t>
  </si>
  <si>
    <t>t0003176</t>
  </si>
  <si>
    <t>Jocelyn Daly</t>
  </si>
  <si>
    <t>731</t>
  </si>
  <si>
    <t>NY11ZF3</t>
  </si>
  <si>
    <t>t0003177</t>
  </si>
  <si>
    <t>Angelica Ray</t>
  </si>
  <si>
    <t>732</t>
  </si>
  <si>
    <t>NY11ZF2</t>
  </si>
  <si>
    <t>t0003178</t>
  </si>
  <si>
    <t>Shirley Caraballo</t>
  </si>
  <si>
    <t>806</t>
  </si>
  <si>
    <t>810</t>
  </si>
  <si>
    <t>NY11XC2</t>
  </si>
  <si>
    <t>t0004384</t>
  </si>
  <si>
    <t>Benjamin Nelson</t>
  </si>
  <si>
    <t>811</t>
  </si>
  <si>
    <t>NY11ZC4</t>
  </si>
  <si>
    <t>t0003179</t>
  </si>
  <si>
    <t>Shatoya Taylor</t>
  </si>
  <si>
    <t>819</t>
  </si>
  <si>
    <t>NY11ZD5</t>
  </si>
  <si>
    <t>820</t>
  </si>
  <si>
    <t>NY11ZB3</t>
  </si>
  <si>
    <t>t0003180</t>
  </si>
  <si>
    <t>Onzie Barnes</t>
  </si>
  <si>
    <t>822</t>
  </si>
  <si>
    <t>NY11ZCO3</t>
  </si>
  <si>
    <t>t0003181</t>
  </si>
  <si>
    <t>Olicia Bostic</t>
  </si>
  <si>
    <t>827</t>
  </si>
  <si>
    <t>NY11ZBO1</t>
  </si>
  <si>
    <t>t0003182</t>
  </si>
  <si>
    <t>Dorothy Hill</t>
  </si>
  <si>
    <t>831</t>
  </si>
  <si>
    <t>NY11XF1</t>
  </si>
  <si>
    <t>832</t>
  </si>
  <si>
    <t>NY11ZF1</t>
  </si>
  <si>
    <t>t0003187</t>
  </si>
  <si>
    <t>Latasha Brown</t>
  </si>
  <si>
    <t>906</t>
  </si>
  <si>
    <t>t0003183</t>
  </si>
  <si>
    <t>Dermin Encarnacion</t>
  </si>
  <si>
    <t>909</t>
  </si>
  <si>
    <t>NY11ZBO4</t>
  </si>
  <si>
    <t>t0003188</t>
  </si>
  <si>
    <t>Dashawna Mack</t>
  </si>
  <si>
    <t>919</t>
  </si>
  <si>
    <t>NY11ZD4</t>
  </si>
  <si>
    <t>t0003184</t>
  </si>
  <si>
    <t>Margaret Cabrera</t>
  </si>
  <si>
    <t>920</t>
  </si>
  <si>
    <t>NY11ZB2</t>
  </si>
  <si>
    <t>t0003189</t>
  </si>
  <si>
    <t>Merlyn Luciano Soto</t>
  </si>
  <si>
    <t>922</t>
  </si>
  <si>
    <t>NY11ZCO2</t>
  </si>
  <si>
    <t>t0003185</t>
  </si>
  <si>
    <t>Kimah Pinkett</t>
  </si>
  <si>
    <t>927</t>
  </si>
  <si>
    <t>t0003186</t>
  </si>
  <si>
    <t>Alexis Smith</t>
  </si>
  <si>
    <t>932</t>
  </si>
  <si>
    <t>NY11ZC2</t>
  </si>
  <si>
    <t>1025</t>
  </si>
  <si>
    <t>NY11XF2</t>
  </si>
  <si>
    <t>t0004368</t>
  </si>
  <si>
    <t>Marcellius Hamilton</t>
  </si>
  <si>
    <t>The Smile Affordable(ny011)</t>
  </si>
  <si>
    <t>233</t>
  </si>
  <si>
    <t>All Properties</t>
  </si>
  <si>
    <t>Summary Groups</t>
  </si>
  <si>
    <t>Square</t>
  </si>
  <si>
    <t>Security</t>
  </si>
  <si>
    <t># Of</t>
  </si>
  <si>
    <t>% Unit</t>
  </si>
  <si>
    <t>% Sqft</t>
  </si>
  <si>
    <t>Footage</t>
  </si>
  <si>
    <t>Charges</t>
  </si>
  <si>
    <t>Deposits</t>
  </si>
  <si>
    <t>164,426.00</t>
  </si>
  <si>
    <t>589,109.00</t>
  </si>
  <si>
    <t>562,807.37</t>
  </si>
  <si>
    <t>367,314.82</t>
  </si>
  <si>
    <t>0.00</t>
  </si>
  <si>
    <t>85.40</t>
  </si>
  <si>
    <t>86.23</t>
  </si>
  <si>
    <t>547,272.06</t>
  </si>
  <si>
    <t>4,887.00</t>
  </si>
  <si>
    <t>26,071.00</t>
  </si>
  <si>
    <t>8</t>
  </si>
  <si>
    <t>Occupied Units</t>
  </si>
  <si>
    <t>141,787.00</t>
  </si>
  <si>
    <t>495,387.00</t>
  </si>
  <si>
    <t>199</t>
  </si>
  <si>
    <t>Total Non Rev Units</t>
  </si>
  <si>
    <t>1,388.00</t>
  </si>
  <si>
    <t>7,245.00</t>
  </si>
  <si>
    <t>2</t>
  </si>
  <si>
    <t>0.85</t>
  </si>
  <si>
    <t>0.96</t>
  </si>
  <si>
    <t>Total Vacant Units</t>
  </si>
  <si>
    <t>21,251.00</t>
  </si>
  <si>
    <t>86,477.00</t>
  </si>
  <si>
    <t>32</t>
  </si>
  <si>
    <t>13.73</t>
  </si>
  <si>
    <t>13.03</t>
  </si>
  <si>
    <t>100.00</t>
  </si>
  <si>
    <t xml:space="preserve">Summary of Charges by Charge Code </t>
  </si>
  <si>
    <t>(Current/Notice Residents Only)</t>
  </si>
  <si>
    <t>Charge Code</t>
  </si>
  <si>
    <t>577581.29</t>
  </si>
  <si>
    <t>10915</t>
  </si>
  <si>
    <t>-425</t>
  </si>
  <si>
    <t>1915</t>
  </si>
  <si>
    <t>1595</t>
  </si>
  <si>
    <t>-29691.37</t>
  </si>
  <si>
    <t>-325</t>
  </si>
  <si>
    <t>600</t>
  </si>
  <si>
    <t>-100</t>
  </si>
  <si>
    <t>75</t>
  </si>
  <si>
    <t>64.34</t>
  </si>
  <si>
    <t>2956.83</t>
  </si>
  <si>
    <t>-15939.33</t>
  </si>
  <si>
    <t>8885</t>
  </si>
  <si>
    <t>3198.5</t>
  </si>
  <si>
    <t>899</t>
  </si>
  <si>
    <t>-11.89</t>
  </si>
  <si>
    <t xml:space="preserve"> </t>
  </si>
  <si>
    <t>Quincy &amp; Hollingsworth</t>
  </si>
  <si>
    <t>70 W. 37th St.</t>
  </si>
  <si>
    <t>IP &amp; MTM CASH FLOW</t>
  </si>
  <si>
    <t>T-12</t>
  </si>
  <si>
    <t>In-Place</t>
  </si>
  <si>
    <t>Comments</t>
  </si>
  <si>
    <t>MTM</t>
  </si>
  <si>
    <t>T-12 Manual</t>
  </si>
  <si>
    <t>T-6 Annualized</t>
  </si>
  <si>
    <t>T-3 Annualized</t>
  </si>
  <si>
    <t>$/SF</t>
  </si>
  <si>
    <t>$/Unit</t>
  </si>
  <si>
    <t>INCOME</t>
  </si>
  <si>
    <t>$ Gross</t>
  </si>
  <si>
    <t>Potential Rental Revenue</t>
  </si>
  <si>
    <t>Loss To Lease</t>
  </si>
  <si>
    <t>-</t>
  </si>
  <si>
    <t>Scheduled Base Rental Revenue</t>
  </si>
  <si>
    <t>Commerical Income</t>
  </si>
  <si>
    <t>Year 1</t>
  </si>
  <si>
    <t>Other Income</t>
  </si>
  <si>
    <t>Potential Gross Income</t>
  </si>
  <si>
    <t>Minus: Vacancy</t>
  </si>
  <si>
    <t>Minus: Credit Loss</t>
  </si>
  <si>
    <t>Minus: Model Unit</t>
  </si>
  <si>
    <t>Minus: Concessions Initial Lease Up</t>
  </si>
  <si>
    <t>Minus: Concessions Ongoing</t>
  </si>
  <si>
    <t>Effective Gross Income</t>
  </si>
  <si>
    <t>OPERATING EXPENSES</t>
  </si>
  <si>
    <t>Replacement Reserve</t>
  </si>
  <si>
    <t>Total Operating Expenses</t>
  </si>
  <si>
    <t>Operating Expenses % EGR</t>
  </si>
  <si>
    <t>Real Estate Taxes %/EGR</t>
  </si>
  <si>
    <t>Net Operating Income</t>
  </si>
  <si>
    <t>Below the line OpEx</t>
  </si>
  <si>
    <t>Adjusted Net Operating Income</t>
  </si>
  <si>
    <t>CAPITAL</t>
  </si>
  <si>
    <t>Flooring</t>
  </si>
  <si>
    <t>Appliances/HVAC/Water Heater</t>
  </si>
  <si>
    <t>Building Capital</t>
  </si>
  <si>
    <t>Capital Reserves</t>
  </si>
  <si>
    <t>Unit Buyout Costs</t>
  </si>
  <si>
    <t>Unit Renovation Capital</t>
  </si>
  <si>
    <t>Total Capital Expenses</t>
  </si>
  <si>
    <t>Net Cash Flow</t>
  </si>
  <si>
    <t>RENT DETAIL</t>
  </si>
  <si>
    <t>Mkt Rent:</t>
  </si>
  <si>
    <t>PSF:</t>
  </si>
  <si>
    <t>Effective Rent:</t>
  </si>
  <si>
    <t>Commercial Income</t>
  </si>
  <si>
    <t>QoQ Variance</t>
  </si>
  <si>
    <t>NOI adjusted per the loan agreement.</t>
  </si>
  <si>
    <t>DSCR inclusive of benefit from in-the-money rate cap.</t>
  </si>
  <si>
    <t>4Q25</t>
  </si>
  <si>
    <t>VBG 990 AOA LLC (Consolidated) (990conso)</t>
  </si>
  <si>
    <t>Statement (12 months)</t>
  </si>
  <si>
    <t>Book = Accrual</t>
  </si>
  <si>
    <t>Apr 2025</t>
  </si>
  <si>
    <t>May 2025</t>
  </si>
  <si>
    <t>Jun 2025</t>
  </si>
  <si>
    <t>Jul 2025</t>
  </si>
  <si>
    <t>Aug 2025</t>
  </si>
  <si>
    <t>Sep 2025</t>
  </si>
  <si>
    <t>Oct 2025</t>
  </si>
  <si>
    <t>Nov 2025</t>
  </si>
  <si>
    <t>Dec 2025</t>
  </si>
  <si>
    <t>4000-0000</t>
  </si>
  <si>
    <t>Revenues</t>
  </si>
  <si>
    <t>4100-0000</t>
  </si>
  <si>
    <t xml:space="preserve">  RENTAL INCOME</t>
  </si>
  <si>
    <t>4100-0010</t>
  </si>
  <si>
    <t>Rent Income</t>
  </si>
  <si>
    <t>4100-0011</t>
  </si>
  <si>
    <t>Apartment Rent</t>
  </si>
  <si>
    <t>Pos Income</t>
  </si>
  <si>
    <t>Special Area Rent</t>
  </si>
  <si>
    <t>4100-0014</t>
  </si>
  <si>
    <t>Parking Income</t>
  </si>
  <si>
    <t>Straight Line Rental Income</t>
  </si>
  <si>
    <t>4100-0016</t>
  </si>
  <si>
    <t>Retail Rent</t>
  </si>
  <si>
    <t>Warehouse Rent</t>
  </si>
  <si>
    <t>Basement, Storage &amp; Other</t>
  </si>
  <si>
    <t>Air Rights Rent</t>
  </si>
  <si>
    <t>Free Rent</t>
  </si>
  <si>
    <t>Nnn - Office</t>
  </si>
  <si>
    <t>Nnn - Retail</t>
  </si>
  <si>
    <t>Ground Rent Income</t>
  </si>
  <si>
    <t>Free Rent-Contra</t>
  </si>
  <si>
    <t>Deferred Rent (Covid-19)</t>
  </si>
  <si>
    <t>Deferred Rent - Retail (Covid-19)</t>
  </si>
  <si>
    <t>Deferred Rent - Apartment (Covid-19)</t>
  </si>
  <si>
    <t>Collection Loss</t>
  </si>
  <si>
    <t>Bad Debt Recovery: Collections</t>
  </si>
  <si>
    <t>Vacancy Loss</t>
  </si>
  <si>
    <t>Vacancy (Covid-19)</t>
  </si>
  <si>
    <t>4100-0050</t>
  </si>
  <si>
    <t>Concessions</t>
  </si>
  <si>
    <t>Concessions (Covid-19)</t>
  </si>
  <si>
    <t>4100-0052</t>
  </si>
  <si>
    <t>Employer Provided Housing</t>
  </si>
  <si>
    <t>Fines</t>
  </si>
  <si>
    <t>Furniture Rental</t>
  </si>
  <si>
    <t>Premium Due Ins Company</t>
  </si>
  <si>
    <t>Key Deposit</t>
  </si>
  <si>
    <t>4100-0057</t>
  </si>
  <si>
    <t>Cleaning Fees</t>
  </si>
  <si>
    <t>Locks/Keys/Cards</t>
  </si>
  <si>
    <t>Month-To Month Premium</t>
  </si>
  <si>
    <t>4100-0060</t>
  </si>
  <si>
    <t>Percentage Rent</t>
  </si>
  <si>
    <t>4100-0061</t>
  </si>
  <si>
    <t>Percentage Rent - Parking</t>
  </si>
  <si>
    <t>Insufficient Notice Fee</t>
  </si>
  <si>
    <t>4100-0063</t>
  </si>
  <si>
    <t>Pet Rent/Fees</t>
  </si>
  <si>
    <t>4100-0064</t>
  </si>
  <si>
    <t>Resident Referral</t>
  </si>
  <si>
    <t>Diff B/W Market &amp; Actual Rent</t>
  </si>
  <si>
    <t>4100-0450</t>
  </si>
  <si>
    <t>Bad Debt Expense - Non operating</t>
  </si>
  <si>
    <t>Bad Debt Expense - Non operating (Covid-19)</t>
  </si>
  <si>
    <t>Bad Debt Expense - Admin Exp</t>
  </si>
  <si>
    <t>4199-9999</t>
  </si>
  <si>
    <t xml:space="preserve">  Total Rent Income</t>
  </si>
  <si>
    <t>4200-0000</t>
  </si>
  <si>
    <t xml:space="preserve">  Reimbursements &amp; Escalations</t>
  </si>
  <si>
    <t>Cam - Sponsor</t>
  </si>
  <si>
    <t>C.A.M. Income</t>
  </si>
  <si>
    <t>C.A.M. Inc. - Sponsor Shortfall</t>
  </si>
  <si>
    <t>C.A.M. Inc. - Reserve Funding</t>
  </si>
  <si>
    <t>Cam Income - Transfers</t>
  </si>
  <si>
    <t>C.A.M. Inc.- Prior Year</t>
  </si>
  <si>
    <t>4200-0010</t>
  </si>
  <si>
    <t>Operating Expense Escalations</t>
  </si>
  <si>
    <t>Utility Escalations</t>
  </si>
  <si>
    <t>Cpi Escalations</t>
  </si>
  <si>
    <t>4200-0025</t>
  </si>
  <si>
    <t>Water &amp; Sewer Income</t>
  </si>
  <si>
    <t>4200-0027</t>
  </si>
  <si>
    <t>Sprinkler Supervisory Service</t>
  </si>
  <si>
    <t>Base Electric Income</t>
  </si>
  <si>
    <t>4200-0031</t>
  </si>
  <si>
    <t>Electric - Sub metering</t>
  </si>
  <si>
    <t>Electric Escalations</t>
  </si>
  <si>
    <t>4200-0040</t>
  </si>
  <si>
    <t>Hvac Income Escalation</t>
  </si>
  <si>
    <t>Porter Wage Escalation</t>
  </si>
  <si>
    <t>4200-0050</t>
  </si>
  <si>
    <t>Real Estate Tax Escalations</t>
  </si>
  <si>
    <t>R.E.T. Inc.- Prior Year</t>
  </si>
  <si>
    <t>Other Taxes</t>
  </si>
  <si>
    <t>Illuminated Sign</t>
  </si>
  <si>
    <t>Commercial Rent Tax - CRT</t>
  </si>
  <si>
    <t>Insurance Escalations</t>
  </si>
  <si>
    <t>Gross Receipt Tax - GRT</t>
  </si>
  <si>
    <t>4200-0060</t>
  </si>
  <si>
    <t>Back charges - Net</t>
  </si>
  <si>
    <t>Security Services Income</t>
  </si>
  <si>
    <t>Merchant Association Dues</t>
  </si>
  <si>
    <t>Cam Budget</t>
  </si>
  <si>
    <t>4200-0090</t>
  </si>
  <si>
    <t>Income - Sundry Billings</t>
  </si>
  <si>
    <t>4299-9999</t>
  </si>
  <si>
    <t xml:space="preserve">  Total Reimbursements &amp; Escal.</t>
  </si>
  <si>
    <t>4300-0000</t>
  </si>
  <si>
    <t xml:space="preserve">  Other</t>
  </si>
  <si>
    <t>Laundry Income</t>
  </si>
  <si>
    <t>4300-0150</t>
  </si>
  <si>
    <t>Application Fee Income</t>
  </si>
  <si>
    <t>Legal Fee Income</t>
  </si>
  <si>
    <t>Income Sundry Billings - Contr</t>
  </si>
  <si>
    <t>4300-0300</t>
  </si>
  <si>
    <t>Miscellaneous Income</t>
  </si>
  <si>
    <t>Interest Income - Deferred Rent</t>
  </si>
  <si>
    <t>4300-0350</t>
  </si>
  <si>
    <t>Late Charges</t>
  </si>
  <si>
    <t>Waived Fees - Late Charges (Covid-19)</t>
  </si>
  <si>
    <t>4300-0400</t>
  </si>
  <si>
    <t>Bounced/Stopped Check Income</t>
  </si>
  <si>
    <t>4300-0450</t>
  </si>
  <si>
    <t>Lease Termination Income</t>
  </si>
  <si>
    <t>Income - Golf Course</t>
  </si>
  <si>
    <t>Condenser Water Income</t>
  </si>
  <si>
    <t>Admin Fee Income</t>
  </si>
  <si>
    <t>4399-9999</t>
  </si>
  <si>
    <t xml:space="preserve">  Total Other Income</t>
  </si>
  <si>
    <t>4599-9999</t>
  </si>
  <si>
    <t xml:space="preserve">  TOTAL OPERATING INCOME</t>
  </si>
  <si>
    <t xml:space="preserve">  Income From Funds</t>
  </si>
  <si>
    <t>Fund Mgmt. Fee Income</t>
  </si>
  <si>
    <t>Loan Application Fee Income</t>
  </si>
  <si>
    <t>Loan Application Expense</t>
  </si>
  <si>
    <t>Gp Promote - Capital</t>
  </si>
  <si>
    <t>Profit Part. Fee Income</t>
  </si>
  <si>
    <t xml:space="preserve">  Interest Income</t>
  </si>
  <si>
    <t>Origination Fee Income</t>
  </si>
  <si>
    <t>Exit Fee Income</t>
  </si>
  <si>
    <t>Interest Income - Mortgages</t>
  </si>
  <si>
    <t>Income From Subsidiaries- 100 Montgomery SF LLC</t>
  </si>
  <si>
    <t>Income From Subsidiaries- 13-17 Laight NY LLC</t>
  </si>
  <si>
    <t>Income From Subsidiaries- 292 Madison NY LLC</t>
  </si>
  <si>
    <t>Income From Subsidiaries - EIB Flatbush LLC</t>
  </si>
  <si>
    <t>Income From Subsidiaries - EIB Westchester I LLC</t>
  </si>
  <si>
    <t>Income From Subsidiaries - EIB Westchester II LLC</t>
  </si>
  <si>
    <t>Income From Subsidiaries - EIB Burnside LLC</t>
  </si>
  <si>
    <t>Income From Subsidiaries - EIB Grand Concourse LLC</t>
  </si>
  <si>
    <t>Income From Subsidiaries - EIB Studio Square LLC</t>
  </si>
  <si>
    <t>Income From Subsidiaries - EIB Grattan LLC</t>
  </si>
  <si>
    <t>Income From Subsidiaries - EIB Austell LLC</t>
  </si>
  <si>
    <t>Income From Subsidiaries - EIB Riverdale Crossing LLC</t>
  </si>
  <si>
    <t>Income From Subsidiaries - EIB Kestrel LLC</t>
  </si>
  <si>
    <t>Income From Subsidiaries - VBG 115 Sansome LLC</t>
  </si>
  <si>
    <t>Income From Subsidiaries - VBG 7083 Hollywood LLC</t>
  </si>
  <si>
    <t>Income From Subsidiaries - VBG 990 AOA LLC</t>
  </si>
  <si>
    <t>Income from Subsidiaries - VBG 6725 Sunset LLC</t>
  </si>
  <si>
    <t>Income from Subsidiaries - EO 180 Water</t>
  </si>
  <si>
    <t>Income from Subsidiaries - VBGO 425 LEX JV LLC</t>
  </si>
  <si>
    <t>Income from Subsidiaries - VBHC Port Charlotte FL LLC</t>
  </si>
  <si>
    <t>Income from Subsidiaries - VBHC La Paloma AZ LLC</t>
  </si>
  <si>
    <t>Income from Subsidiaries - VBHC St Augustine FL LLC</t>
  </si>
  <si>
    <t>Income from Subsidiaries - VBHC Tucson AZ (Banner Tucson)</t>
  </si>
  <si>
    <t>Income from Subsidiaries - VBHC Littleton CO LLC</t>
  </si>
  <si>
    <t>Income from Subsidiaries - VBHC Decatur GA 2 LLC</t>
  </si>
  <si>
    <t>Income from Subsidiaries - TCM Brandon MOB, LLC</t>
  </si>
  <si>
    <t xml:space="preserve">  Service Revenues</t>
  </si>
  <si>
    <t>Asset Mgmt. Fee Income</t>
  </si>
  <si>
    <t>Loan Service Fee Income</t>
  </si>
  <si>
    <t>Acquisition Fee</t>
  </si>
  <si>
    <t>Incentive Management Fee Income</t>
  </si>
  <si>
    <t>Property Management Fee Income</t>
  </si>
  <si>
    <t>Leasing Commissions</t>
  </si>
  <si>
    <t>Marketing Fee Income</t>
  </si>
  <si>
    <t>Construction Mgmt. Fee Income</t>
  </si>
  <si>
    <t>Financing Fees Income</t>
  </si>
  <si>
    <t>Property Level Labor Income</t>
  </si>
  <si>
    <t>Equity Income-Net-Proxi 701</t>
  </si>
  <si>
    <t>Equity Income-Net-Proxi 707</t>
  </si>
  <si>
    <t>Incentive Mgmt. Fee Income</t>
  </si>
  <si>
    <t>Equity Income-Net-180 Water</t>
  </si>
  <si>
    <t>4999-9999</t>
  </si>
  <si>
    <t>Total Revenues</t>
  </si>
  <si>
    <t>5000-0000</t>
  </si>
  <si>
    <t>5000-1000</t>
  </si>
  <si>
    <t>Reimbursable Expenses</t>
  </si>
  <si>
    <t>5100-0000</t>
  </si>
  <si>
    <t>Real Estate Taxes</t>
  </si>
  <si>
    <t>5100-0050</t>
  </si>
  <si>
    <t>Real Estate Tax Refunds/Credit</t>
  </si>
  <si>
    <t>Penalty - Real Estate Taxes</t>
  </si>
  <si>
    <t>Vault Taxes</t>
  </si>
  <si>
    <t>B.I.D. Taxes</t>
  </si>
  <si>
    <t>5100-0350</t>
  </si>
  <si>
    <t>Real Estate Tax Consultant</t>
  </si>
  <si>
    <t>Commercial Rent Tax Expense</t>
  </si>
  <si>
    <t>Gross Receipt Tax Expense</t>
  </si>
  <si>
    <t>5100-9999</t>
  </si>
  <si>
    <t xml:space="preserve">  Total Real Estate Taxes</t>
  </si>
  <si>
    <t>5200-0000</t>
  </si>
  <si>
    <t xml:space="preserve">  Insurance</t>
  </si>
  <si>
    <t>5200-0050</t>
  </si>
  <si>
    <t>Insurance</t>
  </si>
  <si>
    <t>5200-0100</t>
  </si>
  <si>
    <t>Insurance - Prop &amp; Liability</t>
  </si>
  <si>
    <t>Insurance Refunds/Credits</t>
  </si>
  <si>
    <t>Insurance - Other</t>
  </si>
  <si>
    <t>Insurance - Auto</t>
  </si>
  <si>
    <t>5200-9999</t>
  </si>
  <si>
    <t xml:space="preserve">  Total Insurance</t>
  </si>
  <si>
    <t xml:space="preserve">  Rent &amp; Related - Master Leases</t>
  </si>
  <si>
    <t>Base Rent - Master Leases</t>
  </si>
  <si>
    <t>Re Taxes - Master Leases</t>
  </si>
  <si>
    <t>Other Charges - Master Leases</t>
  </si>
  <si>
    <t>5400-0000</t>
  </si>
  <si>
    <t xml:space="preserve">  Utilities</t>
  </si>
  <si>
    <t>Energy Management</t>
  </si>
  <si>
    <t>5400-0100</t>
  </si>
  <si>
    <t>Water &amp; Sewer</t>
  </si>
  <si>
    <t>Water &amp; Sewer Refunds/Credits</t>
  </si>
  <si>
    <t>Water - Testing</t>
  </si>
  <si>
    <t>Water - Clubhouse</t>
  </si>
  <si>
    <t>Water - Interior</t>
  </si>
  <si>
    <t>Water-Sewer Tenant</t>
  </si>
  <si>
    <t>Steam</t>
  </si>
  <si>
    <t>Gas/Fuel Oil</t>
  </si>
  <si>
    <t>Gas  Refunds/Credits</t>
  </si>
  <si>
    <t>5400-0550</t>
  </si>
  <si>
    <t>Gas</t>
  </si>
  <si>
    <t>Gas - Treatment Plant</t>
  </si>
  <si>
    <t>Gas - Tenant</t>
  </si>
  <si>
    <t>Gas - Interior</t>
  </si>
  <si>
    <t>Fuel</t>
  </si>
  <si>
    <t>5400-0800</t>
  </si>
  <si>
    <t>Electricity - Cam</t>
  </si>
  <si>
    <t>Electricity  Refunds/Credits</t>
  </si>
  <si>
    <t>5400-0900</t>
  </si>
  <si>
    <t>Electric - Interior</t>
  </si>
  <si>
    <t>Electric - Clubhouse</t>
  </si>
  <si>
    <t>Electricity - Tenant (1Fed)</t>
  </si>
  <si>
    <t>Electricity - Contra</t>
  </si>
  <si>
    <t>5400-1100</t>
  </si>
  <si>
    <t>Utility Consultant</t>
  </si>
  <si>
    <t>5400-9999</t>
  </si>
  <si>
    <t xml:space="preserve">  Total Utilities</t>
  </si>
  <si>
    <t xml:space="preserve">  Tenant Billbacks</t>
  </si>
  <si>
    <t>Cleaning-Tenant Request Billback</t>
  </si>
  <si>
    <t>Freight Elevator- Tenant Request Billback</t>
  </si>
  <si>
    <t>Janitorial - Reimbursable</t>
  </si>
  <si>
    <t>Repairs and Maintenance - TBB</t>
  </si>
  <si>
    <t>Misc Repairs &amp; Maintenance - CAM</t>
  </si>
  <si>
    <t>HVAC - Tenant Request Billiback</t>
  </si>
  <si>
    <t>Gas—Tenant Request Billback</t>
  </si>
  <si>
    <t>Security—Tenant Request Billback</t>
  </si>
  <si>
    <t>5499-9999</t>
  </si>
  <si>
    <t xml:space="preserve">  Total Reimbursable Expenses</t>
  </si>
  <si>
    <t>5500-0000</t>
  </si>
  <si>
    <t xml:space="preserve">  Non Reimbursable Expenses</t>
  </si>
  <si>
    <t xml:space="preserve">  Commission Expense</t>
  </si>
  <si>
    <t>Commission Expense</t>
  </si>
  <si>
    <t>5520-0000</t>
  </si>
  <si>
    <t xml:space="preserve">  Professional Fees</t>
  </si>
  <si>
    <t>5520-0100</t>
  </si>
  <si>
    <t>Professional Fees</t>
  </si>
  <si>
    <t>Professional Fees - Compliance</t>
  </si>
  <si>
    <t>Professional Fees - Consulting</t>
  </si>
  <si>
    <t>Professional Fees - Capital Raising</t>
  </si>
  <si>
    <t>Professional Fees - Organization Dues</t>
  </si>
  <si>
    <t>Professional Fees - Advisors</t>
  </si>
  <si>
    <t>Professional Fees - AMF Participant</t>
  </si>
  <si>
    <t>Professional Fees - Aquisition Participant</t>
  </si>
  <si>
    <t>Professional Fees - Dev Fee Participant</t>
  </si>
  <si>
    <t>Professional Fees - Finance Fee Participant</t>
  </si>
  <si>
    <t>Hr Consulting</t>
  </si>
  <si>
    <t>5520-0200</t>
  </si>
  <si>
    <t>Computer Consultants</t>
  </si>
  <si>
    <t>5520-9999</t>
  </si>
  <si>
    <t xml:space="preserve">  Total Professional Fees</t>
  </si>
  <si>
    <t>5530-0000</t>
  </si>
  <si>
    <t xml:space="preserve">  Operating Professional Fees</t>
  </si>
  <si>
    <t>Legal - Non Executed Leases</t>
  </si>
  <si>
    <t>5530-0100</t>
  </si>
  <si>
    <t>Legal Fees (Non Lease)</t>
  </si>
  <si>
    <t>Legal Fees (Covid-19)</t>
  </si>
  <si>
    <t>Legal - Mgmt. Contracts</t>
  </si>
  <si>
    <t>5530-0350</t>
  </si>
  <si>
    <t>Legal - Service Contracts</t>
  </si>
  <si>
    <t>Legal - Property Mgmt. Issues</t>
  </si>
  <si>
    <t>5530-9999</t>
  </si>
  <si>
    <t xml:space="preserve">  Total Operating Professional Fees</t>
  </si>
  <si>
    <t>5540-0000</t>
  </si>
  <si>
    <t xml:space="preserve">  Architects &amp; Engineers</t>
  </si>
  <si>
    <t>Architect Fees</t>
  </si>
  <si>
    <t>5540-0100</t>
  </si>
  <si>
    <t>Engineering Fees</t>
  </si>
  <si>
    <t>5540-9999</t>
  </si>
  <si>
    <t xml:space="preserve">  Total Architects &amp; Engineers</t>
  </si>
  <si>
    <t>5550-0000</t>
  </si>
  <si>
    <t xml:space="preserve">  PROPERTY MANAGEMENT FEES</t>
  </si>
  <si>
    <t>5550-0050</t>
  </si>
  <si>
    <t>Property Mgmt. Fees</t>
  </si>
  <si>
    <t>Property Mgmt. Fees-Addl.</t>
  </si>
  <si>
    <t>Property Mgt Fees - ERS</t>
  </si>
  <si>
    <t>Property Mgt Fee- Billbacks</t>
  </si>
  <si>
    <t>5550-9999</t>
  </si>
  <si>
    <t xml:space="preserve">  TOTAL PROPERTY MANAGEMENT  FEES</t>
  </si>
  <si>
    <t>5600-0000</t>
  </si>
  <si>
    <t xml:space="preserve">  Service Contracts</t>
  </si>
  <si>
    <t>5610-0000</t>
  </si>
  <si>
    <t xml:space="preserve">  Cleaning/ Maintenance</t>
  </si>
  <si>
    <t>5610-0010</t>
  </si>
  <si>
    <t>Janitorial - Porter</t>
  </si>
  <si>
    <t>Cleaning Services</t>
  </si>
  <si>
    <t>Rugs/Mats</t>
  </si>
  <si>
    <t>Grease Trap</t>
  </si>
  <si>
    <t>Cleaning (Covid-19)</t>
  </si>
  <si>
    <t>5610-0030</t>
  </si>
  <si>
    <t>Cleaning Services - Contract</t>
  </si>
  <si>
    <t>Janitors Extras</t>
  </si>
  <si>
    <t>5610-0041</t>
  </si>
  <si>
    <t>Janitorial Supplies</t>
  </si>
  <si>
    <t>Janitors Contract</t>
  </si>
  <si>
    <t>Janitorial Wages</t>
  </si>
  <si>
    <t>Janitorial Tax &amp; Benefits</t>
  </si>
  <si>
    <t>Janitor Contract - Supply &amp; Ex</t>
  </si>
  <si>
    <t>5610-0080</t>
  </si>
  <si>
    <t>Exterminating Contract</t>
  </si>
  <si>
    <t>Pest Control Retail</t>
  </si>
  <si>
    <t>5610-0090</t>
  </si>
  <si>
    <t>Uniforms</t>
  </si>
  <si>
    <t>Cleaning - Prop. Mgr. Salaries</t>
  </si>
  <si>
    <t>5611-0010</t>
  </si>
  <si>
    <t>Refuse Removal</t>
  </si>
  <si>
    <t>Refuse Removal - Vc</t>
  </si>
  <si>
    <t>Refuse Removal - Ch</t>
  </si>
  <si>
    <t>Parking - Sweeping</t>
  </si>
  <si>
    <t>Sweeping</t>
  </si>
  <si>
    <t>Parking - Patching</t>
  </si>
  <si>
    <t>Walkways/Roads/Lots</t>
  </si>
  <si>
    <t>Snow Removal</t>
  </si>
  <si>
    <t>Supplies &amp; Small Equipment</t>
  </si>
  <si>
    <t>Window Cleaning</t>
  </si>
  <si>
    <t>Grounds Supplies</t>
  </si>
  <si>
    <t>Grounds Contracts</t>
  </si>
  <si>
    <t>Golf Course - Sod</t>
  </si>
  <si>
    <t>Golf Course - Top Dressing</t>
  </si>
  <si>
    <t>Golf Course - Irrigation/Drainage</t>
  </si>
  <si>
    <t>5611-0074</t>
  </si>
  <si>
    <t>Landscaping Repairs/Replacements</t>
  </si>
  <si>
    <t>5611-0075</t>
  </si>
  <si>
    <t>Interior Landscaping</t>
  </si>
  <si>
    <t>Restroom Supplies</t>
  </si>
  <si>
    <t>5611-0085</t>
  </si>
  <si>
    <t>Metal Refinishing</t>
  </si>
  <si>
    <t>5619-9999</t>
  </si>
  <si>
    <t xml:space="preserve">  Total Cleaning / Maintenance</t>
  </si>
  <si>
    <t>5620-0000</t>
  </si>
  <si>
    <t xml:space="preserve">  Security / Fire</t>
  </si>
  <si>
    <t>5620-0010</t>
  </si>
  <si>
    <t>Hardware, Glass, Locks</t>
  </si>
  <si>
    <t>Tools &amp; Hardware</t>
  </si>
  <si>
    <t>Security Supplies</t>
  </si>
  <si>
    <t>Security (Covid-19)</t>
  </si>
  <si>
    <t>5620-0030</t>
  </si>
  <si>
    <t>Security Contract</t>
  </si>
  <si>
    <t>Security - OT</t>
  </si>
  <si>
    <t>5620-0032</t>
  </si>
  <si>
    <t>Security - Other</t>
  </si>
  <si>
    <t>Security - Interior</t>
  </si>
  <si>
    <t>Security - Telephones</t>
  </si>
  <si>
    <t>Security Wages</t>
  </si>
  <si>
    <t>Security Tax &amp; Benefits</t>
  </si>
  <si>
    <t>5629-9999</t>
  </si>
  <si>
    <t xml:space="preserve">  Total Security</t>
  </si>
  <si>
    <t>5630-0000</t>
  </si>
  <si>
    <t xml:space="preserve">  Fire Protection</t>
  </si>
  <si>
    <t>5630-0050</t>
  </si>
  <si>
    <t>Fire Protection</t>
  </si>
  <si>
    <t>Fire Protection Supplies</t>
  </si>
  <si>
    <t>Fire Protection R&amp;M</t>
  </si>
  <si>
    <t>5639-9999</t>
  </si>
  <si>
    <t xml:space="preserve">  Total Fire Protection</t>
  </si>
  <si>
    <t xml:space="preserve">  Building Maintenance</t>
  </si>
  <si>
    <t>Payroll - Building Maintenance</t>
  </si>
  <si>
    <t>Payroll - Build Maint. Ot</t>
  </si>
  <si>
    <t>Payroll Taxes - Building Maint</t>
  </si>
  <si>
    <t>Benefits - Building Maintenance</t>
  </si>
  <si>
    <t>Payroll Processing Costs</t>
  </si>
  <si>
    <t>Payroll (Covid-19)</t>
  </si>
  <si>
    <t>Attended Parking</t>
  </si>
  <si>
    <t>5699-9999</t>
  </si>
  <si>
    <t xml:space="preserve">  Total Service Contracts</t>
  </si>
  <si>
    <t>5999-9999</t>
  </si>
  <si>
    <t xml:space="preserve">  Total Non Reimbursable Expenses</t>
  </si>
  <si>
    <t>6100-0000</t>
  </si>
  <si>
    <t xml:space="preserve">  Leasing &amp; Promotion</t>
  </si>
  <si>
    <t>Remote Marketing Costs (Covid-19)</t>
  </si>
  <si>
    <t>6110-0000</t>
  </si>
  <si>
    <t xml:space="preserve">  Advertising / Marketing</t>
  </si>
  <si>
    <t>6110-0100</t>
  </si>
  <si>
    <t>Advertising</t>
  </si>
  <si>
    <t>6110-0150</t>
  </si>
  <si>
    <t>Community Relations</t>
  </si>
  <si>
    <t>Other Expenses - Misc</t>
  </si>
  <si>
    <t>6110-0250</t>
  </si>
  <si>
    <t>Signage</t>
  </si>
  <si>
    <t>Other Advertising &amp; Promotion</t>
  </si>
  <si>
    <t>6110-9999</t>
  </si>
  <si>
    <t xml:space="preserve">  Total Advertising / Marketing</t>
  </si>
  <si>
    <t>6120-0000</t>
  </si>
  <si>
    <t xml:space="preserve">  Leasing &amp; Sales Expense</t>
  </si>
  <si>
    <t>Rent &amp; Occupancy</t>
  </si>
  <si>
    <t>Application Expense</t>
  </si>
  <si>
    <t>Printing Exp. -  Leasing</t>
  </si>
  <si>
    <t>Leasing &amp; Sales Expenses</t>
  </si>
  <si>
    <t>Salary - On-Site Leasing</t>
  </si>
  <si>
    <t>P/R Taxes And Benefits</t>
  </si>
  <si>
    <t>6120-0350</t>
  </si>
  <si>
    <t>Promotional</t>
  </si>
  <si>
    <t>Other Leasing Expense</t>
  </si>
  <si>
    <t>6120-9999</t>
  </si>
  <si>
    <t xml:space="preserve">  Total Leasing &amp; Sales Expense</t>
  </si>
  <si>
    <t>6210-0000</t>
  </si>
  <si>
    <t xml:space="preserve">  Administrative</t>
  </si>
  <si>
    <t>Storage</t>
  </si>
  <si>
    <t>6210-0100</t>
  </si>
  <si>
    <t>Records Management</t>
  </si>
  <si>
    <t>Recruitment Fees</t>
  </si>
  <si>
    <t>Temporary Help</t>
  </si>
  <si>
    <t>Pool Attendant(S)</t>
  </si>
  <si>
    <t>6210-0300</t>
  </si>
  <si>
    <t>Office Rent</t>
  </si>
  <si>
    <t>Commercial Rent Tax</t>
  </si>
  <si>
    <t>Office Utilities</t>
  </si>
  <si>
    <t>6210-0450</t>
  </si>
  <si>
    <t>Office Supplies</t>
  </si>
  <si>
    <t>Office Equipment Rental</t>
  </si>
  <si>
    <t>6210-0550</t>
  </si>
  <si>
    <t>Small Equipment Purchases</t>
  </si>
  <si>
    <t>Office Equipment Maintenance</t>
  </si>
  <si>
    <t>6210-0650</t>
  </si>
  <si>
    <t>Equipment Maintenance</t>
  </si>
  <si>
    <t>Leased Equipment</t>
  </si>
  <si>
    <t>Equipment Leases - Golf Carts</t>
  </si>
  <si>
    <t>Management Office Security</t>
  </si>
  <si>
    <t>6210-0850</t>
  </si>
  <si>
    <t>Postage</t>
  </si>
  <si>
    <t>Messenger Service</t>
  </si>
  <si>
    <t>Printing</t>
  </si>
  <si>
    <t>6210-1000</t>
  </si>
  <si>
    <t>Kitchen</t>
  </si>
  <si>
    <t>6210-1050</t>
  </si>
  <si>
    <t>Telephone</t>
  </si>
  <si>
    <t>6210-1100</t>
  </si>
  <si>
    <t>Wireless Communication</t>
  </si>
  <si>
    <t>6210-1150</t>
  </si>
  <si>
    <t>Internet Access</t>
  </si>
  <si>
    <t>Answering Service</t>
  </si>
  <si>
    <t>Travel</t>
  </si>
  <si>
    <t>Air/Train Fare</t>
  </si>
  <si>
    <t>Lodging</t>
  </si>
  <si>
    <t>Auto Rental</t>
  </si>
  <si>
    <t>6210-1450</t>
  </si>
  <si>
    <t>Taxi/Limo</t>
  </si>
  <si>
    <t>6210-1500</t>
  </si>
  <si>
    <t>Meals &amp; Entertainment</t>
  </si>
  <si>
    <t>Employee Meals</t>
  </si>
  <si>
    <t>Auto-Other</t>
  </si>
  <si>
    <t>Travel - Mileage Reimbursement</t>
  </si>
  <si>
    <t>6210-1650</t>
  </si>
  <si>
    <t>Violations</t>
  </si>
  <si>
    <t>6210-1700</t>
  </si>
  <si>
    <t>Bldg. Inspection Fees &amp; Permit</t>
  </si>
  <si>
    <t>6210-1750</t>
  </si>
  <si>
    <t>Professional Cert. Dues</t>
  </si>
  <si>
    <t>6210-1800</t>
  </si>
  <si>
    <t>Subscriptions</t>
  </si>
  <si>
    <t>6210-1850</t>
  </si>
  <si>
    <t>Education - Seminars</t>
  </si>
  <si>
    <t>6210-1900</t>
  </si>
  <si>
    <t>Gifts / Contributions</t>
  </si>
  <si>
    <t>Allocated Overhead Exp.</t>
  </si>
  <si>
    <t>Overhead Recovery</t>
  </si>
  <si>
    <t>6210-2100</t>
  </si>
  <si>
    <t>Miscellaneous Office</t>
  </si>
  <si>
    <t>6210-2150</t>
  </si>
  <si>
    <t>Corp. Events</t>
  </si>
  <si>
    <t>Golf &amp; Tennis</t>
  </si>
  <si>
    <t>Shuttle Bus</t>
  </si>
  <si>
    <t>Allocated Travel</t>
  </si>
  <si>
    <t>6210-9999</t>
  </si>
  <si>
    <t xml:space="preserve">  Total Administrative</t>
  </si>
  <si>
    <t>6310-0000</t>
  </si>
  <si>
    <t xml:space="preserve">  Payroll &amp; Related</t>
  </si>
  <si>
    <t>Payroll - Property Management personnel reimbursement</t>
  </si>
  <si>
    <t>6310-0050</t>
  </si>
  <si>
    <t>Payroll</t>
  </si>
  <si>
    <t>Payroll - Engineers</t>
  </si>
  <si>
    <t>Payroll - Administrative</t>
  </si>
  <si>
    <t>Payroll - Golf Director</t>
  </si>
  <si>
    <t>Payroll - Golf Maintenance</t>
  </si>
  <si>
    <t>Office Payroll Overtime</t>
  </si>
  <si>
    <t>Payroll - Clubhouse</t>
  </si>
  <si>
    <t>Payroll - Super</t>
  </si>
  <si>
    <t>Payroll - Porter</t>
  </si>
  <si>
    <t>Payroll - Concierge</t>
  </si>
  <si>
    <t>6310-0450</t>
  </si>
  <si>
    <t>Bonus</t>
  </si>
  <si>
    <t>Fica</t>
  </si>
  <si>
    <t>Futa</t>
  </si>
  <si>
    <t>Sui</t>
  </si>
  <si>
    <t>Payroll Taxes - General</t>
  </si>
  <si>
    <t>Payroll Taxes - Gc</t>
  </si>
  <si>
    <t>Payroll Taxes - Ch</t>
  </si>
  <si>
    <t>6310-0800</t>
  </si>
  <si>
    <t>Workers Comp</t>
  </si>
  <si>
    <t>Medical/Dental</t>
  </si>
  <si>
    <t>Cobra</t>
  </si>
  <si>
    <t>6310-0950</t>
  </si>
  <si>
    <t>Other Benefits</t>
  </si>
  <si>
    <t>Employee Units</t>
  </si>
  <si>
    <t>401K - Employer</t>
  </si>
  <si>
    <t>Employee Contributions - 401K</t>
  </si>
  <si>
    <t>401K Loan Repayment</t>
  </si>
  <si>
    <t>Payroll Processing</t>
  </si>
  <si>
    <t>6310-9999</t>
  </si>
  <si>
    <t xml:space="preserve">  Total Payroll &amp; Related - O/H</t>
  </si>
  <si>
    <t>6400-0000</t>
  </si>
  <si>
    <t xml:space="preserve">  Repairs &amp; Maintenance</t>
  </si>
  <si>
    <t>6410-0000</t>
  </si>
  <si>
    <t xml:space="preserve">  Elevators &amp; Escalators</t>
  </si>
  <si>
    <t>Elevator &amp; Escalator</t>
  </si>
  <si>
    <t>Elevator Supplies</t>
  </si>
  <si>
    <t>6410-0150</t>
  </si>
  <si>
    <t>Elevator Contracts</t>
  </si>
  <si>
    <t>6410-0200</t>
  </si>
  <si>
    <t>Elevator R&amp;M Extraordinary</t>
  </si>
  <si>
    <t>Escalator Supplies</t>
  </si>
  <si>
    <t>6410-9999</t>
  </si>
  <si>
    <t xml:space="preserve">  Total Elevator &amp; Escalator</t>
  </si>
  <si>
    <t>6420-0000</t>
  </si>
  <si>
    <t>Hvac Repair/Maintenance</t>
  </si>
  <si>
    <t>6420-0050</t>
  </si>
  <si>
    <t>Hvac Repairs &amp; Maintenance</t>
  </si>
  <si>
    <t>6420-0100</t>
  </si>
  <si>
    <t>Boiler Repairs</t>
  </si>
  <si>
    <t>6420-0150</t>
  </si>
  <si>
    <t>Hvac R&amp;M - Extraordinary</t>
  </si>
  <si>
    <t>Hvac Payroll</t>
  </si>
  <si>
    <t>Hvac Supplies</t>
  </si>
  <si>
    <t>6420-0300</t>
  </si>
  <si>
    <t>Hvac Filters</t>
  </si>
  <si>
    <t>6420-0350</t>
  </si>
  <si>
    <t>Hvac Contract</t>
  </si>
  <si>
    <t>6420-0400</t>
  </si>
  <si>
    <t>Hvac Water Treatment</t>
  </si>
  <si>
    <t>Hvac Tax &amp; Bone (1 Fed)</t>
  </si>
  <si>
    <t>Hvac Permits</t>
  </si>
  <si>
    <t>Supplies - Clubhouse</t>
  </si>
  <si>
    <t>6420-9999</t>
  </si>
  <si>
    <t xml:space="preserve">  Total Hvac Repair/Maint</t>
  </si>
  <si>
    <t>6430-0000</t>
  </si>
  <si>
    <t xml:space="preserve">  Plumbing</t>
  </si>
  <si>
    <t>6430-0050</t>
  </si>
  <si>
    <t>Plumbing Repairs</t>
  </si>
  <si>
    <t>Plumbing R&amp;M - Extraordinary</t>
  </si>
  <si>
    <t>6430-0150</t>
  </si>
  <si>
    <t>Plumbing Supplies</t>
  </si>
  <si>
    <t>Plumbing Contract</t>
  </si>
  <si>
    <t>Plumbing Water Treatment</t>
  </si>
  <si>
    <t>6430-9999</t>
  </si>
  <si>
    <t xml:space="preserve">  Total Plumbing</t>
  </si>
  <si>
    <t>6440-0000</t>
  </si>
  <si>
    <t xml:space="preserve">  Electric</t>
  </si>
  <si>
    <t>6440-0050</t>
  </si>
  <si>
    <t>Electrical Repairs &amp; Maint</t>
  </si>
  <si>
    <t>Bulbs/Ballasts</t>
  </si>
  <si>
    <t>6440-0150</t>
  </si>
  <si>
    <t>Electrical Supplies</t>
  </si>
  <si>
    <t>Electrical Contract</t>
  </si>
  <si>
    <t>Electrical R&amp;M - Extraordinary</t>
  </si>
  <si>
    <t>6440-9999</t>
  </si>
  <si>
    <t xml:space="preserve">  Total Electric</t>
  </si>
  <si>
    <t>6450-0000</t>
  </si>
  <si>
    <t xml:space="preserve">  Painting / Decorating</t>
  </si>
  <si>
    <t>6450-0050</t>
  </si>
  <si>
    <t>Painting/Decorating</t>
  </si>
  <si>
    <t>Plaster/Paint</t>
  </si>
  <si>
    <t>Lead Paint Abatement</t>
  </si>
  <si>
    <t>Decorating Contract</t>
  </si>
  <si>
    <t>Paint Contract - Turnover</t>
  </si>
  <si>
    <t>Paint Supplies - Turnover</t>
  </si>
  <si>
    <t>Paint Contract - Cycle</t>
  </si>
  <si>
    <t>Paint Supplies - Cycle</t>
  </si>
  <si>
    <t>Paint Contract - Common</t>
  </si>
  <si>
    <t>Paint Supplies - Common</t>
  </si>
  <si>
    <t>Painting - Exterior</t>
  </si>
  <si>
    <t>Ceramic Tile</t>
  </si>
  <si>
    <t>Window Treatment</t>
  </si>
  <si>
    <t>6450-0700</t>
  </si>
  <si>
    <t>Painting Supplies</t>
  </si>
  <si>
    <t>Painting R &amp; M</t>
  </si>
  <si>
    <t>6450-0800</t>
  </si>
  <si>
    <t>Carpet &amp; Flooring</t>
  </si>
  <si>
    <t>6450-9999</t>
  </si>
  <si>
    <t xml:space="preserve">  Total Painting / Decorating</t>
  </si>
  <si>
    <t>6460-0000</t>
  </si>
  <si>
    <t xml:space="preserve">  Other R&amp;M</t>
  </si>
  <si>
    <t>6460-0050</t>
  </si>
  <si>
    <t>Compactor Repairs</t>
  </si>
  <si>
    <t>6460-0100</t>
  </si>
  <si>
    <t>Repairs &amp; Maint - Exterior</t>
  </si>
  <si>
    <t>Other Expenses (Covid-19)</t>
  </si>
  <si>
    <t>Exterior R&amp;M - Extraordinary</t>
  </si>
  <si>
    <t>Repairs &amp; Maint - Support</t>
  </si>
  <si>
    <t>Maintenance Equipment Rental</t>
  </si>
  <si>
    <t>Uniforms - Maintenance</t>
  </si>
  <si>
    <t>Doors</t>
  </si>
  <si>
    <t>Windows/Glass</t>
  </si>
  <si>
    <t>6460-0450</t>
  </si>
  <si>
    <t>Hardware, Glass &amp; Locks</t>
  </si>
  <si>
    <t>Appliance R&amp;M</t>
  </si>
  <si>
    <t>Appliance Parts &amp; Supplies</t>
  </si>
  <si>
    <t>Bathtub Re-Glazing</t>
  </si>
  <si>
    <t>Window Guards</t>
  </si>
  <si>
    <t>Fence &amp; Gate Repairs</t>
  </si>
  <si>
    <t>Intercom &amp; Mailbox Repairs</t>
  </si>
  <si>
    <t>6460-0800</t>
  </si>
  <si>
    <t>Building Repairs - Interior</t>
  </si>
  <si>
    <t>Interior R&amp;M - Extraordinary</t>
  </si>
  <si>
    <t>Local Law #5 / #16</t>
  </si>
  <si>
    <t>Local Law #10</t>
  </si>
  <si>
    <t>Building Repairs - Ext/Roof</t>
  </si>
  <si>
    <t>Roof Repairs - Extraordinary</t>
  </si>
  <si>
    <t>Structural Rep. Extraordinary</t>
  </si>
  <si>
    <t>Comm. Equip. R&amp;M - Wireless</t>
  </si>
  <si>
    <t>Communication Equip. R&amp;M</t>
  </si>
  <si>
    <t>Repairs and Maintenance (Covid-19)</t>
  </si>
  <si>
    <t>Repairs &amp; Maintenance Supplies</t>
  </si>
  <si>
    <t>Misc. Repairs &amp; Maintenance</t>
  </si>
  <si>
    <t>Casualty Loss</t>
  </si>
  <si>
    <t>Special Service - Electric</t>
  </si>
  <si>
    <t>Non-Reimbursable Expense</t>
  </si>
  <si>
    <t>Tenant Billable Expense- Non Reimbursable</t>
  </si>
  <si>
    <t>Transit Impact Development Fee</t>
  </si>
  <si>
    <t>Repairs &amp; Maint - Nonreimburse</t>
  </si>
  <si>
    <t>Sewer Treatment Plant</t>
  </si>
  <si>
    <t>Pesticides</t>
  </si>
  <si>
    <t>Fertilizers</t>
  </si>
  <si>
    <t>Golf Course - Accessories</t>
  </si>
  <si>
    <t>Equipment Repairs</t>
  </si>
  <si>
    <t>Window Repairs</t>
  </si>
  <si>
    <t>6460-2050</t>
  </si>
  <si>
    <t>Muzak</t>
  </si>
  <si>
    <t>6460-2100</t>
  </si>
  <si>
    <t>Lobby Expenses</t>
  </si>
  <si>
    <t>6460-2150</t>
  </si>
  <si>
    <t>Parking Garage Expenses</t>
  </si>
  <si>
    <t>6460-9999</t>
  </si>
  <si>
    <t xml:space="preserve">  Total Other R&amp;M</t>
  </si>
  <si>
    <t>6499-9999</t>
  </si>
  <si>
    <t xml:space="preserve">  Total Repairs &amp; Maintenance</t>
  </si>
  <si>
    <t xml:space="preserve">  Ground Rent / Other</t>
  </si>
  <si>
    <t>Ground Rent Expense</t>
  </si>
  <si>
    <t>Ground Rent 2</t>
  </si>
  <si>
    <t>Ground Rent 3</t>
  </si>
  <si>
    <t>Air Rights</t>
  </si>
  <si>
    <t>6600-0000</t>
  </si>
  <si>
    <t>6600-0550</t>
  </si>
  <si>
    <t>Bank Charges</t>
  </si>
  <si>
    <t>6600-1050</t>
  </si>
  <si>
    <t>Late fees</t>
  </si>
  <si>
    <t>6600-9999</t>
  </si>
  <si>
    <t>6990-9999</t>
  </si>
  <si>
    <t xml:space="preserve">  Total Operating Expenses</t>
  </si>
  <si>
    <t>6999-9999</t>
  </si>
  <si>
    <t xml:space="preserve">  Net Operating Income</t>
  </si>
  <si>
    <t xml:space="preserve">  Non-Operating Rev. &amp; Exp:</t>
  </si>
  <si>
    <t xml:space="preserve">  Other Expenses</t>
  </si>
  <si>
    <t>Ubt Tax</t>
  </si>
  <si>
    <t>State And City Taxes</t>
  </si>
  <si>
    <t>Federal Taxes</t>
  </si>
  <si>
    <t>Federal Taxes - Refunds/Credits</t>
  </si>
  <si>
    <t>Other Corporation Fees</t>
  </si>
  <si>
    <t>Letter Of Credit Fees</t>
  </si>
  <si>
    <t>Charitable Contributions</t>
  </si>
  <si>
    <t>Other Fees - Mortgages</t>
  </si>
  <si>
    <t>Extension Fees - Mortgages</t>
  </si>
  <si>
    <t>Other Expenses - Professional</t>
  </si>
  <si>
    <t>Other Expenses - Misc.</t>
  </si>
  <si>
    <t>Other Expenses - Misc. (Covid-19)</t>
  </si>
  <si>
    <t>Other Expenses - Legal</t>
  </si>
  <si>
    <t>Other Expenses - Accounting</t>
  </si>
  <si>
    <t>Investment Expense</t>
  </si>
  <si>
    <t xml:space="preserve">  Total Other Expenses</t>
  </si>
  <si>
    <t xml:space="preserve">  Audit &amp; Tax Expense</t>
  </si>
  <si>
    <t>Audit And Tax Fees</t>
  </si>
  <si>
    <t xml:space="preserve">  Total Audit &amp; Tax Expense</t>
  </si>
  <si>
    <t xml:space="preserve">  Legal Fees</t>
  </si>
  <si>
    <t>Legal - L&amp;T Litigation</t>
  </si>
  <si>
    <t>Legal-Bankruptcy/Foreclosure</t>
  </si>
  <si>
    <t>Legal - Other Litigation</t>
  </si>
  <si>
    <t>Legal - Contracts</t>
  </si>
  <si>
    <t>Legal - Condemnation</t>
  </si>
  <si>
    <t xml:space="preserve">  Total Legal Fees</t>
  </si>
  <si>
    <t xml:space="preserve">  Gain/(Loss) Sale Of Re</t>
  </si>
  <si>
    <t>Sale Of Real Estate</t>
  </si>
  <si>
    <t>Basis Of Real Estate Sold</t>
  </si>
  <si>
    <t>Closing Costs Of R.E. Sold</t>
  </si>
  <si>
    <t>Legal - Asset Sales</t>
  </si>
  <si>
    <t>Sale Of Extras</t>
  </si>
  <si>
    <t>Basis Of Extras Sold</t>
  </si>
  <si>
    <t xml:space="preserve">  Sale Of Mortgages</t>
  </si>
  <si>
    <t>Sale Of Mortgage</t>
  </si>
  <si>
    <t>Proceeds - Mort Install Sales</t>
  </si>
  <si>
    <t>Gain On Mortgage Repayments</t>
  </si>
  <si>
    <t>Basis Of Mortgages Sold</t>
  </si>
  <si>
    <t>Closing Costs - Sale Of Mort</t>
  </si>
  <si>
    <t>Mort Holding Costs - Re Taxes</t>
  </si>
  <si>
    <t>Mort Holding Costs - Insurance</t>
  </si>
  <si>
    <t>Mort Holding Costs - Other</t>
  </si>
  <si>
    <t xml:space="preserve">  Allocated Costs - Install. Sal</t>
  </si>
  <si>
    <t>Allocated Costs - Install. Sal</t>
  </si>
  <si>
    <t xml:space="preserve">  Minority Interest Expense / (Income)</t>
  </si>
  <si>
    <t>Minority Interest Expense / (Income)</t>
  </si>
  <si>
    <t xml:space="preserve">  Gain/ (Loss) On Sale Of Partnership Int</t>
  </si>
  <si>
    <t>Gain/ (Loss) On Sale Of Partnership Interest</t>
  </si>
  <si>
    <t xml:space="preserve">  Gain/Loss On Securities</t>
  </si>
  <si>
    <t>Net Gain(Loss)Securities Sales</t>
  </si>
  <si>
    <t>Income (Loss) Ptnrshp Invstmts</t>
  </si>
  <si>
    <t xml:space="preserve">  Gain/(Loss) On Sale/Abandonment</t>
  </si>
  <si>
    <t>Gain/(Loss) On Sale/Abandonment</t>
  </si>
  <si>
    <t xml:space="preserve">  Market Value Adjustment</t>
  </si>
  <si>
    <t>Market Value Adjustment</t>
  </si>
  <si>
    <t>Market Value Adj - Other</t>
  </si>
  <si>
    <t xml:space="preserve">  Total Market Value Adjustment</t>
  </si>
  <si>
    <t xml:space="preserve">  Depreciation and Amortization</t>
  </si>
  <si>
    <t xml:space="preserve">  Depreciation</t>
  </si>
  <si>
    <t>Depreciation - Building</t>
  </si>
  <si>
    <t>Depreciation - Building Improv</t>
  </si>
  <si>
    <t>Depreciation - Tenant Improv</t>
  </si>
  <si>
    <t>Depreciation - Furn &amp; Fixtures</t>
  </si>
  <si>
    <t>Section 179 - Furn &amp; Fixtures</t>
  </si>
  <si>
    <t>Depreciation - Land Improvement</t>
  </si>
  <si>
    <t>Depreciation - Capital Leases</t>
  </si>
  <si>
    <t>Amort/Deprec - Hardware/Softwa</t>
  </si>
  <si>
    <t>Section 179 - Hardware/Softwa</t>
  </si>
  <si>
    <t>Depreciation - Automobile</t>
  </si>
  <si>
    <t xml:space="preserve">  Amortization</t>
  </si>
  <si>
    <t>Amortization</t>
  </si>
  <si>
    <t>Amortization - Leasing Costs</t>
  </si>
  <si>
    <t>Amortization - Legal Leasing</t>
  </si>
  <si>
    <t>Amortization - Lease Termination Buyout Costs</t>
  </si>
  <si>
    <t>Amortization - Org Costs</t>
  </si>
  <si>
    <t>Amortization - Financing Costs</t>
  </si>
  <si>
    <t>Amortization - Leasehold Improvements</t>
  </si>
  <si>
    <t>Amort- Defrd Interest-Disc</t>
  </si>
  <si>
    <t xml:space="preserve">  Total Amortization</t>
  </si>
  <si>
    <t xml:space="preserve">  Total Depreciation and Amortization</t>
  </si>
  <si>
    <t xml:space="preserve">  Interest Expense</t>
  </si>
  <si>
    <t>Interest Expense</t>
  </si>
  <si>
    <t>Interest Expense - Preferred Shareholders</t>
  </si>
  <si>
    <t>Interest Income - Swap Proceeds</t>
  </si>
  <si>
    <t>Interest Expense - Const. Loan</t>
  </si>
  <si>
    <t>Interest Exp.-Related Parties</t>
  </si>
  <si>
    <t>Swap Interest Settlement</t>
  </si>
  <si>
    <t xml:space="preserve">  Total Interest Expense</t>
  </si>
  <si>
    <t xml:space="preserve">  Interest/ Dividend Income</t>
  </si>
  <si>
    <t>Interest Income</t>
  </si>
  <si>
    <t>Dividend Income</t>
  </si>
  <si>
    <t>Interest - Amortized Discount</t>
  </si>
  <si>
    <t>Interest Income - other</t>
  </si>
  <si>
    <t xml:space="preserve">  Total Interest/Dividend Income</t>
  </si>
  <si>
    <t xml:space="preserve">  Invest/Asset Mgmt. Fees</t>
  </si>
  <si>
    <t>Asset Management Fees</t>
  </si>
  <si>
    <t>Incentive Management Fees</t>
  </si>
  <si>
    <t xml:space="preserve">  Total Invest/Asset Mgmt. Fees</t>
  </si>
  <si>
    <t xml:space="preserve">  Current Year Additions</t>
  </si>
  <si>
    <t>Other Financing Costs</t>
  </si>
  <si>
    <t>CY - Land Improvements</t>
  </si>
  <si>
    <t>CY - Land Acquisition</t>
  </si>
  <si>
    <t>CY - Air Rights</t>
  </si>
  <si>
    <t>CY - Building Acquisition</t>
  </si>
  <si>
    <t>CY - Building Improvements</t>
  </si>
  <si>
    <t>CY - Capital Improvements</t>
  </si>
  <si>
    <t>CY  - Capital Improvements (Covid-19)</t>
  </si>
  <si>
    <t>CY - Legal - Asset Acquisition</t>
  </si>
  <si>
    <t>CY - Legal - Cap. Improvements</t>
  </si>
  <si>
    <t>CY - Due Diligence Costs</t>
  </si>
  <si>
    <t>CY - Capitalized Fees</t>
  </si>
  <si>
    <t>CY - Tenant Improvements</t>
  </si>
  <si>
    <t>CY - Apartment Renovations</t>
  </si>
  <si>
    <t>CY - Leasehold Improvements</t>
  </si>
  <si>
    <t>CY - Leasehold Acquisition</t>
  </si>
  <si>
    <t>CY - Legal - Leasing</t>
  </si>
  <si>
    <t>CY - Leasing Commissions</t>
  </si>
  <si>
    <t>CY - Lease Termination Buyouts</t>
  </si>
  <si>
    <t>CY - Sro Lease Buyout</t>
  </si>
  <si>
    <t>CY - Space Plans</t>
  </si>
  <si>
    <t>CY - Computer Equipment</t>
  </si>
  <si>
    <t>CY - Furniture, Fixture &amp; Equipment</t>
  </si>
  <si>
    <t>CY - Appliances</t>
  </si>
  <si>
    <t>CY - Financing Costs</t>
  </si>
  <si>
    <t>CY - Financing Legal</t>
  </si>
  <si>
    <t>Total Current Year Additions</t>
  </si>
  <si>
    <t xml:space="preserve">  Total Non-Operating Expenses</t>
  </si>
  <si>
    <t>Net Income/Loss</t>
  </si>
  <si>
    <t>Rent Roll</t>
  </si>
  <si>
    <t xml:space="preserve"> Property </t>
  </si>
  <si>
    <t xml:space="preserve"> Unit(s) </t>
  </si>
  <si>
    <t xml:space="preserve"> Lease </t>
  </si>
  <si>
    <t xml:space="preserve"> Lease Type </t>
  </si>
  <si>
    <t xml:space="preserve"> Area </t>
  </si>
  <si>
    <t xml:space="preserve"> Lease From </t>
  </si>
  <si>
    <t xml:space="preserve"> Lease To </t>
  </si>
  <si>
    <t xml:space="preserve"> Term </t>
  </si>
  <si>
    <t xml:space="preserve"> Monthly </t>
  </si>
  <si>
    <t xml:space="preserve"> Annual </t>
  </si>
  <si>
    <t xml:space="preserve"> Rent </t>
  </si>
  <si>
    <t>990comvb - VBG 990 AOA LLC,New York</t>
  </si>
  <si>
    <t>Current Leases</t>
  </si>
  <si>
    <t>990comvb</t>
  </si>
  <si>
    <t>980A</t>
  </si>
  <si>
    <t>980 FOOD CORP.</t>
  </si>
  <si>
    <t>Retail</t>
  </si>
  <si>
    <t>980B</t>
  </si>
  <si>
    <t>Sanmiwago 980 Inc.</t>
  </si>
  <si>
    <t>980C</t>
  </si>
  <si>
    <t>Daebak Shinhwa Inc</t>
  </si>
  <si>
    <t>986</t>
  </si>
  <si>
    <t>OAKBERRY MIDTOWN EAST LLC</t>
  </si>
  <si>
    <t>988</t>
  </si>
  <si>
    <t>Teso Mini</t>
  </si>
  <si>
    <t>992</t>
  </si>
  <si>
    <t>I Milky Management INC</t>
  </si>
  <si>
    <t>994</t>
  </si>
  <si>
    <t>Krispy Kreme Doughnut Corporation # 205</t>
  </si>
  <si>
    <t>996</t>
  </si>
  <si>
    <t>Panks Private Corporation</t>
  </si>
  <si>
    <t>1I-MEZZ</t>
  </si>
  <si>
    <t>Total Current</t>
  </si>
  <si>
    <t>990prkvb - VBG 990 AOA LLC,New York</t>
  </si>
  <si>
    <t>990prkvb</t>
  </si>
  <si>
    <t>1H</t>
  </si>
  <si>
    <t>990 6th Avenue Garage LLC</t>
  </si>
  <si>
    <t>Parking</t>
  </si>
  <si>
    <t>Actual</t>
  </si>
  <si>
    <t>hw0101</t>
  </si>
  <si>
    <t>hw1102</t>
  </si>
  <si>
    <t>t0002376</t>
  </si>
  <si>
    <t>Shannon Suhendra</t>
  </si>
  <si>
    <t>hw1103</t>
  </si>
  <si>
    <t>t0002341</t>
  </si>
  <si>
    <t>Giebien Na</t>
  </si>
  <si>
    <t>hw0104</t>
  </si>
  <si>
    <t>t0001981</t>
  </si>
  <si>
    <t>William Sauser</t>
  </si>
  <si>
    <t>hw2105</t>
  </si>
  <si>
    <t>hw1106</t>
  </si>
  <si>
    <t>t0001679</t>
  </si>
  <si>
    <t>Miriam George</t>
  </si>
  <si>
    <t>hw0107</t>
  </si>
  <si>
    <t>t0002319</t>
  </si>
  <si>
    <t>Ishika Kaushal</t>
  </si>
  <si>
    <t>hw1108</t>
  </si>
  <si>
    <t>hw1109</t>
  </si>
  <si>
    <t>hw1110</t>
  </si>
  <si>
    <t>t0000625</t>
  </si>
  <si>
    <t>Marc Stanke</t>
  </si>
  <si>
    <t>hw1111</t>
  </si>
  <si>
    <t>t0002411</t>
  </si>
  <si>
    <t>Cooper Sherman</t>
  </si>
  <si>
    <t>hw0112</t>
  </si>
  <si>
    <t>t0002470</t>
  </si>
  <si>
    <t>Kyle Taneja</t>
  </si>
  <si>
    <t>hw1114</t>
  </si>
  <si>
    <t>hw1115</t>
  </si>
  <si>
    <t>t0001636</t>
  </si>
  <si>
    <t>Felipe Valderrama</t>
  </si>
  <si>
    <t>hw1116</t>
  </si>
  <si>
    <t>t0001609</t>
  </si>
  <si>
    <t>Soumya Mishra</t>
  </si>
  <si>
    <t>hw2217</t>
  </si>
  <si>
    <t>hw1118</t>
  </si>
  <si>
    <t>t0000374</t>
  </si>
  <si>
    <t>YowJen Chen</t>
  </si>
  <si>
    <t>hw0119</t>
  </si>
  <si>
    <t>t0002363</t>
  </si>
  <si>
    <t>David Panangian</t>
  </si>
  <si>
    <t>hw0120</t>
  </si>
  <si>
    <t>t0002245</t>
  </si>
  <si>
    <t>Jordan Lee</t>
  </si>
  <si>
    <t>t0001859</t>
  </si>
  <si>
    <t>Alexander Serafine</t>
  </si>
  <si>
    <t>t0000015</t>
  </si>
  <si>
    <t>Rina Desai</t>
  </si>
  <si>
    <t>t0001864</t>
  </si>
  <si>
    <t>Xueying Li</t>
  </si>
  <si>
    <t>t0002511</t>
  </si>
  <si>
    <t>Heung Lam Chang</t>
  </si>
  <si>
    <t>t0002340</t>
  </si>
  <si>
    <t>Mona Patel</t>
  </si>
  <si>
    <t>t0000004</t>
  </si>
  <si>
    <t>Erik Peterson</t>
  </si>
  <si>
    <t>t0001929</t>
  </si>
  <si>
    <t>David Booth</t>
  </si>
  <si>
    <t>t0002306</t>
  </si>
  <si>
    <t>Rhaíza Garanovschi Peres Ceolim</t>
  </si>
  <si>
    <t>t0001960</t>
  </si>
  <si>
    <t>Hanah Jun</t>
  </si>
  <si>
    <t>t0002307</t>
  </si>
  <si>
    <t>Brenna Chitkara</t>
  </si>
  <si>
    <t>t0002303</t>
  </si>
  <si>
    <t>Michael Belle</t>
  </si>
  <si>
    <t>DOWN</t>
  </si>
  <si>
    <t>t0002367</t>
  </si>
  <si>
    <t>Kathleen Humato</t>
  </si>
  <si>
    <t>t0002463</t>
  </si>
  <si>
    <t>David Wang</t>
  </si>
  <si>
    <t>t0002524</t>
  </si>
  <si>
    <t>Saara Sondej</t>
  </si>
  <si>
    <t>t0001883</t>
  </si>
  <si>
    <t>Sofia Boucher</t>
  </si>
  <si>
    <t>t0000633</t>
  </si>
  <si>
    <t>Jesse Luo</t>
  </si>
  <si>
    <t>t0001439</t>
  </si>
  <si>
    <t>Kreesha Khanna</t>
  </si>
  <si>
    <t>t0002325</t>
  </si>
  <si>
    <t>Dhanishk Gummadi</t>
  </si>
  <si>
    <t>t0000338</t>
  </si>
  <si>
    <t>Jessica Shin</t>
  </si>
  <si>
    <t>t0002267</t>
  </si>
  <si>
    <t>Zijian Han</t>
  </si>
  <si>
    <t>t0001341</t>
  </si>
  <si>
    <t>Sebastiane Caballes</t>
  </si>
  <si>
    <t>t0000849</t>
  </si>
  <si>
    <t>Amara Sarao</t>
  </si>
  <si>
    <t>t0002486</t>
  </si>
  <si>
    <t>Kenny Kang</t>
  </si>
  <si>
    <t>t0001657</t>
  </si>
  <si>
    <t>Matthew Zelinger</t>
  </si>
  <si>
    <t>t0002398</t>
  </si>
  <si>
    <t>Akash Salam</t>
  </si>
  <si>
    <t>t0002462</t>
  </si>
  <si>
    <t>Kaartik Jain</t>
  </si>
  <si>
    <t>t0001771</t>
  </si>
  <si>
    <t>Oluwafemi Otitoju</t>
  </si>
  <si>
    <t>t0001979</t>
  </si>
  <si>
    <t>Defne Ungun</t>
  </si>
  <si>
    <t>t0001610</t>
  </si>
  <si>
    <t>Ryan Rivera</t>
  </si>
  <si>
    <t>t0002042</t>
  </si>
  <si>
    <t>Miranda Piroonhapat</t>
  </si>
  <si>
    <t>t0001639</t>
  </si>
  <si>
    <t>Kubanychbek Maripbek</t>
  </si>
  <si>
    <t>t0002537</t>
  </si>
  <si>
    <t>Oleksiy Fedorov</t>
  </si>
  <si>
    <t>t0001957</t>
  </si>
  <si>
    <t>Aditya Raju</t>
  </si>
  <si>
    <t>t0002373</t>
  </si>
  <si>
    <t>Jahaan Turkhud</t>
  </si>
  <si>
    <t>t0002011</t>
  </si>
  <si>
    <t>Lilly Xu</t>
  </si>
  <si>
    <t>t0002480</t>
  </si>
  <si>
    <t>Charles Blondeau Andrews</t>
  </si>
  <si>
    <t>t0001558</t>
  </si>
  <si>
    <t>Emily Steirman</t>
  </si>
  <si>
    <t>t0000999</t>
  </si>
  <si>
    <t>Daniel Choo</t>
  </si>
  <si>
    <t>t0002285</t>
  </si>
  <si>
    <t>Eric Xu</t>
  </si>
  <si>
    <t>t0001550</t>
  </si>
  <si>
    <t>Yunah Ko</t>
  </si>
  <si>
    <t>t0002304</t>
  </si>
  <si>
    <t>Alexander Sahni</t>
  </si>
  <si>
    <t>t0002343</t>
  </si>
  <si>
    <t>Jamile Simao</t>
  </si>
  <si>
    <t>t0002465</t>
  </si>
  <si>
    <t>Sarah Cohen</t>
  </si>
  <si>
    <t>t0000711</t>
  </si>
  <si>
    <t>Stephanie Schmidt</t>
  </si>
  <si>
    <t>t0002246</t>
  </si>
  <si>
    <t>Jingxian Pan</t>
  </si>
  <si>
    <t>t0002345</t>
  </si>
  <si>
    <t>Vivien Hevizi</t>
  </si>
  <si>
    <t>t0002500</t>
  </si>
  <si>
    <t>Tejo Tunuguntla</t>
  </si>
  <si>
    <t>t0001366</t>
  </si>
  <si>
    <t>Samantha Kost</t>
  </si>
  <si>
    <t>t0000284</t>
  </si>
  <si>
    <t>Jehanzeb Kayani</t>
  </si>
  <si>
    <t>t0000401</t>
  </si>
  <si>
    <t>Sara Rosas Ruiz</t>
  </si>
  <si>
    <t>t0002036</t>
  </si>
  <si>
    <t>Andrew Zhang</t>
  </si>
  <si>
    <t>t0002360</t>
  </si>
  <si>
    <t>Richard Liang</t>
  </si>
  <si>
    <t>t0000424</t>
  </si>
  <si>
    <t>Melanie Iovino</t>
  </si>
  <si>
    <t>t0000831</t>
  </si>
  <si>
    <t>Nur Bulbuloglu</t>
  </si>
  <si>
    <t>t0001951</t>
  </si>
  <si>
    <t>t0002385</t>
  </si>
  <si>
    <t>Christopher Fifty</t>
  </si>
  <si>
    <t>t0002485</t>
  </si>
  <si>
    <t>Nicholas Atwood</t>
  </si>
  <si>
    <t>t0002047</t>
  </si>
  <si>
    <t>sulagshan raveendrakumar</t>
  </si>
  <si>
    <t>t0002287</t>
  </si>
  <si>
    <t>Stanley Wong</t>
  </si>
  <si>
    <t>t0002192</t>
  </si>
  <si>
    <t>Lauren Thomas</t>
  </si>
  <si>
    <t>Charlotte GASPARD</t>
  </si>
  <si>
    <t>Yohan Mamane</t>
  </si>
  <si>
    <t>t0000236</t>
  </si>
  <si>
    <t>Yuwei Ye</t>
  </si>
  <si>
    <t>t0000681</t>
  </si>
  <si>
    <t>Allison Soh</t>
  </si>
  <si>
    <t>t0002395</t>
  </si>
  <si>
    <t>Jay Jaesuk Shin</t>
  </si>
  <si>
    <t>t0002331</t>
  </si>
  <si>
    <t>Manav Kandoi</t>
  </si>
  <si>
    <t>t0001359</t>
  </si>
  <si>
    <t>Albert Kang</t>
  </si>
  <si>
    <t>t0002279</t>
  </si>
  <si>
    <t>Ashley Kang</t>
  </si>
  <si>
    <t>t0002227</t>
  </si>
  <si>
    <t>Yuchen Zou</t>
  </si>
  <si>
    <t>t0000406</t>
  </si>
  <si>
    <t>Ian Fagan</t>
  </si>
  <si>
    <t>t0002499</t>
  </si>
  <si>
    <t>David Zheng</t>
  </si>
  <si>
    <t>t0001259</t>
  </si>
  <si>
    <t>Patrick Huang</t>
  </si>
  <si>
    <t>t0002315</t>
  </si>
  <si>
    <t>Allen Tutwiler</t>
  </si>
  <si>
    <t>t0002414</t>
  </si>
  <si>
    <t>Kyle Knight</t>
  </si>
  <si>
    <t>t0001595</t>
  </si>
  <si>
    <t>Kelly Wang</t>
  </si>
  <si>
    <t>t0002494</t>
  </si>
  <si>
    <t>Anika Vij</t>
  </si>
  <si>
    <t>t0001815</t>
  </si>
  <si>
    <t>Pitika Jain</t>
  </si>
  <si>
    <t>t0002439</t>
  </si>
  <si>
    <t>Isabel Teo</t>
  </si>
  <si>
    <t>t0002374</t>
  </si>
  <si>
    <t>Neil Wong</t>
  </si>
  <si>
    <t>t0001358</t>
  </si>
  <si>
    <t>Eric Arellano</t>
  </si>
  <si>
    <t>t0001370</t>
  </si>
  <si>
    <t>Seung Eun Lee</t>
  </si>
  <si>
    <t>t0001939</t>
  </si>
  <si>
    <t>Gianna Gannon</t>
  </si>
  <si>
    <t>t0001922</t>
  </si>
  <si>
    <t>Shruthi Kamath</t>
  </si>
  <si>
    <t>t0002393</t>
  </si>
  <si>
    <t>Daniel Metter</t>
  </si>
  <si>
    <t>t0001293</t>
  </si>
  <si>
    <t>Kelly Tannady</t>
  </si>
  <si>
    <t>t0002313</t>
  </si>
  <si>
    <t>Patrick Boyle</t>
  </si>
  <si>
    <t>t0001406</t>
  </si>
  <si>
    <t>Edward Gan</t>
  </si>
  <si>
    <t>t0002368</t>
  </si>
  <si>
    <t>Veeraj Rangnekar</t>
  </si>
  <si>
    <t>t0002539</t>
  </si>
  <si>
    <t>Mackenzie Madden</t>
  </si>
  <si>
    <t>t0002404</t>
  </si>
  <si>
    <t>Zacharia Ibrahim</t>
  </si>
  <si>
    <t>t0002461</t>
  </si>
  <si>
    <t>Larry Burton</t>
  </si>
  <si>
    <t>t0002410</t>
  </si>
  <si>
    <t>Aneesh Boreda</t>
  </si>
  <si>
    <t>t0000634</t>
  </si>
  <si>
    <t>Carine Nguyen</t>
  </si>
  <si>
    <t>t0002482</t>
  </si>
  <si>
    <t>Zamar Edwin</t>
  </si>
  <si>
    <t>t0002387</t>
  </si>
  <si>
    <t>Themistoklis Alepakos</t>
  </si>
  <si>
    <t>t0001344</t>
  </si>
  <si>
    <t>Lishai Brown</t>
  </si>
  <si>
    <t>t0000296</t>
  </si>
  <si>
    <t>Aneesh Ashutosh</t>
  </si>
  <si>
    <t>t0000071</t>
  </si>
  <si>
    <t>Matthew Falcone</t>
  </si>
  <si>
    <t>t0000422</t>
  </si>
  <si>
    <t>Rachel Rivers</t>
  </si>
  <si>
    <t>t0002515</t>
  </si>
  <si>
    <t>Matthew Salazar</t>
  </si>
  <si>
    <t>t0001234</t>
  </si>
  <si>
    <t>Sonya Liu</t>
  </si>
  <si>
    <t>t0002339</t>
  </si>
  <si>
    <t>Geoffrey Wu</t>
  </si>
  <si>
    <t>t0002558</t>
  </si>
  <si>
    <t>Carmen Lee</t>
  </si>
  <si>
    <t>t0002514</t>
  </si>
  <si>
    <t>Gunwoo Kim</t>
  </si>
  <si>
    <t>t0001953</t>
  </si>
  <si>
    <t>Yuxian Ma</t>
  </si>
  <si>
    <t>t0002397</t>
  </si>
  <si>
    <t>Konstantinos Kaplanis</t>
  </si>
  <si>
    <t>t0002358</t>
  </si>
  <si>
    <t>Donald Vu</t>
  </si>
  <si>
    <t>t0002484</t>
  </si>
  <si>
    <t>Alexander Elias</t>
  </si>
  <si>
    <t>t0002072</t>
  </si>
  <si>
    <t>Chloe Warren</t>
  </si>
  <si>
    <t>t0001231</t>
  </si>
  <si>
    <t>William Raiford</t>
  </si>
  <si>
    <t>t0002428</t>
  </si>
  <si>
    <t>Zayd Haque</t>
  </si>
  <si>
    <t>t0001982</t>
  </si>
  <si>
    <t>Albert Jin</t>
  </si>
  <si>
    <t>t0001711</t>
  </si>
  <si>
    <t>Luke Weller</t>
  </si>
  <si>
    <t>t0001577</t>
  </si>
  <si>
    <t>Aryan Jain</t>
  </si>
  <si>
    <t>t0001852</t>
  </si>
  <si>
    <t>Adrian Rrapo</t>
  </si>
  <si>
    <t>t0001432</t>
  </si>
  <si>
    <t>Krupa Patel</t>
  </si>
  <si>
    <t>t0002332</t>
  </si>
  <si>
    <t>Brian Webber</t>
  </si>
  <si>
    <t>t0002479</t>
  </si>
  <si>
    <t>Robbin Xu</t>
  </si>
  <si>
    <t>t0001171</t>
  </si>
  <si>
    <t>Manny Tomassini</t>
  </si>
  <si>
    <t>t0001965</t>
  </si>
  <si>
    <t>Manisha Dewal</t>
  </si>
  <si>
    <t>t0001635</t>
  </si>
  <si>
    <t>Samarth Patel</t>
  </si>
  <si>
    <t>t0002370</t>
  </si>
  <si>
    <t>Joseph Fedeli</t>
  </si>
  <si>
    <t>t0002316</t>
  </si>
  <si>
    <t>Sophia Song</t>
  </si>
  <si>
    <t>t0001946</t>
  </si>
  <si>
    <t>Angie Vo</t>
  </si>
  <si>
    <t>t0000694</t>
  </si>
  <si>
    <t>Suyeon Hyeon</t>
  </si>
  <si>
    <t>t0002079</t>
  </si>
  <si>
    <t>Justin Zhao</t>
  </si>
  <si>
    <t>t0001598</t>
  </si>
  <si>
    <t>Uriel Kejsefman</t>
  </si>
  <si>
    <t>t0002431</t>
  </si>
  <si>
    <t>Erin Oldham</t>
  </si>
  <si>
    <t>t0001380</t>
  </si>
  <si>
    <t>Christian Kwan</t>
  </si>
  <si>
    <t>t0001419</t>
  </si>
  <si>
    <t>Nicholas Caputi</t>
  </si>
  <si>
    <t>t0002383</t>
  </si>
  <si>
    <t>Aditya Mathur</t>
  </si>
  <si>
    <t>t0000312</t>
  </si>
  <si>
    <t>t0001968</t>
  </si>
  <si>
    <t>Austin Tsang</t>
  </si>
  <si>
    <t>t0002272</t>
  </si>
  <si>
    <t>BRIAN DESHANNON</t>
  </si>
  <si>
    <t>t0002090</t>
  </si>
  <si>
    <t>Michelle Benjamin</t>
  </si>
  <si>
    <t>t0000017</t>
  </si>
  <si>
    <t>VBS Administrative Services LLC</t>
  </si>
  <si>
    <t>t0002546</t>
  </si>
  <si>
    <t>Wei Ye</t>
  </si>
  <si>
    <t>t0000325</t>
  </si>
  <si>
    <t>Alisha Chawla</t>
  </si>
  <si>
    <t>t0001823</t>
  </si>
  <si>
    <t>Minki Kim</t>
  </si>
  <si>
    <t>t0002469</t>
  </si>
  <si>
    <t>David Tea</t>
  </si>
  <si>
    <t>t0000611</t>
  </si>
  <si>
    <t>Aleksei Kipin</t>
  </si>
  <si>
    <t>t0002425</t>
  </si>
  <si>
    <t>Edward Flaherty</t>
  </si>
  <si>
    <t>t0002491</t>
  </si>
  <si>
    <t>. Anyplace</t>
  </si>
  <si>
    <t>t0001996</t>
  </si>
  <si>
    <t>Steven Chen</t>
  </si>
  <si>
    <t>t0002347</t>
  </si>
  <si>
    <t>Matthew Dwelle</t>
  </si>
  <si>
    <t>t0002457</t>
  </si>
  <si>
    <t>Rooshil Patel</t>
  </si>
  <si>
    <t>t0001090</t>
  </si>
  <si>
    <t>Alex Rowley</t>
  </si>
  <si>
    <t>t0002353</t>
  </si>
  <si>
    <t>Simran Marwah</t>
  </si>
  <si>
    <t>t0002523</t>
  </si>
  <si>
    <t>Michel Guerrero</t>
  </si>
  <si>
    <t>t0002413</t>
  </si>
  <si>
    <t>Aaron Abraham</t>
  </si>
  <si>
    <t>t0002513</t>
  </si>
  <si>
    <t>Inderjit Singh</t>
  </si>
  <si>
    <t>t0001945</t>
  </si>
  <si>
    <t>Dylan Swanson</t>
  </si>
  <si>
    <t>t0001605</t>
  </si>
  <si>
    <t>Jolena Sun</t>
  </si>
  <si>
    <t>t0001709</t>
  </si>
  <si>
    <t>Holly Martin</t>
  </si>
  <si>
    <t>t0002433</t>
  </si>
  <si>
    <t>Brooke DiBiase</t>
  </si>
  <si>
    <t>t0000651</t>
  </si>
  <si>
    <t>Jacob Dwek</t>
  </si>
  <si>
    <t>t0000934</t>
  </si>
  <si>
    <t>Seung Soo Kim</t>
  </si>
  <si>
    <t>t0001950</t>
  </si>
  <si>
    <t>Rong Cong</t>
  </si>
  <si>
    <t>t0002427</t>
  </si>
  <si>
    <t>Matthew Tolea</t>
  </si>
  <si>
    <t>t0000247</t>
  </si>
  <si>
    <t>Jiho Kim</t>
  </si>
  <si>
    <t>t0001390</t>
  </si>
  <si>
    <t>Sanjit Johri</t>
  </si>
  <si>
    <t>t0001626</t>
  </si>
  <si>
    <t>Robert Vunabandi</t>
  </si>
  <si>
    <t>t0001919</t>
  </si>
  <si>
    <t>Ayush Manish Agrawal</t>
  </si>
  <si>
    <t>t0002490</t>
  </si>
  <si>
    <t>Michelle Setiawan</t>
  </si>
  <si>
    <t>t0001567</t>
  </si>
  <si>
    <t>Nikila Alagar</t>
  </si>
  <si>
    <t>t0001328</t>
  </si>
  <si>
    <t>Ashley Chon</t>
  </si>
  <si>
    <t>t0001838</t>
  </si>
  <si>
    <t>Quan Chiem</t>
  </si>
  <si>
    <t>t0001742</t>
  </si>
  <si>
    <t>Stephen Yen</t>
  </si>
  <si>
    <t>t0002505</t>
  </si>
  <si>
    <t>Linda Paprotna Cunha</t>
  </si>
  <si>
    <t>t0002399</t>
  </si>
  <si>
    <t>Constance Thompson</t>
  </si>
  <si>
    <t>t0002501</t>
  </si>
  <si>
    <t>Koichiro Otake</t>
  </si>
  <si>
    <t>t0002349</t>
  </si>
  <si>
    <t>Tanson Lee</t>
  </si>
  <si>
    <t>t0002543</t>
  </si>
  <si>
    <t>Madison Snyder</t>
  </si>
  <si>
    <t>t0001520</t>
  </si>
  <si>
    <t>Ashwin Sah</t>
  </si>
  <si>
    <t>t0002184</t>
  </si>
  <si>
    <t>Matthew Osborn</t>
  </si>
  <si>
    <t>t0001980</t>
  </si>
  <si>
    <t>Nathaniel Belinkis</t>
  </si>
  <si>
    <t>t0000692</t>
  </si>
  <si>
    <t>Blaise Barra</t>
  </si>
  <si>
    <t>t0002318</t>
  </si>
  <si>
    <t>Diana Manashirov</t>
  </si>
  <si>
    <t>t0001420</t>
  </si>
  <si>
    <t>Vedant Sinha</t>
  </si>
  <si>
    <t>t0001988</t>
  </si>
  <si>
    <t>Chaosheng Zhang</t>
  </si>
  <si>
    <t>t0001502</t>
  </si>
  <si>
    <t>Brian Krypel</t>
  </si>
  <si>
    <t>t0002504</t>
  </si>
  <si>
    <t>Jett Forward</t>
  </si>
  <si>
    <t>t0002496</t>
  </si>
  <si>
    <t>Pooja Pisharody</t>
  </si>
  <si>
    <t>t0002053</t>
  </si>
  <si>
    <t>Calvin Todd</t>
  </si>
  <si>
    <t>t0001170</t>
  </si>
  <si>
    <t>Adrian Bichara</t>
  </si>
  <si>
    <t>t0000397</t>
  </si>
  <si>
    <t>Esther Frearson</t>
  </si>
  <si>
    <t>t0002538</t>
  </si>
  <si>
    <t>Kenny Chan</t>
  </si>
  <si>
    <t>t0002458</t>
  </si>
  <si>
    <t>Filippos Papadimitriou</t>
  </si>
  <si>
    <t>t0002388</t>
  </si>
  <si>
    <t>Alyssa Rachel I Ling Kong</t>
  </si>
  <si>
    <t>t0001262</t>
  </si>
  <si>
    <t>Ethan Webster</t>
  </si>
  <si>
    <t>t0001644</t>
  </si>
  <si>
    <t>Imo Akpan</t>
  </si>
  <si>
    <t>t0002084</t>
  </si>
  <si>
    <t>Denise Koswara</t>
  </si>
  <si>
    <t>t0001804</t>
  </si>
  <si>
    <t>Yuyao Hu</t>
  </si>
  <si>
    <t>t0001832</t>
  </si>
  <si>
    <t>Chen Rocky</t>
  </si>
  <si>
    <t>t0002517</t>
  </si>
  <si>
    <t>Jack Amormino</t>
  </si>
  <si>
    <t>t0000688</t>
  </si>
  <si>
    <t>Evan Rottner</t>
  </si>
  <si>
    <t>t0001772</t>
  </si>
  <si>
    <t>Jacob Brady</t>
  </si>
  <si>
    <t>t0001966</t>
  </si>
  <si>
    <t>Keith Hurt</t>
  </si>
  <si>
    <t>t0002542</t>
  </si>
  <si>
    <t>Alexander Kozhemiakin</t>
  </si>
  <si>
    <t>t0002076</t>
  </si>
  <si>
    <t>Aryaman Kejriwal</t>
  </si>
  <si>
    <t>t0001927</t>
  </si>
  <si>
    <t>t0001286</t>
  </si>
  <si>
    <t>Elshad Mustafayev</t>
  </si>
  <si>
    <t>t0002037</t>
  </si>
  <si>
    <t>Hiroyuki Emura</t>
  </si>
  <si>
    <t>t0002443</t>
  </si>
  <si>
    <t>t0002375</t>
  </si>
  <si>
    <t>. Anyplace Inc.</t>
  </si>
  <si>
    <t>t0002447</t>
  </si>
  <si>
    <t>Sydney Chan</t>
  </si>
  <si>
    <t>WAITHOL</t>
  </si>
  <si>
    <t>t0000675</t>
  </si>
  <si>
    <t>Roshan Patel</t>
  </si>
  <si>
    <t>t0001576</t>
  </si>
  <si>
    <t>Gloria Abinader</t>
  </si>
  <si>
    <t>t0001887</t>
  </si>
  <si>
    <t>Roger Cantor</t>
  </si>
  <si>
    <t>t0000645</t>
  </si>
  <si>
    <t>Neel Mehta</t>
  </si>
  <si>
    <t>t0001776</t>
  </si>
  <si>
    <t>Mohit Juneja</t>
  </si>
  <si>
    <t>t0000069</t>
  </si>
  <si>
    <t>Ke Shao</t>
  </si>
  <si>
    <t>t0001638</t>
  </si>
  <si>
    <t>Brandon McDonald</t>
  </si>
  <si>
    <t>t0000686</t>
  </si>
  <si>
    <t>Daria Yuryeva</t>
  </si>
  <si>
    <t>t0002093</t>
  </si>
  <si>
    <t>t0002062</t>
  </si>
  <si>
    <t>Kimberly Chen</t>
  </si>
  <si>
    <t>t0002029</t>
  </si>
  <si>
    <t>Joonsu Yang</t>
  </si>
  <si>
    <t>t0001002</t>
  </si>
  <si>
    <t>Anyplace Inc. #2115</t>
  </si>
  <si>
    <t>t0001627</t>
  </si>
  <si>
    <t>Jennifer Xu</t>
  </si>
  <si>
    <t>t0002293</t>
  </si>
  <si>
    <t>Maxwell Snider</t>
  </si>
  <si>
    <t>Chirag Patel</t>
  </si>
  <si>
    <t>t0000680</t>
  </si>
  <si>
    <t>Maanav Garg</t>
  </si>
  <si>
    <t>t0000382</t>
  </si>
  <si>
    <t>Deval Shah</t>
  </si>
  <si>
    <t>t0002051</t>
  </si>
  <si>
    <t>Priya Gandhi</t>
  </si>
  <si>
    <t>t0002529</t>
  </si>
  <si>
    <t>Anna Zaiachkivska</t>
  </si>
  <si>
    <t>t0000601</t>
  </si>
  <si>
    <t>Nahshon Oliver</t>
  </si>
  <si>
    <t>t0000037</t>
  </si>
  <si>
    <t>Lin Siyuan</t>
  </si>
  <si>
    <t>t0001320</t>
  </si>
  <si>
    <t>Maeson Hayes</t>
  </si>
  <si>
    <t>t0002452</t>
  </si>
  <si>
    <t>Cedric Lewis</t>
  </si>
  <si>
    <t>t0001612</t>
  </si>
  <si>
    <t>Prem Chowdhry</t>
  </si>
  <si>
    <t>t0001706</t>
  </si>
  <si>
    <t>Melanie Bekx</t>
  </si>
  <si>
    <t>t0002407</t>
  </si>
  <si>
    <t>Jason Keung</t>
  </si>
  <si>
    <t>t0001848</t>
  </si>
  <si>
    <t>Antonia Mortensen</t>
  </si>
  <si>
    <t>t0001814</t>
  </si>
  <si>
    <t>Sophie Low</t>
  </si>
  <si>
    <t>t0001780</t>
  </si>
  <si>
    <t>Melissa Hirsch</t>
  </si>
  <si>
    <t>t0002052</t>
  </si>
  <si>
    <t>Kathleen Holman</t>
  </si>
  <si>
    <t>t0002502</t>
  </si>
  <si>
    <t>Yunchan Lee</t>
  </si>
  <si>
    <t>t0001976</t>
  </si>
  <si>
    <t>Sin Jin Chang</t>
  </si>
  <si>
    <t>t0001631</t>
  </si>
  <si>
    <t>Marissa Berghuis</t>
  </si>
  <si>
    <t>t0000233</t>
  </si>
  <si>
    <t>Robert Brennan</t>
  </si>
  <si>
    <t>t0000272</t>
  </si>
  <si>
    <t>Anyplace Inc.</t>
  </si>
  <si>
    <t>t0002206</t>
  </si>
  <si>
    <t>Justin Jo</t>
  </si>
  <si>
    <t>t0002326</t>
  </si>
  <si>
    <t>Wai Ling Vivian Yu</t>
  </si>
  <si>
    <t>t0002531</t>
  </si>
  <si>
    <t>Daniel Law</t>
  </si>
  <si>
    <t>t0001836</t>
  </si>
  <si>
    <t>Veleka Sweeting</t>
  </si>
  <si>
    <t>t0001220</t>
  </si>
  <si>
    <t>Xixi Lei</t>
  </si>
  <si>
    <t>t0002510</t>
  </si>
  <si>
    <t>Christopher Hasanali</t>
  </si>
  <si>
    <t>t0001891</t>
  </si>
  <si>
    <t>Oliver Elkareh</t>
  </si>
  <si>
    <t>t0002233</t>
  </si>
  <si>
    <t>Anna Naumkina</t>
  </si>
  <si>
    <t>t0002118</t>
  </si>
  <si>
    <t>Ved Jain</t>
  </si>
  <si>
    <t>t0002378</t>
  </si>
  <si>
    <t>Joonmin Caleb Rhee</t>
  </si>
  <si>
    <t>t0000683</t>
  </si>
  <si>
    <t>Hauke Heinen</t>
  </si>
  <si>
    <t>t0001297</t>
  </si>
  <si>
    <t>Francisco Antonio Carrasco Castillo</t>
  </si>
  <si>
    <t>t0000273</t>
  </si>
  <si>
    <t>t0001727</t>
  </si>
  <si>
    <t>Clay Kim</t>
  </si>
  <si>
    <t>t0002422</t>
  </si>
  <si>
    <t>Jakob Olechiw</t>
  </si>
  <si>
    <t>t0000232</t>
  </si>
  <si>
    <t>Stephen Palazola</t>
  </si>
  <si>
    <t>t0000647</t>
  </si>
  <si>
    <t>Ryan Stafford</t>
  </si>
  <si>
    <t>PH01</t>
  </si>
  <si>
    <t>t0001428</t>
  </si>
  <si>
    <t>Joshua Hahn</t>
  </si>
  <si>
    <t>PH02</t>
  </si>
  <si>
    <t>t0000756</t>
  </si>
  <si>
    <t>Aashna Pandya</t>
  </si>
  <si>
    <t>PH03</t>
  </si>
  <si>
    <t>t0000967</t>
  </si>
  <si>
    <t>Mark Barthel</t>
  </si>
  <si>
    <t>PH04</t>
  </si>
  <si>
    <t>t0002382</t>
  </si>
  <si>
    <t>PH05</t>
  </si>
  <si>
    <t>t0002004</t>
  </si>
  <si>
    <t>Devesh Modi</t>
  </si>
  <si>
    <t>PH06</t>
  </si>
  <si>
    <t>PH07</t>
  </si>
  <si>
    <t>PH08</t>
  </si>
  <si>
    <t>PH09</t>
  </si>
  <si>
    <t>PH10</t>
  </si>
  <si>
    <t>t0002418</t>
  </si>
  <si>
    <t>Joseph Cafero</t>
  </si>
  <si>
    <t>PH11</t>
  </si>
  <si>
    <t>PH12</t>
  </si>
  <si>
    <t>t0002097</t>
  </si>
  <si>
    <t>Konrad Wang</t>
  </si>
  <si>
    <t>PH14</t>
  </si>
  <si>
    <t>t0001256</t>
  </si>
  <si>
    <t>Chet Raphael</t>
  </si>
  <si>
    <t>PH15</t>
  </si>
  <si>
    <t>t0001955</t>
  </si>
  <si>
    <t>Kasra Sadeghi</t>
  </si>
  <si>
    <t>PH16</t>
  </si>
  <si>
    <t>t0002544</t>
  </si>
  <si>
    <t>Mason Holmes</t>
  </si>
  <si>
    <t>PH17</t>
  </si>
  <si>
    <t>t0002095</t>
  </si>
  <si>
    <t>Su Fen Kuo</t>
  </si>
  <si>
    <t>PH18</t>
  </si>
  <si>
    <t>t0002045</t>
  </si>
  <si>
    <t>Piotr Bejda</t>
  </si>
  <si>
    <t>PH19</t>
  </si>
  <si>
    <t>t0001888</t>
  </si>
  <si>
    <t>Rhea Shrivastava</t>
  </si>
  <si>
    <t>PH20</t>
  </si>
  <si>
    <t>t0001991</t>
  </si>
  <si>
    <t>Sarah Silbowitz</t>
  </si>
  <si>
    <t>q0001</t>
  </si>
  <si>
    <t>t0002268</t>
  </si>
  <si>
    <t>Charley Hung</t>
  </si>
  <si>
    <t>q0002</t>
  </si>
  <si>
    <t>t0002276</t>
  </si>
  <si>
    <t>Felix Tran</t>
  </si>
  <si>
    <t>q0003</t>
  </si>
  <si>
    <t>t0002140</t>
  </si>
  <si>
    <t>Sagar Sharma</t>
  </si>
  <si>
    <t>q0004</t>
  </si>
  <si>
    <t>t0002048</t>
  </si>
  <si>
    <t>Chiachen Chow</t>
  </si>
  <si>
    <t>q0005</t>
  </si>
  <si>
    <t>t0002063</t>
  </si>
  <si>
    <t>Arushi Gupta</t>
  </si>
  <si>
    <t>q0006</t>
  </si>
  <si>
    <t>t0002057</t>
  </si>
  <si>
    <t>Pavlos Rontidis</t>
  </si>
  <si>
    <t>q0007</t>
  </si>
  <si>
    <t>t0002372</t>
  </si>
  <si>
    <t>q0008</t>
  </si>
  <si>
    <t>t0002049</t>
  </si>
  <si>
    <t>Neha Karna</t>
  </si>
  <si>
    <t>q0009</t>
  </si>
  <si>
    <t>t0002050</t>
  </si>
  <si>
    <t>Ayush Vyas</t>
  </si>
  <si>
    <t>q0010</t>
  </si>
  <si>
    <t>t0002046</t>
  </si>
  <si>
    <t>Ester Hlavnova</t>
  </si>
  <si>
    <t>q0011</t>
  </si>
  <si>
    <t>t0002127</t>
  </si>
  <si>
    <t>Geeya Patel</t>
  </si>
  <si>
    <t>q0012</t>
  </si>
  <si>
    <t>t0002113</t>
  </si>
  <si>
    <t>Siddharth Ganesh</t>
  </si>
  <si>
    <t>q0013</t>
  </si>
  <si>
    <t>t0002040</t>
  </si>
  <si>
    <t>Harold Shen</t>
  </si>
  <si>
    <t>q0014</t>
  </si>
  <si>
    <t>t0002088</t>
  </si>
  <si>
    <t>Santosh Prasad</t>
  </si>
  <si>
    <t>q0015</t>
  </si>
  <si>
    <t>t0002065</t>
  </si>
  <si>
    <t>John Callis</t>
  </si>
  <si>
    <t>q0016</t>
  </si>
  <si>
    <t>t0002056</t>
  </si>
  <si>
    <t>Brian Yu</t>
  </si>
  <si>
    <t>q0017</t>
  </si>
  <si>
    <t>t0002110</t>
  </si>
  <si>
    <t>Chunar Singh</t>
  </si>
  <si>
    <t>q0018</t>
  </si>
  <si>
    <t>t0002103</t>
  </si>
  <si>
    <t>Nazgol Agah</t>
  </si>
  <si>
    <t>q0019</t>
  </si>
  <si>
    <t>t0002073</t>
  </si>
  <si>
    <t>John Carr</t>
  </si>
  <si>
    <t>q0020</t>
  </si>
  <si>
    <t>t0002067</t>
  </si>
  <si>
    <t>Jonathan Han</t>
  </si>
  <si>
    <t>q0021</t>
  </si>
  <si>
    <t>t0002104</t>
  </si>
  <si>
    <t>Daniel Bang</t>
  </si>
  <si>
    <t>q0022</t>
  </si>
  <si>
    <t>t0002126</t>
  </si>
  <si>
    <t>Shaun Lim</t>
  </si>
  <si>
    <t>q0023</t>
  </si>
  <si>
    <t>t0002115</t>
  </si>
  <si>
    <t>Sanjay Kohli</t>
  </si>
  <si>
    <t>q0024</t>
  </si>
  <si>
    <t>t0002269</t>
  </si>
  <si>
    <t>SHANAYA MEHTA</t>
  </si>
  <si>
    <t>q0025</t>
  </si>
  <si>
    <t>t0002236</t>
  </si>
  <si>
    <t>Kaixin Zhang</t>
  </si>
  <si>
    <t>t0002081</t>
  </si>
  <si>
    <t>George Sanoulis</t>
  </si>
  <si>
    <t>t0002060</t>
  </si>
  <si>
    <t>Zhihao Wang</t>
  </si>
  <si>
    <t>t0002061</t>
  </si>
  <si>
    <t>Parker Davis</t>
  </si>
  <si>
    <t>t0001992</t>
  </si>
  <si>
    <t>Chethan Bricker</t>
  </si>
  <si>
    <t>t0002185</t>
  </si>
  <si>
    <t>Lee-Onn Chieng</t>
  </si>
  <si>
    <t>t0001990</t>
  </si>
  <si>
    <t>Penny Basch</t>
  </si>
  <si>
    <t>t0002039</t>
  </si>
  <si>
    <t>Ritsuko Tokunaga</t>
  </si>
  <si>
    <t>t0002006</t>
  </si>
  <si>
    <t>Tingwei Zhou</t>
  </si>
  <si>
    <t>t0001989</t>
  </si>
  <si>
    <t>Durga Harini Panda</t>
  </si>
  <si>
    <t>t0002035</t>
  </si>
  <si>
    <t>Christian Haigh</t>
  </si>
  <si>
    <t>Richard Liu</t>
  </si>
  <si>
    <t>t0001986</t>
  </si>
  <si>
    <t>Bryant Adibe</t>
  </si>
  <si>
    <t>t0001999</t>
  </si>
  <si>
    <t>Se Young Chun</t>
  </si>
  <si>
    <t>t0002013</t>
  </si>
  <si>
    <t>Audrey Boyle</t>
  </si>
  <si>
    <t>t0002003</t>
  </si>
  <si>
    <t>Rania Rabadi</t>
  </si>
  <si>
    <t>t0002054</t>
  </si>
  <si>
    <t>Kazuya Okamura</t>
  </si>
  <si>
    <t>t0002005</t>
  </si>
  <si>
    <t>Victor Elmann</t>
  </si>
  <si>
    <t>t0002014</t>
  </si>
  <si>
    <t>Peiyuan Yang</t>
  </si>
  <si>
    <t>t0001987</t>
  </si>
  <si>
    <t>Maureen Lee</t>
  </si>
  <si>
    <t>t0002016</t>
  </si>
  <si>
    <t>Rishabh Jain</t>
  </si>
  <si>
    <t>t0002114</t>
  </si>
  <si>
    <t>Srikriti Vardineni</t>
  </si>
  <si>
    <t>t0002125</t>
  </si>
  <si>
    <t>Yoonseok Dong</t>
  </si>
  <si>
    <t>t0001985</t>
  </si>
  <si>
    <t>Jirui Qiu</t>
  </si>
  <si>
    <t>t0002106</t>
  </si>
  <si>
    <t>Tatchamon Wongworakul</t>
  </si>
  <si>
    <t>t0002188</t>
  </si>
  <si>
    <t>Kyle Nisbet</t>
  </si>
  <si>
    <t>t0002168</t>
  </si>
  <si>
    <t>Alexander Thom</t>
  </si>
  <si>
    <t>t0002211</t>
  </si>
  <si>
    <t>Thomson Lee</t>
  </si>
  <si>
    <t>t0002128</t>
  </si>
  <si>
    <t>Ian Noble</t>
  </si>
  <si>
    <t>t0002130</t>
  </si>
  <si>
    <t>Gregory Gunadi</t>
  </si>
  <si>
    <t>t0002260</t>
  </si>
  <si>
    <t>Ricardo Montemayor-Aguirre</t>
  </si>
  <si>
    <t>t0002183</t>
  </si>
  <si>
    <t>Frank Smalla</t>
  </si>
  <si>
    <t>t0002173</t>
  </si>
  <si>
    <t>Taehoon Bang</t>
  </si>
  <si>
    <t>t0002191</t>
  </si>
  <si>
    <t>Sadhana Desai</t>
  </si>
  <si>
    <t>t0002162</t>
  </si>
  <si>
    <t>Tiffany Tang</t>
  </si>
  <si>
    <t>t0002174</t>
  </si>
  <si>
    <t>t0002243</t>
  </si>
  <si>
    <t>ruochen huang</t>
  </si>
  <si>
    <t>t0002145</t>
  </si>
  <si>
    <t>Ellen Cho</t>
  </si>
  <si>
    <t>t0002159</t>
  </si>
  <si>
    <t>Timothy Hough</t>
  </si>
  <si>
    <t>t0002263</t>
  </si>
  <si>
    <t>Daniel Lang</t>
  </si>
  <si>
    <t>t0002247</t>
  </si>
  <si>
    <t>Chloe Sheu</t>
  </si>
  <si>
    <t>t0002238</t>
  </si>
  <si>
    <t>Priya Varatharajan</t>
  </si>
  <si>
    <t>t0002225</t>
  </si>
  <si>
    <t>Qijia Liu</t>
  </si>
  <si>
    <t>t0002167</t>
  </si>
  <si>
    <t>421</t>
  </si>
  <si>
    <t>t0002213</t>
  </si>
  <si>
    <t>Hartab Nijjar</t>
  </si>
  <si>
    <t>t0002244</t>
  </si>
  <si>
    <t>Danna Zion</t>
  </si>
  <si>
    <t>t0002241</t>
  </si>
  <si>
    <t>Naail Lakhani</t>
  </si>
  <si>
    <t>q0026</t>
  </si>
  <si>
    <t>t0002196</t>
  </si>
  <si>
    <t>Robert Palmer</t>
  </si>
  <si>
    <t>q0027</t>
  </si>
  <si>
    <t>t0002230</t>
  </si>
  <si>
    <t>Ming Cheah</t>
  </si>
  <si>
    <t>q0028</t>
  </si>
  <si>
    <t>t0002209</t>
  </si>
  <si>
    <t>Winston Zhao</t>
  </si>
  <si>
    <t>Quincy(quincy)</t>
  </si>
  <si>
    <t>276,979.00</t>
  </si>
  <si>
    <t>902.00</t>
  </si>
  <si>
    <t>8,125.00</t>
  </si>
  <si>
    <t>1</t>
  </si>
  <si>
    <t>0.21</t>
  </si>
  <si>
    <t>25/26 Premium</t>
  </si>
  <si>
    <t>Cost Code</t>
  </si>
  <si>
    <t>Cost Category</t>
  </si>
  <si>
    <t>Annualized RR less delinquent tenants &amp; KV's</t>
  </si>
  <si>
    <t>No</t>
  </si>
  <si>
    <t>Residential</t>
  </si>
  <si>
    <t>Quincy</t>
  </si>
  <si>
    <t>Total Units</t>
  </si>
  <si>
    <t>Occupancy %</t>
  </si>
  <si>
    <t>Hollingsworth</t>
  </si>
  <si>
    <t>Commercial</t>
  </si>
  <si>
    <t>Total SF</t>
  </si>
  <si>
    <t>Occupied SF</t>
  </si>
  <si>
    <t>Rollup</t>
  </si>
  <si>
    <t xml:space="preserve">Residential </t>
  </si>
  <si>
    <t xml:space="preserve">Commercial </t>
  </si>
  <si>
    <t>Wtd. AVG</t>
  </si>
  <si>
    <t>% of Property</t>
  </si>
  <si>
    <t>MF</t>
  </si>
  <si>
    <t>Property Type</t>
  </si>
  <si>
    <t>Greater of actual &amp; 3% vacancy factor</t>
  </si>
  <si>
    <t>Greater of actual &amp; 10% vacancy factor</t>
  </si>
  <si>
    <t>Vacancy Factor</t>
  </si>
  <si>
    <t>WALT</t>
  </si>
  <si>
    <t xml:space="preserve">         Less: Vacancy Loss ©</t>
  </si>
  <si>
    <t>T6</t>
  </si>
  <si>
    <t>T6 Other Income less Concessions</t>
  </si>
  <si>
    <t xml:space="preserve">      Concessions</t>
  </si>
  <si>
    <t>Commcercial Vacancy</t>
  </si>
  <si>
    <t>Investment Year</t>
  </si>
  <si>
    <t>Year Ending</t>
  </si>
  <si>
    <t>N/A</t>
  </si>
  <si>
    <t>Marketing</t>
  </si>
  <si>
    <t>General &amp; Admin.</t>
  </si>
  <si>
    <t>Miscellaneous</t>
  </si>
  <si>
    <t>Landscaping/Grounds</t>
  </si>
  <si>
    <t>Make-ready</t>
  </si>
  <si>
    <t>Repairs &amp; Maint.</t>
  </si>
  <si>
    <t>Janitorial</t>
  </si>
  <si>
    <t>Security/Life Safety</t>
  </si>
  <si>
    <t>Utilities</t>
  </si>
  <si>
    <t>Misc #1</t>
  </si>
  <si>
    <t>Misc #2</t>
  </si>
  <si>
    <t>RE Taxes</t>
  </si>
  <si>
    <t>Management Fee</t>
  </si>
  <si>
    <t>T6 Figures</t>
  </si>
  <si>
    <t>UPB</t>
  </si>
  <si>
    <t>SOFR</t>
  </si>
  <si>
    <t>Spread</t>
  </si>
  <si>
    <t>Uncapped Interest Rate</t>
  </si>
  <si>
    <t>Rate Cap Strike Price</t>
  </si>
  <si>
    <t>Effective Interest Rate</t>
  </si>
  <si>
    <t>Uncapped Debt Service</t>
  </si>
  <si>
    <t>Capped Debt Service</t>
  </si>
  <si>
    <t>DSCR (w/o Rate Cap)</t>
  </si>
  <si>
    <t>DSCR (with Rate Cap)</t>
  </si>
  <si>
    <t>SOFR + Spread</t>
  </si>
  <si>
    <t>Based on Act/360</t>
  </si>
  <si>
    <t>MIN. of Rate Cap and SOFR + Spread</t>
  </si>
  <si>
    <t xml:space="preserve"> *DSCR: (NCF/Debt Service)</t>
  </si>
  <si>
    <t>Annulized In-Place</t>
  </si>
  <si>
    <t>Monthly</t>
  </si>
  <si>
    <t>RR Summary</t>
  </si>
  <si>
    <t>Current</t>
  </si>
  <si>
    <t>UW Year 1</t>
  </si>
  <si>
    <t>VAR %</t>
  </si>
  <si>
    <t>VAR $</t>
  </si>
  <si>
    <t>Hollinsgworth</t>
  </si>
  <si>
    <t>Total/Wtd. Avg.</t>
  </si>
  <si>
    <t>MULTIFAMILY UNIT MIX</t>
  </si>
  <si>
    <t>UNIT TYPE</t>
  </si>
  <si>
    <t>TOTAL UNITS</t>
  </si>
  <si>
    <t>VAC UNITS</t>
  </si>
  <si>
    <t>% UNITS</t>
  </si>
  <si>
    <t>AVG SF</t>
  </si>
  <si>
    <t>BEDS</t>
  </si>
  <si>
    <t>IN-PLACE ($/MONTH)</t>
  </si>
  <si>
    <t>IN-PLACE ($/SF)</t>
  </si>
  <si>
    <t>IN-PLACE ($/BED)</t>
  </si>
  <si>
    <t>RENO COST ($/UNIT)</t>
  </si>
  <si>
    <t>RENO COST ($/SF)</t>
  </si>
  <si>
    <t>PREMIUM ($/UNIT)</t>
  </si>
  <si>
    <t>POST-RENO ($/MONTH)</t>
  </si>
  <si>
    <t>POST-RENO ($/SF)</t>
  </si>
  <si>
    <t>POST-RENO ($/BED)</t>
  </si>
  <si>
    <t>NON-RENOVATED MARKET RATE</t>
  </si>
  <si>
    <t>Studio</t>
  </si>
  <si>
    <t>1 BR</t>
  </si>
  <si>
    <t>2 BR</t>
  </si>
  <si>
    <t>SUBTOTAL</t>
  </si>
  <si>
    <t>Holl</t>
  </si>
  <si>
    <t>1001-001</t>
  </si>
  <si>
    <t>(prcdng yr to base)</t>
  </si>
  <si>
    <t>(prcdng yr to 2nd prcdng)</t>
  </si>
  <si>
    <t xml:space="preserve">3rd Preceding </t>
  </si>
  <si>
    <t>Variance</t>
  </si>
  <si>
    <r>
      <t xml:space="preserve">      Base Rent</t>
    </r>
    <r>
      <rPr>
        <sz val="8"/>
        <rFont val="Arial"/>
        <family val="2"/>
      </rPr>
      <t xml:space="preserve"> (3)</t>
    </r>
  </si>
  <si>
    <t xml:space="preserve"> *DSCR: (NOI/Debt Service) - A Note</t>
  </si>
  <si>
    <t xml:space="preserve"> *DSCR: (NCF/Debt Service) - A Note</t>
  </si>
  <si>
    <t xml:space="preserve"> *DSCR: (NCF/Debt Service) - A &amp; B Note</t>
  </si>
  <si>
    <t xml:space="preserve"> *DSCR: (NCF/Debt Service) - A, B &amp; C Note</t>
  </si>
  <si>
    <t xml:space="preserve">  Source of Financial Data:</t>
  </si>
  <si>
    <t>(ie. operating statements, financial statements, tax return, other)</t>
  </si>
  <si>
    <r>
      <t xml:space="preserve">Notes and  Assumptions: </t>
    </r>
    <r>
      <rPr>
        <i/>
        <sz val="9"/>
        <rFont val="Arial"/>
        <family val="2"/>
      </rPr>
      <t>Years above will roll, always showing a 3yr sequential history.  Comments from the most recent NOI Adjustment Worksheet should be carried forward to Operating Statement</t>
    </r>
  </si>
  <si>
    <r>
      <t xml:space="preserve">Analysis Report.  Year-over-year variances (either higher or lower) must be explained and noted for the following: </t>
    </r>
    <r>
      <rPr>
        <b/>
        <i/>
        <sz val="9"/>
        <rFont val="Arial"/>
        <family val="2"/>
      </rPr>
      <t>&gt;20% DSCR change, &gt;20% EGI/Total Operating Expenses or Total Capital</t>
    </r>
  </si>
  <si>
    <t>Items.  Quarterly variance comments may be necessary if the loan is on the Watch List.</t>
  </si>
  <si>
    <t>Income: Comments</t>
  </si>
  <si>
    <t>Expense: Comments</t>
  </si>
  <si>
    <t>Capital Items: Comments</t>
  </si>
  <si>
    <t>DSCR: Comments</t>
  </si>
  <si>
    <t xml:space="preserve">* Used in the CREFC Comparative Financial Status Report/CREFC Property File/CREFC Loan Periodic Update File. Note that information for multiple property loans must be consolidated (if available) </t>
  </si>
  <si>
    <t>for reporting to the CREFC Loan Periodic Update file.</t>
  </si>
  <si>
    <t>per unit</t>
  </si>
  <si>
    <t>TTM</t>
  </si>
  <si>
    <t>Greater of actual or 2.50% of EGI</t>
  </si>
  <si>
    <t>From</t>
  </si>
  <si>
    <t>To</t>
  </si>
  <si>
    <t>CURRENT</t>
  </si>
  <si>
    <t>PREVIOUS</t>
  </si>
  <si>
    <t>Debt Yield (NCF/UPB)</t>
  </si>
  <si>
    <t>NCF</t>
  </si>
  <si>
    <t xml:space="preserve">      Base Rent (3)</t>
  </si>
  <si>
    <t>Current T12</t>
  </si>
  <si>
    <t>Previous T12</t>
  </si>
  <si>
    <t/>
  </si>
  <si>
    <t>1Q26</t>
  </si>
  <si>
    <t>Period = Apr 2025-Mar 2026</t>
  </si>
  <si>
    <t>Jan 2026</t>
  </si>
  <si>
    <t>Feb 2026</t>
  </si>
  <si>
    <t>Mar 2026</t>
  </si>
  <si>
    <t>5611-0040</t>
  </si>
  <si>
    <t>5611-0041</t>
  </si>
  <si>
    <t>As Of = 03/31/2026</t>
  </si>
  <si>
    <t>Month Year = 03/2026</t>
  </si>
  <si>
    <t>t0002659</t>
  </si>
  <si>
    <t>Yash Sinha</t>
  </si>
  <si>
    <t>t0002578</t>
  </si>
  <si>
    <t>Danyal Khomusi</t>
  </si>
  <si>
    <t>t0002654</t>
  </si>
  <si>
    <t>Ted Chung</t>
  </si>
  <si>
    <t>t0000431</t>
  </si>
  <si>
    <t>t0002726</t>
  </si>
  <si>
    <t>Byung Park</t>
  </si>
  <si>
    <t>t0002684</t>
  </si>
  <si>
    <t>Lawrence Goldberg</t>
  </si>
  <si>
    <t>t0002715</t>
  </si>
  <si>
    <t>Eesh Dadheech</t>
  </si>
  <si>
    <t>t0002614</t>
  </si>
  <si>
    <t>Ben Baler</t>
  </si>
  <si>
    <t>t0002692</t>
  </si>
  <si>
    <t>Sriniketa Gunampalli</t>
  </si>
  <si>
    <t>t0002765</t>
  </si>
  <si>
    <t>t0002545</t>
  </si>
  <si>
    <t>Mehul Sreenivas</t>
  </si>
  <si>
    <t>t0002660</t>
  </si>
  <si>
    <t>Jake Landers</t>
  </si>
  <si>
    <t>t0002709</t>
  </si>
  <si>
    <t>Zong Ming Shen</t>
  </si>
  <si>
    <t>t0002619</t>
  </si>
  <si>
    <t>t0002720</t>
  </si>
  <si>
    <t>Ruben Cotti-Lowell</t>
  </si>
  <si>
    <t>t0002626</t>
  </si>
  <si>
    <t>Amelia Lower</t>
  </si>
  <si>
    <t>t0002602</t>
  </si>
  <si>
    <t>Gaurav Gowda</t>
  </si>
  <si>
    <t>t0002671</t>
  </si>
  <si>
    <t>Aizhan Daniyarkyzy</t>
  </si>
  <si>
    <t>t0002737</t>
  </si>
  <si>
    <t>Mobeen Bhatti</t>
  </si>
  <si>
    <t>t0002667</t>
  </si>
  <si>
    <t>Stephanie Zhang</t>
  </si>
  <si>
    <t>t0002599</t>
  </si>
  <si>
    <t>Chuxin Wu</t>
  </si>
  <si>
    <t>t0002571</t>
  </si>
  <si>
    <t>Lucius Gao</t>
  </si>
  <si>
    <t>t0002670</t>
  </si>
  <si>
    <t>Zahra Chreky</t>
  </si>
  <si>
    <t>t0002580</t>
  </si>
  <si>
    <t>Harrison Lieber</t>
  </si>
  <si>
    <t>1201</t>
  </si>
  <si>
    <t>1202</t>
  </si>
  <si>
    <t>1203</t>
  </si>
  <si>
    <t>1204</t>
  </si>
  <si>
    <t>1205</t>
  </si>
  <si>
    <t>t0002616</t>
  </si>
  <si>
    <t>Ramitha Ravishankar</t>
  </si>
  <si>
    <t>1206</t>
  </si>
  <si>
    <t>t0002600</t>
  </si>
  <si>
    <t>Cristiana-Andreea Baltag</t>
  </si>
  <si>
    <t>1207</t>
  </si>
  <si>
    <t>1208</t>
  </si>
  <si>
    <t>1209</t>
  </si>
  <si>
    <t>1210</t>
  </si>
  <si>
    <t>t0002767</t>
  </si>
  <si>
    <t>1211</t>
  </si>
  <si>
    <t>1212</t>
  </si>
  <si>
    <t>1214</t>
  </si>
  <si>
    <t>1215</t>
  </si>
  <si>
    <t>1216</t>
  </si>
  <si>
    <t>1217</t>
  </si>
  <si>
    <t>1218</t>
  </si>
  <si>
    <t>1219</t>
  </si>
  <si>
    <t>1220</t>
  </si>
  <si>
    <t>1401</t>
  </si>
  <si>
    <t>t0002613</t>
  </si>
  <si>
    <t>Hung-Jen Liu</t>
  </si>
  <si>
    <t>1402</t>
  </si>
  <si>
    <t>1403</t>
  </si>
  <si>
    <t>t0002645</t>
  </si>
  <si>
    <t>Susan Lanciotti</t>
  </si>
  <si>
    <t>1404</t>
  </si>
  <si>
    <t>1405</t>
  </si>
  <si>
    <t>1406</t>
  </si>
  <si>
    <t>1407</t>
  </si>
  <si>
    <t>1408</t>
  </si>
  <si>
    <t>1409</t>
  </si>
  <si>
    <t>1410</t>
  </si>
  <si>
    <t>1411</t>
  </si>
  <si>
    <t>1412</t>
  </si>
  <si>
    <t>t0002761</t>
  </si>
  <si>
    <t>Murong Barbie Cai</t>
  </si>
  <si>
    <t>1414</t>
  </si>
  <si>
    <t>1415</t>
  </si>
  <si>
    <t>1416</t>
  </si>
  <si>
    <t>t0002679</t>
  </si>
  <si>
    <t>Dasha Kurochkina</t>
  </si>
  <si>
    <t>1417</t>
  </si>
  <si>
    <t>1418</t>
  </si>
  <si>
    <t>t0002752</t>
  </si>
  <si>
    <t>1419</t>
  </si>
  <si>
    <t>1420</t>
  </si>
  <si>
    <t>1501</t>
  </si>
  <si>
    <t>1502</t>
  </si>
  <si>
    <t>1503</t>
  </si>
  <si>
    <t>1504</t>
  </si>
  <si>
    <t>1505</t>
  </si>
  <si>
    <t>t0002638</t>
  </si>
  <si>
    <t>Michael Loucas</t>
  </si>
  <si>
    <t>1506</t>
  </si>
  <si>
    <t>1507</t>
  </si>
  <si>
    <t>1508</t>
  </si>
  <si>
    <t>1509</t>
  </si>
  <si>
    <t>1510</t>
  </si>
  <si>
    <t>1511</t>
  </si>
  <si>
    <t>1512</t>
  </si>
  <si>
    <t>1514</t>
  </si>
  <si>
    <t>1515</t>
  </si>
  <si>
    <t>1516</t>
  </si>
  <si>
    <t>t0002624</t>
  </si>
  <si>
    <t>Zuwei Shen</t>
  </si>
  <si>
    <t>1517</t>
  </si>
  <si>
    <t>1518</t>
  </si>
  <si>
    <t>1519</t>
  </si>
  <si>
    <t>1520</t>
  </si>
  <si>
    <t>1601</t>
  </si>
  <si>
    <t>1602</t>
  </si>
  <si>
    <t>1603</t>
  </si>
  <si>
    <t>1604</t>
  </si>
  <si>
    <t>t0002604</t>
  </si>
  <si>
    <t>Ryan Yeatman</t>
  </si>
  <si>
    <t>1605</t>
  </si>
  <si>
    <t>t0002612</t>
  </si>
  <si>
    <t>Aidan Shea</t>
  </si>
  <si>
    <t>1606</t>
  </si>
  <si>
    <t>1607</t>
  </si>
  <si>
    <t>1608</t>
  </si>
  <si>
    <t>1609</t>
  </si>
  <si>
    <t>1610</t>
  </si>
  <si>
    <t>1611</t>
  </si>
  <si>
    <t>1612</t>
  </si>
  <si>
    <t>t0002633</t>
  </si>
  <si>
    <t>CHAEMIN LEE</t>
  </si>
  <si>
    <t>1614</t>
  </si>
  <si>
    <t>t0002595</t>
  </si>
  <si>
    <t>Arvind Ram Tyagarajan</t>
  </si>
  <si>
    <t>1615</t>
  </si>
  <si>
    <t>1616</t>
  </si>
  <si>
    <t>1617</t>
  </si>
  <si>
    <t>1618</t>
  </si>
  <si>
    <t>1619</t>
  </si>
  <si>
    <t>1620</t>
  </si>
  <si>
    <t>1701</t>
  </si>
  <si>
    <t>1702</t>
  </si>
  <si>
    <t>1703</t>
  </si>
  <si>
    <t>t0002646</t>
  </si>
  <si>
    <t>Kellie Pham</t>
  </si>
  <si>
    <t>1704</t>
  </si>
  <si>
    <t>1705</t>
  </si>
  <si>
    <t>1706</t>
  </si>
  <si>
    <t>1707</t>
  </si>
  <si>
    <t>1708</t>
  </si>
  <si>
    <t>1709</t>
  </si>
  <si>
    <t>1710</t>
  </si>
  <si>
    <t>1711</t>
  </si>
  <si>
    <t>1712</t>
  </si>
  <si>
    <t>1714</t>
  </si>
  <si>
    <t>1715</t>
  </si>
  <si>
    <t>1716</t>
  </si>
  <si>
    <t>t0002577</t>
  </si>
  <si>
    <t>Karla Moreno</t>
  </si>
  <si>
    <t>1717</t>
  </si>
  <si>
    <t>1718</t>
  </si>
  <si>
    <t>t0002565</t>
  </si>
  <si>
    <t>Jose Graffe Vezza</t>
  </si>
  <si>
    <t>1719</t>
  </si>
  <si>
    <t>1720</t>
  </si>
  <si>
    <t>t0002560</t>
  </si>
  <si>
    <t>Edward Feng</t>
  </si>
  <si>
    <t>1801</t>
  </si>
  <si>
    <t>1802</t>
  </si>
  <si>
    <t>t0002594</t>
  </si>
  <si>
    <t>Aditya Modali</t>
  </si>
  <si>
    <t>1803</t>
  </si>
  <si>
    <t>t0002703</t>
  </si>
  <si>
    <t>Lucas Ou</t>
  </si>
  <si>
    <t>1804</t>
  </si>
  <si>
    <t>1805</t>
  </si>
  <si>
    <t>t0002740</t>
  </si>
  <si>
    <t>Jose Juan Suarez Elizalde</t>
  </si>
  <si>
    <t>1806</t>
  </si>
  <si>
    <t>1807</t>
  </si>
  <si>
    <t>1808</t>
  </si>
  <si>
    <t>1809</t>
  </si>
  <si>
    <t>1810</t>
  </si>
  <si>
    <t>1811</t>
  </si>
  <si>
    <t>1812</t>
  </si>
  <si>
    <t>1814</t>
  </si>
  <si>
    <t>t0002562</t>
  </si>
  <si>
    <t>Phi Hung Le</t>
  </si>
  <si>
    <t>1815</t>
  </si>
  <si>
    <t>1816</t>
  </si>
  <si>
    <t>t0002694</t>
  </si>
  <si>
    <t>Calvin Price</t>
  </si>
  <si>
    <t>1817</t>
  </si>
  <si>
    <t>1818</t>
  </si>
  <si>
    <t>t0002572</t>
  </si>
  <si>
    <t>Derek Wu</t>
  </si>
  <si>
    <t>1819</t>
  </si>
  <si>
    <t>1820</t>
  </si>
  <si>
    <t>1901</t>
  </si>
  <si>
    <t>1902</t>
  </si>
  <si>
    <t>t0002739</t>
  </si>
  <si>
    <t>Yiwei Liu</t>
  </si>
  <si>
    <t>1903</t>
  </si>
  <si>
    <t>1904</t>
  </si>
  <si>
    <t>1905</t>
  </si>
  <si>
    <t>t0002705</t>
  </si>
  <si>
    <t>Kristine Petitta</t>
  </si>
  <si>
    <t>1906</t>
  </si>
  <si>
    <t>t0002663</t>
  </si>
  <si>
    <t>Mitesh Patel</t>
  </si>
  <si>
    <t>1907</t>
  </si>
  <si>
    <t>1908</t>
  </si>
  <si>
    <t>t0002597</t>
  </si>
  <si>
    <t>Ingrid Zhang</t>
  </si>
  <si>
    <t>1909</t>
  </si>
  <si>
    <t>1910</t>
  </si>
  <si>
    <t>1911</t>
  </si>
  <si>
    <t>t0002682</t>
  </si>
  <si>
    <t>Nabil Chowdhury</t>
  </si>
  <si>
    <t>1912</t>
  </si>
  <si>
    <t>1914</t>
  </si>
  <si>
    <t>1916</t>
  </si>
  <si>
    <t>1917</t>
  </si>
  <si>
    <t>1918</t>
  </si>
  <si>
    <t>1919</t>
  </si>
  <si>
    <t>t0002593</t>
  </si>
  <si>
    <t>Christopher Mahfouz</t>
  </si>
  <si>
    <t>1920</t>
  </si>
  <si>
    <t>2001</t>
  </si>
  <si>
    <t>2002</t>
  </si>
  <si>
    <t>2003</t>
  </si>
  <si>
    <t>2004</t>
  </si>
  <si>
    <t>2005</t>
  </si>
  <si>
    <t>2006</t>
  </si>
  <si>
    <t>t0002650</t>
  </si>
  <si>
    <t>Ashkan Davani</t>
  </si>
  <si>
    <t>2007</t>
  </si>
  <si>
    <t>2008</t>
  </si>
  <si>
    <t>t0002603</t>
  </si>
  <si>
    <t>Jordan Meyers</t>
  </si>
  <si>
    <t>2009</t>
  </si>
  <si>
    <t>2010</t>
  </si>
  <si>
    <t>2011</t>
  </si>
  <si>
    <t>2012</t>
  </si>
  <si>
    <t>2014</t>
  </si>
  <si>
    <t>t0002695</t>
  </si>
  <si>
    <t>Devin Gu</t>
  </si>
  <si>
    <t>2015</t>
  </si>
  <si>
    <t>2016</t>
  </si>
  <si>
    <t>2017</t>
  </si>
  <si>
    <t>2018</t>
  </si>
  <si>
    <t>t0002701</t>
  </si>
  <si>
    <t>Zoee Dente</t>
  </si>
  <si>
    <t>2019</t>
  </si>
  <si>
    <t>2020</t>
  </si>
  <si>
    <t>t0002717</t>
  </si>
  <si>
    <t>Caroline Jiang</t>
  </si>
  <si>
    <t>2101</t>
  </si>
  <si>
    <t>2102</t>
  </si>
  <si>
    <t>2103</t>
  </si>
  <si>
    <t>t0002651</t>
  </si>
  <si>
    <t>Justine Vieilledent-Maurin</t>
  </si>
  <si>
    <t>2104</t>
  </si>
  <si>
    <t>2105</t>
  </si>
  <si>
    <t>t0002661</t>
  </si>
  <si>
    <t>Karen Deng</t>
  </si>
  <si>
    <t>2106</t>
  </si>
  <si>
    <t>2107</t>
  </si>
  <si>
    <t>2108</t>
  </si>
  <si>
    <t>2109</t>
  </si>
  <si>
    <t>2110</t>
  </si>
  <si>
    <t>2111</t>
  </si>
  <si>
    <t>2112</t>
  </si>
  <si>
    <t>t0002658</t>
  </si>
  <si>
    <t>Divya Nitin</t>
  </si>
  <si>
    <t>2114</t>
  </si>
  <si>
    <t>2115</t>
  </si>
  <si>
    <t>2116</t>
  </si>
  <si>
    <t>2117</t>
  </si>
  <si>
    <t>2118</t>
  </si>
  <si>
    <t>t0002611</t>
  </si>
  <si>
    <t>Hsuan-Yu Lin</t>
  </si>
  <si>
    <t>2119</t>
  </si>
  <si>
    <t>2120</t>
  </si>
  <si>
    <t>2201</t>
  </si>
  <si>
    <t>t0002698</t>
  </si>
  <si>
    <t>Avijit Narayan Srivastava</t>
  </si>
  <si>
    <t>2202</t>
  </si>
  <si>
    <t>2203</t>
  </si>
  <si>
    <t>2204</t>
  </si>
  <si>
    <t>2205</t>
  </si>
  <si>
    <t>t0002585</t>
  </si>
  <si>
    <t>Kevin Ha</t>
  </si>
  <si>
    <t>2206</t>
  </si>
  <si>
    <t>2207</t>
  </si>
  <si>
    <t>2208</t>
  </si>
  <si>
    <t>2209</t>
  </si>
  <si>
    <t>t0002568</t>
  </si>
  <si>
    <t>Sayuj Malla</t>
  </si>
  <si>
    <t>2210</t>
  </si>
  <si>
    <t>2211</t>
  </si>
  <si>
    <t>2212</t>
  </si>
  <si>
    <t>t0002746</t>
  </si>
  <si>
    <t>Isabelle Choi</t>
  </si>
  <si>
    <t>2214</t>
  </si>
  <si>
    <t>2215</t>
  </si>
  <si>
    <t>2216</t>
  </si>
  <si>
    <t>2217</t>
  </si>
  <si>
    <t>2218</t>
  </si>
  <si>
    <t>2219</t>
  </si>
  <si>
    <t>2220</t>
  </si>
  <si>
    <t>t0002618</t>
  </si>
  <si>
    <t>Laura Fitzpatrick</t>
  </si>
  <si>
    <t>2301</t>
  </si>
  <si>
    <t>t0002674</t>
  </si>
  <si>
    <t>William Loh</t>
  </si>
  <si>
    <t>2302</t>
  </si>
  <si>
    <t>2303</t>
  </si>
  <si>
    <t>2304</t>
  </si>
  <si>
    <t>2305</t>
  </si>
  <si>
    <t>2306</t>
  </si>
  <si>
    <t>2307</t>
  </si>
  <si>
    <t>t0002706</t>
  </si>
  <si>
    <t>BENJAMIN KRUSE</t>
  </si>
  <si>
    <t>2308</t>
  </si>
  <si>
    <t>2309</t>
  </si>
  <si>
    <t>2310</t>
  </si>
  <si>
    <t>2311</t>
  </si>
  <si>
    <t>2312</t>
  </si>
  <si>
    <t>2314</t>
  </si>
  <si>
    <t>2315</t>
  </si>
  <si>
    <t>t0002610</t>
  </si>
  <si>
    <t>Steve Shim</t>
  </si>
  <si>
    <t>2316</t>
  </si>
  <si>
    <t>t0002592</t>
  </si>
  <si>
    <t>Kavita PURSWANI</t>
  </si>
  <si>
    <t>2317</t>
  </si>
  <si>
    <t>2318</t>
  </si>
  <si>
    <t>t0002656</t>
  </si>
  <si>
    <t>Liubov Volkova</t>
  </si>
  <si>
    <t>2319</t>
  </si>
  <si>
    <t>2320</t>
  </si>
  <si>
    <t>2401</t>
  </si>
  <si>
    <t>2402</t>
  </si>
  <si>
    <t>2403</t>
  </si>
  <si>
    <t>2404</t>
  </si>
  <si>
    <t>2405</t>
  </si>
  <si>
    <t>t0002605</t>
  </si>
  <si>
    <t>Kuber Sethi</t>
  </si>
  <si>
    <t>2406</t>
  </si>
  <si>
    <t>t0002617</t>
  </si>
  <si>
    <t>Yojeong Heo</t>
  </si>
  <si>
    <t>2407</t>
  </si>
  <si>
    <t>2408</t>
  </si>
  <si>
    <t>2409</t>
  </si>
  <si>
    <t>2410</t>
  </si>
  <si>
    <t>2411</t>
  </si>
  <si>
    <t>t0002734</t>
  </si>
  <si>
    <t>Arina Rozova</t>
  </si>
  <si>
    <t>2412</t>
  </si>
  <si>
    <t>2414</t>
  </si>
  <si>
    <t>2415</t>
  </si>
  <si>
    <t>2416</t>
  </si>
  <si>
    <t>2417</t>
  </si>
  <si>
    <t>2418</t>
  </si>
  <si>
    <t>t0002668</t>
  </si>
  <si>
    <t>Shashank Chaudhary</t>
  </si>
  <si>
    <t>2419</t>
  </si>
  <si>
    <t>t0002506</t>
  </si>
  <si>
    <t>2420</t>
  </si>
  <si>
    <t>t0002708</t>
  </si>
  <si>
    <t>Kyung Ho Rim</t>
  </si>
  <si>
    <t>t0002743</t>
  </si>
  <si>
    <t>Kevin Kobrin</t>
  </si>
  <si>
    <t>t0002556</t>
  </si>
  <si>
    <t>Seungjin Choi</t>
  </si>
  <si>
    <t>t0002630</t>
  </si>
  <si>
    <t>Zachary McCormick</t>
  </si>
  <si>
    <t>t0002609</t>
  </si>
  <si>
    <t>Maria Kuriachan</t>
  </si>
  <si>
    <t>t0002760</t>
  </si>
  <si>
    <t>Timothy Davis</t>
  </si>
  <si>
    <t>t0002755</t>
  </si>
  <si>
    <t>Alexander Vincero Avila</t>
  </si>
  <si>
    <t>t0002747</t>
  </si>
  <si>
    <t>Salome Slatkoff</t>
  </si>
  <si>
    <t>t0002792</t>
  </si>
  <si>
    <t>Warren Daniels</t>
  </si>
  <si>
    <t>t0002788</t>
  </si>
  <si>
    <t>Dan Bazini</t>
  </si>
  <si>
    <t>t0002748</t>
  </si>
  <si>
    <t>Chong Keon Seo</t>
  </si>
  <si>
    <t>Hollingsworth(hollings)</t>
  </si>
  <si>
    <t>201</t>
  </si>
  <si>
    <t>202</t>
  </si>
  <si>
    <t>203</t>
  </si>
  <si>
    <t>204</t>
  </si>
  <si>
    <t>205</t>
  </si>
  <si>
    <t>206</t>
  </si>
  <si>
    <t>207</t>
  </si>
  <si>
    <t>208</t>
  </si>
  <si>
    <t>209</t>
  </si>
  <si>
    <t>210</t>
  </si>
  <si>
    <t>211</t>
  </si>
  <si>
    <t>212</t>
  </si>
  <si>
    <t>214</t>
  </si>
  <si>
    <t>215</t>
  </si>
  <si>
    <t>216</t>
  </si>
  <si>
    <t>217</t>
  </si>
  <si>
    <t>218</t>
  </si>
  <si>
    <t>219</t>
  </si>
  <si>
    <t>220</t>
  </si>
  <si>
    <t>221</t>
  </si>
  <si>
    <t>222</t>
  </si>
  <si>
    <t>223</t>
  </si>
  <si>
    <t>224</t>
  </si>
  <si>
    <t>225</t>
  </si>
  <si>
    <t>226</t>
  </si>
  <si>
    <t>307</t>
  </si>
  <si>
    <t>t0002878</t>
  </si>
  <si>
    <t>315</t>
  </si>
  <si>
    <t>316</t>
  </si>
  <si>
    <t>317</t>
  </si>
  <si>
    <t>318</t>
  </si>
  <si>
    <t>319</t>
  </si>
  <si>
    <t>320</t>
  </si>
  <si>
    <t>321</t>
  </si>
  <si>
    <t>322</t>
  </si>
  <si>
    <t>323</t>
  </si>
  <si>
    <t>324</t>
  </si>
  <si>
    <t>325</t>
  </si>
  <si>
    <t>326</t>
  </si>
  <si>
    <t>414</t>
  </si>
  <si>
    <t>415</t>
  </si>
  <si>
    <t>416</t>
  </si>
  <si>
    <t>417</t>
  </si>
  <si>
    <t>418</t>
  </si>
  <si>
    <t>419</t>
  </si>
  <si>
    <t>420</t>
  </si>
  <si>
    <t>422</t>
  </si>
  <si>
    <t>423</t>
  </si>
  <si>
    <t>424</t>
  </si>
  <si>
    <t>425</t>
  </si>
  <si>
    <t>426</t>
  </si>
  <si>
    <t>455</t>
  </si>
  <si>
    <t>1,997,359.00</t>
  </si>
  <si>
    <t>2,172,335.50</t>
  </si>
  <si>
    <t>1,782,455.21</t>
  </si>
  <si>
    <t>96.04</t>
  </si>
  <si>
    <t>95.86</t>
  </si>
  <si>
    <t>-902,078.21</t>
  </si>
  <si>
    <t>4,642.00</t>
  </si>
  <si>
    <t>40,109.00</t>
  </si>
  <si>
    <t>-50,628.50</t>
  </si>
  <si>
    <t>265,521.00</t>
  </si>
  <si>
    <t>1,896,505.00</t>
  </si>
  <si>
    <t>437</t>
  </si>
  <si>
    <t>0.33</t>
  </si>
  <si>
    <t>10,556.00</t>
  </si>
  <si>
    <t>92,729.00</t>
  </si>
  <si>
    <t>17</t>
  </si>
  <si>
    <t>3.73</t>
  </si>
  <si>
    <t>3.82</t>
  </si>
  <si>
    <t>-952,706.71</t>
  </si>
  <si>
    <t>Property: 990conso  From Date: 03/31/2026  By Property</t>
  </si>
  <si>
    <t>Comm Occupancy</t>
  </si>
  <si>
    <t>Down units</t>
  </si>
  <si>
    <t>Market Rent</t>
  </si>
  <si>
    <t>In-place</t>
  </si>
  <si>
    <t>4Q25 Rent</t>
  </si>
  <si>
    <t>DY increased 70bps, driven by a 6% increase in occupancy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</si>
</sst>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5" formatCode="&quot;$&quot;#,##0_);\(&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000"/>
    <numFmt numFmtId="165" formatCode="_(&quot;$&quot;* #,##0_);_(&quot;$&quot;* \(#,##0\);_(&quot;$&quot;* &quot;-&quot;??_);_(@_)"/>
    <numFmt numFmtId="166" formatCode="mm/dd/yy_)"/>
    <numFmt numFmtId="167" formatCode="0.0%"/>
    <numFmt numFmtId="168" formatCode="&quot;Month&quot;\ 0"/>
    <numFmt numFmtId="169" formatCode="&quot;$&quot;\ #,##0.00_);[Red]\(&quot;$&quot;#,##0.00\)"/>
    <numFmt numFmtId="170" formatCode="0.00\x"/>
    <numFmt numFmtId="171" formatCode="0.00000%"/>
    <numFmt numFmtId="172" formatCode="_(* #,##0_);_(* \(#,##0\);_(* &quot;-&quot;??_);_(@_)"/>
    <numFmt numFmtId="173" formatCode="&quot;$&quot;\ #,##0_);[Red]\(&quot;$&quot;#,##0\)"/>
    <numFmt numFmtId="174" formatCode="_(* &quot;$&quot;\ #,##0_);_(* &quot;$&quot;\ \(#,##0\);_(* &quot;&quot;&quot;$&quot;\ \ \-&quot;&quot;?_);_(@_)"/>
    <numFmt numFmtId="175" formatCode="&quot;Greater of actual or&quot;\ 0.00%\ &quot;of gross revenue&quot;"/>
    <numFmt numFmtId="176" formatCode="_(* #,##0.0%;_(* \(#,##0.0\)%;_(* &quot;   -&quot;?_)"/>
    <numFmt numFmtId="177" formatCode="_(#,##0.00\x;_(\(#,##0.00\)\x;_(&quot;   -&quot;?_)"/>
    <numFmt numFmtId="178" formatCode="_(* #,##0%;_(* \(#,##0\)%;_(* &quot;   -&quot;?_)"/>
    <numFmt numFmtId="179" formatCode="_(* #,##0.00%;_(* \(#,##0.00\)%;_(* &quot;   -&quot;?_)"/>
    <numFmt numFmtId="180" formatCode="&quot;$&quot;#,##0.00"/>
    <numFmt numFmtId="181" formatCode="&quot; &quot;* #,##0.00&quot; &quot;;&quot; &quot;* &quot;(&quot;#,##0.00&quot;)&quot;;&quot; &quot;* &quot;-&quot;#&quot; &quot;;&quot; &quot;@&quot; &quot;"/>
    <numFmt numFmtId="182" formatCode="&quot;YEAR&quot;\ 0#"/>
    <numFmt numFmtId="183" formatCode="&quot;Year&quot;\ 0#"/>
    <numFmt numFmtId="184" formatCode="[$-409]mmm\-yy;@"/>
    <numFmt numFmtId="185" formatCode="&quot;$&quot;#,##0.00_);\(&quot;$&quot;#,##0.00\);\-"/>
    <numFmt numFmtId="186" formatCode="&quot;$&quot;#,##0_);\(&quot;$&quot;#,##0\);\-"/>
    <numFmt numFmtId="187" formatCode="&quot;$&quot;#,##0.0_);\(&quot;$&quot;#,##0.0\)"/>
    <numFmt numFmtId="188" formatCode="#,##0.0"/>
    <numFmt numFmtId="189" formatCode="#,##0.00&quot;; T-3&quot;"/>
    <numFmt numFmtId="190" formatCode="&quot;$&quot;#,##0"/>
    <numFmt numFmtId="191" formatCode="0.0"/>
    <numFmt numFmtId="192" formatCode="0;\-0;;@"/>
    <numFmt numFmtId="193" formatCode="0.0000%"/>
    <numFmt numFmtId="194" formatCode="0.00&quot;x&quot;"/>
    <numFmt numFmtId="195" formatCode="mm/dd/yy"/>
    <numFmt numFmtId="196" formatCode="&quot;as of&quot;\ mm/dd/yyyy"/>
    <numFmt numFmtId="197" formatCode="&quot;$&quot;#,##0;\(&quot;$&quot;#,##0\);&quot;-&quot;;@"/>
    <numFmt numFmtId="198" formatCode="&quot;$&quot;###\ &quot;Per unit&quot;"/>
  </numFmts>
  <fonts count="87">
    <font>
      <sz val="11"/>
      <color theme="1"/>
      <name val="Calibri"/>
      <family val="2"/>
      <scheme val="minor"/>
    </font>
    <font>
      <sz val="11"/>
      <color theme="1"/>
      <name val="Calibri"/>
      <family val="2"/>
      <scheme val="minor"/>
    </font>
    <font>
      <b/>
      <sz val="12"/>
      <name val="Arial"/>
      <family val="2"/>
    </font>
    <font>
      <sz val="10"/>
      <name val="Arial"/>
      <family val="2"/>
    </font>
    <font>
      <sz val="10"/>
      <name val="Arial MT"/>
    </font>
    <font>
      <b/>
      <i/>
      <sz val="12"/>
      <name val="Arial"/>
      <family val="2"/>
    </font>
    <font>
      <i/>
      <sz val="12"/>
      <name val="Arial"/>
      <family val="2"/>
    </font>
    <font>
      <b/>
      <sz val="10"/>
      <name val="Arial"/>
      <family val="2"/>
    </font>
    <font>
      <sz val="8"/>
      <name val="Arial"/>
      <family val="2"/>
    </font>
    <font>
      <b/>
      <sz val="9"/>
      <name val="Arial"/>
      <family val="2"/>
    </font>
    <font>
      <sz val="9"/>
      <name val="Arial"/>
      <family val="2"/>
    </font>
    <font>
      <sz val="9"/>
      <color rgb="FF0000FF"/>
      <name val="Arial"/>
      <family val="2"/>
    </font>
    <font>
      <i/>
      <sz val="9"/>
      <name val="Arial"/>
      <family val="2"/>
    </font>
    <font>
      <b/>
      <u/>
      <sz val="10"/>
      <name val="Arial"/>
      <family val="2"/>
    </font>
    <font>
      <b/>
      <sz val="8"/>
      <name val="Arial"/>
      <family val="2"/>
    </font>
    <font>
      <i/>
      <sz val="10"/>
      <name val="Arial"/>
      <family val="2"/>
    </font>
    <font>
      <b/>
      <i/>
      <sz val="10"/>
      <name val="Arial"/>
      <family val="2"/>
    </font>
    <font>
      <sz val="10"/>
      <name val="Times New Roman"/>
      <family val="1"/>
    </font>
    <font>
      <b/>
      <sz val="9"/>
      <color rgb="FF00B050"/>
      <name val="Arial"/>
      <family val="2"/>
    </font>
    <font>
      <sz val="9"/>
      <color rgb="FF00B050"/>
      <name val="Arial"/>
      <family val="2"/>
    </font>
    <font>
      <sz val="10"/>
      <color rgb="FF0000FF"/>
      <name val="Arial"/>
      <family val="2"/>
    </font>
    <font>
      <b/>
      <sz val="11"/>
      <color theme="1"/>
      <name val="Calibri"/>
      <family val="2"/>
      <scheme val="minor"/>
    </font>
    <font>
      <b/>
      <sz val="10"/>
      <color rgb="FF0000FF"/>
      <name val="Arial"/>
      <family val="2"/>
    </font>
    <font>
      <b/>
      <sz val="9"/>
      <color rgb="FF0000FF"/>
      <name val="Arial"/>
      <family val="2"/>
    </font>
    <font>
      <sz val="10"/>
      <color rgb="FF00B050"/>
      <name val="Arial"/>
      <family val="2"/>
    </font>
    <font>
      <b/>
      <u val="singleAccounting"/>
      <sz val="9"/>
      <color theme="0"/>
      <name val="Arial"/>
      <family val="2"/>
    </font>
    <font>
      <b/>
      <sz val="9"/>
      <color theme="0"/>
      <name val="Arial"/>
      <family val="2"/>
    </font>
    <font>
      <b/>
      <i/>
      <sz val="9"/>
      <color theme="1"/>
      <name val="Arial"/>
      <family val="2"/>
    </font>
    <font>
      <i/>
      <sz val="9"/>
      <color theme="1"/>
      <name val="Arial"/>
      <family val="2"/>
    </font>
    <font>
      <sz val="11"/>
      <color rgb="FFFF0000"/>
      <name val="Calibri"/>
      <family val="2"/>
      <scheme val="minor"/>
    </font>
    <font>
      <b/>
      <sz val="12"/>
      <color theme="1"/>
      <name val="Calibri"/>
      <family val="2"/>
      <scheme val="minor"/>
    </font>
    <font>
      <b/>
      <u/>
      <sz val="12"/>
      <color theme="1"/>
      <name val="Calibri"/>
      <family val="2"/>
      <scheme val="minor"/>
    </font>
    <font>
      <sz val="14"/>
      <color theme="1"/>
      <name val="Calibri"/>
      <family val="2"/>
      <scheme val="minor"/>
    </font>
    <font>
      <b/>
      <u/>
      <sz val="11"/>
      <color theme="1"/>
      <name val="Calibri"/>
      <family val="2"/>
      <scheme val="minor"/>
    </font>
    <font>
      <b/>
      <u/>
      <sz val="10"/>
      <color theme="1"/>
      <name val="Calibri"/>
      <family val="2"/>
      <scheme val="minor"/>
    </font>
    <font>
      <sz val="10"/>
      <color theme="1"/>
      <name val="Arial"/>
      <family val="2"/>
    </font>
    <font>
      <sz val="8"/>
      <color rgb="FF505050"/>
      <name val="Tahoma"/>
      <family val="2"/>
    </font>
    <font>
      <b/>
      <sz val="12"/>
      <name val="Tahoma"/>
      <family val="2"/>
    </font>
    <font>
      <b/>
      <sz val="8"/>
      <name val="Tahoma"/>
      <family val="2"/>
    </font>
    <font>
      <sz val="8"/>
      <name val="Tahoma"/>
      <family val="2"/>
    </font>
    <font>
      <b/>
      <sz val="8"/>
      <color rgb="FF000000"/>
      <name val="Tahoma"/>
      <family val="2"/>
    </font>
    <font>
      <sz val="8"/>
      <color rgb="FF000000"/>
      <name val="Tahoma"/>
      <family val="2"/>
    </font>
    <font>
      <sz val="11"/>
      <color rgb="FF000000"/>
      <name val="Aptos Narrow"/>
      <family val="2"/>
    </font>
    <font>
      <sz val="8"/>
      <color rgb="FF0000FF"/>
      <name val="Arial"/>
      <family val="2"/>
    </font>
    <font>
      <b/>
      <sz val="9"/>
      <color rgb="FF000000"/>
      <name val="Arial"/>
      <family val="2"/>
    </font>
    <font>
      <sz val="7"/>
      <name val="Optima"/>
      <family val="2"/>
    </font>
    <font>
      <b/>
      <sz val="16"/>
      <name val="Arial"/>
      <family val="2"/>
    </font>
    <font>
      <sz val="8"/>
      <name val="Helvetica Condensed"/>
      <family val="2"/>
    </font>
    <font>
      <b/>
      <sz val="8"/>
      <color theme="0"/>
      <name val="Arial"/>
      <family val="2"/>
    </font>
    <font>
      <i/>
      <sz val="8"/>
      <name val="Arial"/>
      <family val="2"/>
    </font>
    <font>
      <sz val="8"/>
      <name val="Helvetica Condensed"/>
    </font>
    <font>
      <sz val="10"/>
      <color rgb="FF008000"/>
      <name val="Arial"/>
      <family val="2"/>
    </font>
    <font>
      <b/>
      <sz val="10"/>
      <color rgb="FF000000"/>
      <name val="Arial"/>
      <family val="2"/>
    </font>
    <font>
      <sz val="10"/>
      <color rgb="FF000000"/>
      <name val="Arial"/>
      <family val="2"/>
    </font>
    <font>
      <sz val="10"/>
      <color rgb="FF008000"/>
      <name val="Times New Roman"/>
      <family val="1"/>
    </font>
    <font>
      <sz val="11"/>
      <color rgb="FF0000FF"/>
      <name val="Arial"/>
      <family val="2"/>
    </font>
    <font>
      <sz val="9"/>
      <color rgb="FF000000"/>
      <name val="Arial"/>
      <family val="2"/>
    </font>
    <font>
      <b/>
      <sz val="10"/>
      <name val="Tahoma"/>
      <family val="2"/>
    </font>
    <font>
      <sz val="10"/>
      <name val="Tahoma"/>
      <family val="2"/>
    </font>
    <font>
      <sz val="11"/>
      <color rgb="FF000000"/>
      <name val="Calibri"/>
      <family val="2"/>
    </font>
    <font>
      <sz val="11"/>
      <color theme="1"/>
      <name val="Arial"/>
      <family val="2"/>
    </font>
    <font>
      <b/>
      <sz val="11"/>
      <color theme="1"/>
      <name val="Arial"/>
      <family val="2"/>
    </font>
    <font>
      <b/>
      <i/>
      <sz val="11"/>
      <color theme="1"/>
      <name val="Arial"/>
      <family val="2"/>
    </font>
    <font>
      <sz val="10"/>
      <name val="Calibri"/>
      <family val="2"/>
      <scheme val="minor"/>
    </font>
    <font>
      <sz val="9"/>
      <color rgb="FF008000"/>
      <name val="Arial"/>
      <family val="2"/>
    </font>
    <font>
      <sz val="14"/>
      <color theme="1"/>
      <name val="Arial"/>
      <family val="2"/>
    </font>
    <font>
      <sz val="11"/>
      <color rgb="FF000000"/>
      <name val="Arial"/>
      <family val="2"/>
    </font>
    <font>
      <b/>
      <sz val="11"/>
      <color rgb="FF000000"/>
      <name val="Arial"/>
      <family val="2"/>
    </font>
    <font>
      <sz val="11"/>
      <color rgb="FF000000"/>
      <name val="Calibri"/>
      <family val="2"/>
      <scheme val="minor"/>
    </font>
    <font>
      <sz val="11"/>
      <color rgb="FF008000"/>
      <name val="Calibri"/>
      <family val="2"/>
      <scheme val="minor"/>
    </font>
    <font>
      <b/>
      <sz val="11"/>
      <name val="Arial"/>
      <family val="2"/>
    </font>
    <font>
      <b/>
      <sz val="10"/>
      <color rgb="FF000000"/>
      <name val="Tahoma"/>
      <family val="2"/>
    </font>
    <font>
      <sz val="10"/>
      <color rgb="FF000000"/>
      <name val="Tahoma"/>
      <family val="2"/>
    </font>
    <font>
      <b/>
      <sz val="9"/>
      <color rgb="FF008000"/>
      <name val="Arial"/>
      <family val="2"/>
    </font>
    <font>
      <sz val="8"/>
      <color rgb="FF000000"/>
      <name val="Arial"/>
      <family val="2"/>
    </font>
    <font>
      <b/>
      <i/>
      <sz val="11"/>
      <color rgb="FF000000"/>
      <name val="Arial"/>
      <family val="2"/>
    </font>
    <font>
      <sz val="8"/>
      <color rgb="FF000000"/>
      <name val="Helvetica Condensed"/>
      <family val="2"/>
    </font>
    <font>
      <b/>
      <sz val="8"/>
      <name val="Helvetica Condensed"/>
    </font>
    <font>
      <sz val="8"/>
      <color rgb="FF000000"/>
      <name val="Helvetica Condensed"/>
    </font>
    <font>
      <sz val="8"/>
      <color theme="0"/>
      <name val="Arial"/>
      <family val="2"/>
    </font>
    <font>
      <b/>
      <sz val="8"/>
      <color rgb="FF0000FF"/>
      <name val="Arial"/>
      <family val="2"/>
    </font>
    <font>
      <b/>
      <sz val="10"/>
      <color theme="1"/>
      <name val="Calibri"/>
      <family val="2"/>
      <scheme val="minor"/>
    </font>
    <font>
      <sz val="10"/>
      <color theme="1"/>
      <name val="Calibri"/>
      <family val="2"/>
      <scheme val="minor"/>
    </font>
    <font>
      <b/>
      <i/>
      <sz val="9"/>
      <name val="Arial"/>
      <family val="2"/>
    </font>
    <font>
      <sz val="11"/>
      <color rgb="FF0000FF"/>
      <name val="Calibri"/>
      <family val="2"/>
      <scheme val="minor"/>
    </font>
    <font>
      <b/>
      <sz val="10"/>
      <color rgb="FF008000"/>
      <name val="Arial"/>
      <family val="2"/>
    </font>
    <font>
      <sz val="11"/>
      <color rgb="FF008000"/>
      <name val="Arial"/>
      <family val="2"/>
    </font>
  </fonts>
  <fills count="20">
    <fill>
      <patternFill patternType="none"/>
    </fill>
    <fill>
      <patternFill patternType="gray125"/>
    </fill>
    <fill>
      <patternFill patternType="solid">
        <fgColor rgb="FFFFFF99"/>
        <bgColor indexed="64"/>
      </patternFill>
    </fill>
    <fill>
      <patternFill patternType="solid">
        <fgColor indexed="58"/>
        <bgColor indexed="64"/>
      </patternFill>
    </fill>
    <fill>
      <patternFill patternType="solid">
        <fgColor theme="8" tint="0.79998168889431442"/>
        <bgColor indexed="64"/>
      </patternFill>
    </fill>
    <fill>
      <patternFill patternType="solid">
        <fgColor rgb="FFFFFFFF"/>
        <bgColor indexed="64"/>
      </patternFill>
    </fill>
    <fill>
      <patternFill patternType="solid">
        <fgColor rgb="FF002060"/>
        <bgColor indexed="64"/>
      </patternFill>
    </fill>
    <fill>
      <patternFill patternType="solid">
        <fgColor rgb="FFD3D3D3"/>
        <bgColor indexed="64"/>
      </patternFill>
    </fill>
    <fill>
      <patternFill patternType="solid">
        <fgColor theme="0"/>
        <bgColor indexed="64"/>
      </patternFill>
    </fill>
    <fill>
      <patternFill patternType="solid">
        <fgColor theme="1"/>
        <bgColor indexed="64"/>
      </patternFill>
    </fill>
    <fill>
      <patternFill patternType="solid">
        <fgColor rgb="FF001A7B"/>
        <bgColor indexed="64"/>
      </patternFill>
    </fill>
    <fill>
      <patternFill patternType="solid">
        <fgColor rgb="FFC8C8C8"/>
        <bgColor indexed="64"/>
      </patternFill>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
      <patternFill patternType="solid">
        <fgColor rgb="FF003300"/>
        <bgColor rgb="FF000000"/>
      </patternFill>
    </fill>
    <fill>
      <patternFill patternType="solid">
        <fgColor rgb="FFFFFF00"/>
        <bgColor rgb="FF000000"/>
      </patternFill>
    </fill>
    <fill>
      <patternFill patternType="solid">
        <fgColor rgb="FF000000"/>
        <bgColor rgb="FF000000"/>
      </patternFill>
    </fill>
    <fill>
      <patternFill patternType="solid">
        <fgColor theme="5" tint="0.79998168889431442"/>
        <bgColor indexed="64"/>
      </patternFill>
    </fill>
    <fill>
      <patternFill patternType="solid">
        <fgColor rgb="FF92D050"/>
        <bgColor indexed="64"/>
      </patternFill>
    </fill>
  </fills>
  <borders count="5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auto="1"/>
      </top>
      <bottom/>
      <diagonal/>
    </border>
    <border>
      <left/>
      <right/>
      <top/>
      <bottom style="thin">
        <color theme="0"/>
      </bottom>
      <diagonal/>
    </border>
    <border>
      <left/>
      <right style="thin">
        <color theme="0"/>
      </right>
      <top/>
      <bottom style="thin">
        <color theme="0"/>
      </bottom>
      <diagonal/>
    </border>
    <border>
      <left style="thin">
        <color indexed="64"/>
      </left>
      <right style="thin">
        <color theme="0"/>
      </right>
      <top style="thin">
        <color indexed="64"/>
      </top>
      <bottom/>
      <diagonal/>
    </border>
    <border>
      <left style="thin">
        <color theme="0"/>
      </left>
      <right/>
      <top/>
      <bottom/>
      <diagonal/>
    </border>
    <border>
      <left/>
      <right style="thin">
        <color theme="0"/>
      </right>
      <top/>
      <bottom/>
      <diagonal/>
    </border>
    <border>
      <left style="thin">
        <color indexed="64"/>
      </left>
      <right style="thin">
        <color indexed="64"/>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CCCCCC"/>
      </bottom>
      <diagonal/>
    </border>
    <border>
      <left/>
      <right/>
      <top style="thin">
        <color rgb="FFCCCCCC"/>
      </top>
      <bottom/>
      <diagonal/>
    </border>
    <border>
      <left/>
      <right/>
      <top/>
      <bottom style="thin">
        <color rgb="FFCCCCCC"/>
      </bottom>
      <diagonal/>
    </border>
    <border>
      <left/>
      <right/>
      <top style="thin">
        <color rgb="FFCCCCCC"/>
      </top>
      <bottom style="thin">
        <color rgb="FFCCCCCC"/>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double">
        <color indexed="64"/>
      </bottom>
      <diagonal/>
    </border>
    <border>
      <left/>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auto="1"/>
      </top>
      <bottom/>
      <diagonal/>
    </border>
  </borders>
  <cellStyleXfs count="26">
    <xf numFmtId="0" fontId="0" fillId="0" borderId="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37" fontId="4" fillId="0" borderId="0"/>
    <xf numFmtId="37" fontId="4" fillId="0" borderId="0"/>
    <xf numFmtId="0" fontId="3"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1" fillId="0" borderId="0"/>
    <xf numFmtId="44" fontId="3" fillId="0" borderId="0" applyFont="0" applyFill="0" applyBorder="0" applyAlignment="0" applyProtection="0"/>
    <xf numFmtId="43" fontId="3"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2" fillId="0" borderId="0"/>
    <xf numFmtId="181" fontId="42" fillId="0" borderId="0" applyFont="0" applyFill="0" applyBorder="0" applyAlignment="0" applyProtection="0"/>
    <xf numFmtId="0" fontId="3" fillId="0" borderId="0"/>
    <xf numFmtId="0" fontId="45" fillId="0" borderId="0"/>
    <xf numFmtId="9" fontId="45" fillId="0" borderId="0" applyFont="0" applyFill="0" applyBorder="0" applyAlignment="0" applyProtection="0"/>
  </cellStyleXfs>
  <cellXfs count="914">
    <xf numFmtId="0" fontId="0" fillId="0" borderId="0" xfId="0"/>
    <xf numFmtId="0" fontId="2" fillId="0" borderId="0" xfId="0" applyFont="1"/>
    <xf numFmtId="0" fontId="3" fillId="2" borderId="1" xfId="0" applyFont="1" applyFill="1" applyBorder="1"/>
    <xf numFmtId="37" fontId="7" fillId="0" borderId="3" xfId="7" applyFont="1" applyBorder="1" applyAlignment="1">
      <alignment horizontal="left"/>
    </xf>
    <xf numFmtId="37" fontId="7" fillId="0" borderId="4" xfId="7" applyFont="1" applyBorder="1" applyAlignment="1">
      <alignment horizontal="left"/>
    </xf>
    <xf numFmtId="37" fontId="8" fillId="0" borderId="4" xfId="7" applyFont="1" applyBorder="1"/>
    <xf numFmtId="37" fontId="8" fillId="0" borderId="4" xfId="7" applyFont="1" applyBorder="1" applyAlignment="1">
      <alignment horizontal="right"/>
    </xf>
    <xf numFmtId="37" fontId="8" fillId="0" borderId="0" xfId="7" applyFont="1"/>
    <xf numFmtId="37" fontId="9" fillId="0" borderId="6" xfId="7" applyFont="1" applyBorder="1" applyAlignment="1">
      <alignment horizontal="left"/>
    </xf>
    <xf numFmtId="37" fontId="9" fillId="0" borderId="0" xfId="7" applyFont="1" applyAlignment="1">
      <alignment horizontal="left"/>
    </xf>
    <xf numFmtId="37" fontId="8" fillId="0" borderId="8" xfId="7" applyFont="1" applyBorder="1"/>
    <xf numFmtId="37" fontId="8" fillId="0" borderId="0" xfId="7" applyFont="1" applyAlignment="1">
      <alignment horizontal="center" wrapText="1"/>
    </xf>
    <xf numFmtId="37" fontId="8" fillId="0" borderId="0" xfId="7" quotePrefix="1" applyFont="1" applyAlignment="1">
      <alignment horizontal="center"/>
    </xf>
    <xf numFmtId="37" fontId="10" fillId="0" borderId="6" xfId="7" applyFont="1" applyBorder="1" applyAlignment="1">
      <alignment horizontal="left"/>
    </xf>
    <xf numFmtId="37" fontId="10" fillId="0" borderId="0" xfId="7" applyFont="1" applyAlignment="1">
      <alignment horizontal="left"/>
    </xf>
    <xf numFmtId="37" fontId="10" fillId="0" borderId="0" xfId="7" applyFont="1"/>
    <xf numFmtId="37" fontId="10" fillId="0" borderId="6" xfId="7" quotePrefix="1" applyFont="1" applyBorder="1" applyAlignment="1">
      <alignment horizontal="left"/>
    </xf>
    <xf numFmtId="37" fontId="10" fillId="0" borderId="0" xfId="7" quotePrefix="1" applyFont="1" applyAlignment="1">
      <alignment horizontal="left"/>
    </xf>
    <xf numFmtId="37" fontId="10" fillId="0" borderId="6" xfId="7" applyFont="1" applyBorder="1"/>
    <xf numFmtId="37" fontId="9" fillId="0" borderId="0" xfId="7" applyFont="1"/>
    <xf numFmtId="37" fontId="10" fillId="0" borderId="6" xfId="6" applyFont="1" applyBorder="1" applyAlignment="1">
      <alignment horizontal="left"/>
    </xf>
    <xf numFmtId="37" fontId="10" fillId="0" borderId="0" xfId="6" applyFont="1" applyAlignment="1">
      <alignment horizontal="left"/>
    </xf>
    <xf numFmtId="37" fontId="12" fillId="0" borderId="13" xfId="6" applyFont="1" applyBorder="1" applyProtection="1">
      <protection locked="0"/>
    </xf>
    <xf numFmtId="1" fontId="9" fillId="0" borderId="0" xfId="6" applyNumberFormat="1" applyFont="1" applyAlignment="1" applyProtection="1">
      <alignment horizontal="right"/>
      <protection locked="0"/>
    </xf>
    <xf numFmtId="37" fontId="9" fillId="0" borderId="0" xfId="6" applyFont="1" applyProtection="1">
      <protection locked="0"/>
    </xf>
    <xf numFmtId="37" fontId="10" fillId="0" borderId="0" xfId="6" applyFont="1"/>
    <xf numFmtId="37" fontId="12" fillId="0" borderId="0" xfId="6" applyFont="1" applyProtection="1">
      <protection locked="0"/>
    </xf>
    <xf numFmtId="37" fontId="10" fillId="0" borderId="6" xfId="6" applyFont="1" applyBorder="1"/>
    <xf numFmtId="37" fontId="10" fillId="0" borderId="6" xfId="6" quotePrefix="1" applyFont="1" applyBorder="1" applyAlignment="1">
      <alignment horizontal="left"/>
    </xf>
    <xf numFmtId="37" fontId="10" fillId="0" borderId="0" xfId="6" quotePrefix="1" applyFont="1" applyAlignment="1">
      <alignment horizontal="left"/>
    </xf>
    <xf numFmtId="7" fontId="12" fillId="0" borderId="0" xfId="7" applyNumberFormat="1" applyFont="1"/>
    <xf numFmtId="7" fontId="10" fillId="0" borderId="0" xfId="7" applyNumberFormat="1" applyFont="1"/>
    <xf numFmtId="7" fontId="9" fillId="0" borderId="0" xfId="7" applyNumberFormat="1" applyFont="1"/>
    <xf numFmtId="37" fontId="10" fillId="0" borderId="15" xfId="7" applyFont="1" applyBorder="1"/>
    <xf numFmtId="37" fontId="10" fillId="0" borderId="16" xfId="7" applyFont="1" applyBorder="1"/>
    <xf numFmtId="37" fontId="12" fillId="0" borderId="16" xfId="7" applyFont="1" applyBorder="1" applyAlignment="1">
      <alignment horizontal="left"/>
    </xf>
    <xf numFmtId="37" fontId="9" fillId="0" borderId="16" xfId="7" applyFont="1" applyBorder="1"/>
    <xf numFmtId="37" fontId="7" fillId="0" borderId="0" xfId="7" quotePrefix="1" applyFont="1" applyAlignment="1">
      <alignment horizontal="left"/>
    </xf>
    <xf numFmtId="37" fontId="13" fillId="0" borderId="0" xfId="7" applyFont="1" applyAlignment="1">
      <alignment horizontal="center"/>
    </xf>
    <xf numFmtId="37" fontId="14" fillId="0" borderId="0" xfId="7" quotePrefix="1" applyFont="1" applyAlignment="1">
      <alignment horizontal="right"/>
    </xf>
    <xf numFmtId="37" fontId="3" fillId="0" borderId="0" xfId="7" applyFont="1"/>
    <xf numFmtId="37" fontId="3" fillId="0" borderId="0" xfId="7" applyFont="1" applyAlignment="1">
      <alignment horizontal="left"/>
    </xf>
    <xf numFmtId="37" fontId="3" fillId="0" borderId="11" xfId="7" applyFont="1" applyBorder="1"/>
    <xf numFmtId="37" fontId="7" fillId="0" borderId="11" xfId="7" applyFont="1" applyBorder="1"/>
    <xf numFmtId="37" fontId="8" fillId="0" borderId="11" xfId="7" applyFont="1" applyBorder="1" applyAlignment="1">
      <alignment horizontal="center"/>
    </xf>
    <xf numFmtId="166" fontId="7" fillId="0" borderId="11" xfId="7" applyNumberFormat="1" applyFont="1" applyBorder="1" applyAlignment="1">
      <alignment horizontal="center"/>
    </xf>
    <xf numFmtId="37" fontId="3" fillId="0" borderId="0" xfId="7" quotePrefix="1" applyFont="1" applyAlignment="1">
      <alignment horizontal="left"/>
    </xf>
    <xf numFmtId="7" fontId="3" fillId="0" borderId="11" xfId="6" quotePrefix="1" applyNumberFormat="1" applyFont="1" applyBorder="1" applyAlignment="1">
      <alignment horizontal="right"/>
    </xf>
    <xf numFmtId="37" fontId="15" fillId="0" borderId="0" xfId="7" applyFont="1" applyAlignment="1">
      <alignment horizontal="left"/>
    </xf>
    <xf numFmtId="37" fontId="12" fillId="0" borderId="0" xfId="7" applyFont="1" applyAlignment="1">
      <alignment horizontal="left"/>
    </xf>
    <xf numFmtId="37" fontId="16" fillId="0" borderId="0" xfId="7" applyFont="1" applyAlignment="1">
      <alignment horizontal="center"/>
    </xf>
    <xf numFmtId="7" fontId="3" fillId="3" borderId="11" xfId="6" quotePrefix="1" applyNumberFormat="1" applyFont="1" applyFill="1" applyBorder="1" applyAlignment="1">
      <alignment horizontal="right"/>
    </xf>
    <xf numFmtId="7" fontId="3" fillId="0" borderId="0" xfId="6" quotePrefix="1" applyNumberFormat="1" applyFont="1" applyAlignment="1">
      <alignment horizontal="right"/>
    </xf>
    <xf numFmtId="37" fontId="7" fillId="0" borderId="0" xfId="7" applyFont="1" applyAlignment="1">
      <alignment horizontal="left"/>
    </xf>
    <xf numFmtId="7" fontId="7" fillId="0" borderId="11" xfId="7" applyNumberFormat="1" applyFont="1" applyBorder="1"/>
    <xf numFmtId="5" fontId="9" fillId="0" borderId="0" xfId="7" applyNumberFormat="1" applyFont="1"/>
    <xf numFmtId="5" fontId="9" fillId="0" borderId="0" xfId="6" applyNumberFormat="1" applyFont="1" applyProtection="1">
      <protection locked="0"/>
    </xf>
    <xf numFmtId="37" fontId="17" fillId="0" borderId="0" xfId="7" applyFont="1"/>
    <xf numFmtId="5" fontId="14" fillId="0" borderId="0" xfId="7" applyNumberFormat="1" applyFont="1"/>
    <xf numFmtId="5" fontId="14" fillId="0" borderId="0" xfId="6" applyNumberFormat="1" applyFont="1" applyProtection="1">
      <protection locked="0"/>
    </xf>
    <xf numFmtId="5" fontId="14" fillId="0" borderId="0" xfId="7" quotePrefix="1" applyNumberFormat="1" applyFont="1" applyAlignment="1">
      <alignment horizontal="left"/>
    </xf>
    <xf numFmtId="37" fontId="3" fillId="0" borderId="0" xfId="6" applyFont="1" applyProtection="1">
      <protection locked="0"/>
    </xf>
    <xf numFmtId="9" fontId="7" fillId="0" borderId="11" xfId="6" quotePrefix="1" applyNumberFormat="1" applyFont="1" applyBorder="1" applyAlignment="1">
      <alignment horizontal="right"/>
    </xf>
    <xf numFmtId="37" fontId="7" fillId="0" borderId="0" xfId="7" applyFont="1"/>
    <xf numFmtId="37" fontId="3" fillId="0" borderId="0" xfId="6" applyFont="1" applyAlignment="1">
      <alignment horizontal="left"/>
    </xf>
    <xf numFmtId="37" fontId="7" fillId="0" borderId="0" xfId="6" applyFont="1" applyAlignment="1">
      <alignment horizontal="left"/>
    </xf>
    <xf numFmtId="7" fontId="7" fillId="0" borderId="0" xfId="7" applyNumberFormat="1" applyFont="1"/>
    <xf numFmtId="2" fontId="7" fillId="0" borderId="11" xfId="7" applyNumberFormat="1" applyFont="1" applyBorder="1"/>
    <xf numFmtId="2" fontId="3" fillId="0" borderId="0" xfId="7" applyNumberFormat="1" applyFont="1"/>
    <xf numFmtId="37" fontId="7" fillId="0" borderId="0" xfId="7" applyFont="1" applyProtection="1">
      <protection locked="0"/>
    </xf>
    <xf numFmtId="5" fontId="11" fillId="0" borderId="11" xfId="6" applyNumberFormat="1" applyFont="1" applyBorder="1" applyAlignment="1">
      <alignment horizontal="center"/>
    </xf>
    <xf numFmtId="10" fontId="3" fillId="0" borderId="11" xfId="7" applyNumberFormat="1" applyFont="1" applyBorder="1" applyAlignment="1">
      <alignment horizontal="right"/>
    </xf>
    <xf numFmtId="37" fontId="9" fillId="0" borderId="0" xfId="7" applyFont="1" applyAlignment="1">
      <alignment horizontal="right"/>
    </xf>
    <xf numFmtId="37" fontId="14" fillId="0" borderId="0" xfId="7" applyFont="1" applyAlignment="1">
      <alignment horizontal="right"/>
    </xf>
    <xf numFmtId="14" fontId="18" fillId="0" borderId="11" xfId="7" applyNumberFormat="1" applyFont="1" applyBorder="1" applyAlignment="1">
      <alignment horizontal="center"/>
    </xf>
    <xf numFmtId="10" fontId="0" fillId="0" borderId="0" xfId="0" applyNumberFormat="1"/>
    <xf numFmtId="14" fontId="0" fillId="0" borderId="0" xfId="0" applyNumberFormat="1"/>
    <xf numFmtId="168" fontId="0" fillId="0" borderId="0" xfId="0" applyNumberFormat="1"/>
    <xf numFmtId="168" fontId="0" fillId="4" borderId="0" xfId="0" applyNumberFormat="1" applyFill="1"/>
    <xf numFmtId="14" fontId="0" fillId="4" borderId="0" xfId="0" applyNumberFormat="1" applyFill="1"/>
    <xf numFmtId="10" fontId="0" fillId="4" borderId="0" xfId="0" applyNumberFormat="1" applyFill="1"/>
    <xf numFmtId="169" fontId="20" fillId="0" borderId="11" xfId="7" applyNumberFormat="1" applyFont="1" applyBorder="1"/>
    <xf numFmtId="167" fontId="7" fillId="0" borderId="11" xfId="5" applyNumberFormat="1" applyFont="1" applyBorder="1"/>
    <xf numFmtId="169" fontId="3" fillId="0" borderId="11" xfId="7" applyNumberFormat="1" applyFont="1" applyBorder="1"/>
    <xf numFmtId="170" fontId="7" fillId="0" borderId="11" xfId="1" applyNumberFormat="1" applyFont="1" applyFill="1" applyBorder="1"/>
    <xf numFmtId="10" fontId="0" fillId="0" borderId="0" xfId="5" applyNumberFormat="1" applyFont="1"/>
    <xf numFmtId="171" fontId="0" fillId="0" borderId="0" xfId="5" applyNumberFormat="1" applyFont="1"/>
    <xf numFmtId="0" fontId="21" fillId="0" borderId="0" xfId="0" applyFont="1" applyAlignment="1">
      <alignment horizontal="right"/>
    </xf>
    <xf numFmtId="37" fontId="10" fillId="0" borderId="2" xfId="6" applyFont="1" applyBorder="1" applyAlignment="1">
      <alignment horizontal="right"/>
    </xf>
    <xf numFmtId="165" fontId="10" fillId="0" borderId="11" xfId="3" applyNumberFormat="1" applyFont="1" applyFill="1" applyBorder="1" applyAlignment="1">
      <alignment horizontal="right"/>
    </xf>
    <xf numFmtId="167" fontId="10" fillId="0" borderId="11" xfId="5" applyNumberFormat="1" applyFont="1" applyBorder="1"/>
    <xf numFmtId="164" fontId="10" fillId="0" borderId="11" xfId="6" applyNumberFormat="1" applyFont="1" applyBorder="1" applyAlignment="1">
      <alignment horizontal="right"/>
    </xf>
    <xf numFmtId="44" fontId="10" fillId="0" borderId="11" xfId="3" applyFont="1" applyFill="1" applyBorder="1" applyAlignment="1">
      <alignment horizontal="right"/>
    </xf>
    <xf numFmtId="14" fontId="23" fillId="0" borderId="11" xfId="7" applyNumberFormat="1" applyFont="1" applyBorder="1" applyAlignment="1">
      <alignment horizontal="center"/>
    </xf>
    <xf numFmtId="0" fontId="9" fillId="0" borderId="0" xfId="0" applyFont="1" applyAlignment="1">
      <alignment horizontal="right"/>
    </xf>
    <xf numFmtId="7" fontId="3" fillId="0" borderId="0" xfId="7" applyNumberFormat="1" applyFont="1" applyAlignment="1">
      <alignment horizontal="right"/>
    </xf>
    <xf numFmtId="42" fontId="7" fillId="0" borderId="0" xfId="4" applyFont="1" applyFill="1" applyBorder="1" applyAlignment="1" applyProtection="1">
      <alignment horizontal="right"/>
      <protection locked="0"/>
    </xf>
    <xf numFmtId="7" fontId="7" fillId="0" borderId="12" xfId="7" applyNumberFormat="1" applyFont="1" applyBorder="1" applyAlignment="1" applyProtection="1">
      <alignment horizontal="right"/>
      <protection locked="0"/>
    </xf>
    <xf numFmtId="37" fontId="3" fillId="0" borderId="0" xfId="7" applyFont="1" applyAlignment="1">
      <alignment horizontal="right"/>
    </xf>
    <xf numFmtId="7" fontId="7" fillId="0" borderId="11" xfId="7" applyNumberFormat="1" applyFont="1" applyBorder="1" applyAlignment="1">
      <alignment horizontal="right"/>
    </xf>
    <xf numFmtId="7" fontId="7" fillId="0" borderId="0" xfId="7" applyNumberFormat="1" applyFont="1" applyAlignment="1">
      <alignment horizontal="right"/>
    </xf>
    <xf numFmtId="1" fontId="22" fillId="0" borderId="18" xfId="7" applyNumberFormat="1" applyFont="1" applyBorder="1" applyAlignment="1">
      <alignment horizontal="center"/>
    </xf>
    <xf numFmtId="8" fontId="0" fillId="0" borderId="0" xfId="0" applyNumberFormat="1"/>
    <xf numFmtId="172" fontId="3" fillId="0" borderId="11" xfId="7" applyNumberFormat="1" applyFont="1" applyBorder="1"/>
    <xf numFmtId="172" fontId="3" fillId="3" borderId="11" xfId="6" quotePrefix="1" applyNumberFormat="1" applyFont="1" applyFill="1" applyBorder="1" applyAlignment="1">
      <alignment horizontal="right"/>
    </xf>
    <xf numFmtId="172" fontId="20" fillId="0" borderId="11" xfId="7" applyNumberFormat="1" applyFont="1" applyBorder="1"/>
    <xf numFmtId="172" fontId="3" fillId="0" borderId="0" xfId="7" applyNumberFormat="1" applyFont="1"/>
    <xf numFmtId="172" fontId="17" fillId="0" borderId="0" xfId="7" applyNumberFormat="1" applyFont="1"/>
    <xf numFmtId="5" fontId="3" fillId="0" borderId="11" xfId="6" quotePrefix="1" applyNumberFormat="1" applyFont="1" applyBorder="1" applyAlignment="1">
      <alignment horizontal="right"/>
    </xf>
    <xf numFmtId="5" fontId="3" fillId="0" borderId="11" xfId="7" applyNumberFormat="1" applyFont="1" applyBorder="1"/>
    <xf numFmtId="5" fontId="3" fillId="3" borderId="11" xfId="6" quotePrefix="1" applyNumberFormat="1" applyFont="1" applyFill="1" applyBorder="1" applyAlignment="1">
      <alignment horizontal="right"/>
    </xf>
    <xf numFmtId="5" fontId="20" fillId="0" borderId="11" xfId="7" applyNumberFormat="1" applyFont="1" applyBorder="1"/>
    <xf numFmtId="5" fontId="3" fillId="0" borderId="0" xfId="7" applyNumberFormat="1" applyFont="1"/>
    <xf numFmtId="173" fontId="3" fillId="0" borderId="11" xfId="7" applyNumberFormat="1" applyFont="1" applyBorder="1"/>
    <xf numFmtId="9" fontId="11" fillId="0" borderId="11" xfId="5" applyFont="1" applyBorder="1"/>
    <xf numFmtId="9" fontId="19" fillId="0" borderId="11" xfId="5" applyFont="1" applyFill="1" applyBorder="1"/>
    <xf numFmtId="37" fontId="8" fillId="0" borderId="4" xfId="7" applyFont="1" applyBorder="1" applyAlignment="1">
      <alignment horizontal="center"/>
    </xf>
    <xf numFmtId="172" fontId="3" fillId="0" borderId="11" xfId="1" applyNumberFormat="1" applyFont="1" applyBorder="1"/>
    <xf numFmtId="172" fontId="3" fillId="0" borderId="11" xfId="1" quotePrefix="1" applyNumberFormat="1" applyFont="1" applyBorder="1" applyAlignment="1">
      <alignment horizontal="right"/>
    </xf>
    <xf numFmtId="172" fontId="20" fillId="0" borderId="11" xfId="1" applyNumberFormat="1" applyFont="1" applyBorder="1"/>
    <xf numFmtId="174" fontId="3" fillId="0" borderId="11" xfId="7" applyNumberFormat="1" applyFont="1" applyBorder="1"/>
    <xf numFmtId="174" fontId="3" fillId="0" borderId="11" xfId="6" quotePrefix="1" applyNumberFormat="1" applyFont="1" applyBorder="1" applyAlignment="1">
      <alignment horizontal="right"/>
    </xf>
    <xf numFmtId="174" fontId="24" fillId="0" borderId="11" xfId="7" applyNumberFormat="1" applyFont="1" applyBorder="1"/>
    <xf numFmtId="172" fontId="24" fillId="0" borderId="11" xfId="1" applyNumberFormat="1" applyFont="1" applyBorder="1"/>
    <xf numFmtId="174" fontId="3" fillId="3" borderId="11" xfId="7" applyNumberFormat="1" applyFont="1" applyFill="1" applyBorder="1"/>
    <xf numFmtId="174" fontId="3" fillId="3" borderId="11" xfId="6" quotePrefix="1" applyNumberFormat="1" applyFont="1" applyFill="1" applyBorder="1" applyAlignment="1">
      <alignment horizontal="right"/>
    </xf>
    <xf numFmtId="174" fontId="7" fillId="0" borderId="11" xfId="7" applyNumberFormat="1" applyFont="1" applyBorder="1"/>
    <xf numFmtId="174" fontId="7" fillId="0" borderId="12" xfId="7" applyNumberFormat="1" applyFont="1" applyBorder="1"/>
    <xf numFmtId="174" fontId="20" fillId="0" borderId="11" xfId="7" applyNumberFormat="1" applyFont="1" applyBorder="1"/>
    <xf numFmtId="37" fontId="2" fillId="0" borderId="0" xfId="6" applyFont="1" applyAlignment="1">
      <alignment horizontal="centerContinuous"/>
    </xf>
    <xf numFmtId="37" fontId="2" fillId="0" borderId="0" xfId="7" applyFont="1" applyAlignment="1">
      <alignment horizontal="centerContinuous"/>
    </xf>
    <xf numFmtId="37" fontId="2" fillId="0" borderId="0" xfId="6" quotePrefix="1" applyFont="1" applyAlignment="1">
      <alignment horizontal="centerContinuous"/>
    </xf>
    <xf numFmtId="37" fontId="8" fillId="0" borderId="5" xfId="7" applyFont="1" applyBorder="1"/>
    <xf numFmtId="37" fontId="8" fillId="0" borderId="9" xfId="7" applyFont="1" applyBorder="1"/>
    <xf numFmtId="10" fontId="10" fillId="0" borderId="0" xfId="5" applyNumberFormat="1" applyFont="1" applyFill="1" applyBorder="1"/>
    <xf numFmtId="37" fontId="11" fillId="0" borderId="9" xfId="7" applyFont="1" applyBorder="1"/>
    <xf numFmtId="37" fontId="10" fillId="0" borderId="9" xfId="7" applyFont="1" applyBorder="1"/>
    <xf numFmtId="37" fontId="9" fillId="0" borderId="0" xfId="7" applyFont="1" applyProtection="1">
      <protection locked="0"/>
    </xf>
    <xf numFmtId="1" fontId="9" fillId="0" borderId="0" xfId="7" applyNumberFormat="1" applyFont="1" applyAlignment="1">
      <alignment horizontal="center"/>
    </xf>
    <xf numFmtId="164" fontId="10" fillId="0" borderId="0" xfId="6" applyNumberFormat="1" applyFont="1" applyAlignment="1">
      <alignment horizontal="right"/>
    </xf>
    <xf numFmtId="37" fontId="9" fillId="0" borderId="17" xfId="7" applyFont="1" applyBorder="1"/>
    <xf numFmtId="7" fontId="7" fillId="0" borderId="25" xfId="7" applyNumberFormat="1" applyFont="1" applyBorder="1"/>
    <xf numFmtId="7" fontId="3" fillId="0" borderId="11" xfId="7" applyNumberFormat="1" applyFont="1" applyBorder="1" applyAlignment="1">
      <alignment horizontal="right" wrapText="1"/>
    </xf>
    <xf numFmtId="9" fontId="7" fillId="0" borderId="0" xfId="4" applyNumberFormat="1" applyFont="1" applyBorder="1" applyAlignment="1" applyProtection="1">
      <alignment horizontal="right"/>
    </xf>
    <xf numFmtId="10" fontId="3" fillId="0" borderId="0" xfId="7" applyNumberFormat="1" applyFont="1"/>
    <xf numFmtId="0" fontId="0" fillId="0" borderId="8" xfId="0" applyBorder="1" applyAlignment="1">
      <alignment vertical="center"/>
    </xf>
    <xf numFmtId="44" fontId="25" fillId="6" borderId="26" xfId="0" applyNumberFormat="1" applyFont="1" applyFill="1" applyBorder="1" applyAlignment="1">
      <alignment horizontal="centerContinuous" vertical="center"/>
    </xf>
    <xf numFmtId="44" fontId="26" fillId="6" borderId="26" xfId="0" applyNumberFormat="1" applyFont="1" applyFill="1" applyBorder="1" applyAlignment="1">
      <alignment horizontal="centerContinuous" vertical="center"/>
    </xf>
    <xf numFmtId="44" fontId="26" fillId="6" borderId="27" xfId="0" applyNumberFormat="1" applyFont="1" applyFill="1" applyBorder="1" applyAlignment="1">
      <alignment horizontal="centerContinuous" vertical="center"/>
    </xf>
    <xf numFmtId="0" fontId="26" fillId="6" borderId="28" xfId="0" applyFont="1" applyFill="1" applyBorder="1" applyAlignment="1">
      <alignment horizontal="left" vertical="center"/>
    </xf>
    <xf numFmtId="0" fontId="26" fillId="6" borderId="29" xfId="0" applyFont="1" applyFill="1" applyBorder="1" applyAlignment="1">
      <alignment horizontal="right" vertical="center"/>
    </xf>
    <xf numFmtId="0" fontId="26" fillId="6" borderId="0" xfId="0" applyFont="1" applyFill="1" applyAlignment="1">
      <alignment horizontal="right" vertical="center"/>
    </xf>
    <xf numFmtId="0" fontId="26" fillId="6" borderId="30" xfId="0" applyFont="1" applyFill="1" applyBorder="1" applyAlignment="1">
      <alignment horizontal="right" vertical="center"/>
    </xf>
    <xf numFmtId="0" fontId="26" fillId="6" borderId="23" xfId="0" applyFont="1" applyFill="1" applyBorder="1" applyAlignment="1">
      <alignment horizontal="right" vertical="center"/>
    </xf>
    <xf numFmtId="37" fontId="9" fillId="0" borderId="10" xfId="0" applyNumberFormat="1" applyFont="1" applyBorder="1" applyAlignment="1">
      <alignment horizontal="left" vertical="center"/>
    </xf>
    <xf numFmtId="9" fontId="10" fillId="0" borderId="8" xfId="5" applyFont="1" applyBorder="1" applyAlignment="1">
      <alignment horizontal="right" vertical="center"/>
    </xf>
    <xf numFmtId="174" fontId="10" fillId="0" borderId="8" xfId="0" applyNumberFormat="1" applyFont="1" applyBorder="1" applyAlignment="1">
      <alignment horizontal="right" vertical="center"/>
    </xf>
    <xf numFmtId="176" fontId="10" fillId="0" borderId="8" xfId="0" applyNumberFormat="1" applyFont="1" applyBorder="1" applyAlignment="1">
      <alignment horizontal="right" vertical="center"/>
    </xf>
    <xf numFmtId="177" fontId="10" fillId="0" borderId="20" xfId="0" applyNumberFormat="1" applyFont="1" applyBorder="1" applyAlignment="1">
      <alignment horizontal="right" vertical="center"/>
    </xf>
    <xf numFmtId="178" fontId="10" fillId="0" borderId="8" xfId="0" applyNumberFormat="1" applyFont="1" applyBorder="1" applyAlignment="1">
      <alignment horizontal="right" vertical="center"/>
    </xf>
    <xf numFmtId="0" fontId="0" fillId="0" borderId="0" xfId="0" applyAlignment="1">
      <alignment vertical="center"/>
    </xf>
    <xf numFmtId="0" fontId="27" fillId="0" borderId="0" xfId="0" applyFont="1" applyAlignment="1">
      <alignment vertical="center"/>
    </xf>
    <xf numFmtId="0" fontId="28" fillId="0" borderId="0" xfId="0" applyFont="1" applyAlignment="1">
      <alignment vertical="center"/>
    </xf>
    <xf numFmtId="172" fontId="21" fillId="0" borderId="0" xfId="0" applyNumberFormat="1" applyFont="1"/>
    <xf numFmtId="167" fontId="0" fillId="0" borderId="0" xfId="0" applyNumberFormat="1"/>
    <xf numFmtId="0" fontId="3" fillId="0" borderId="0" xfId="8"/>
    <xf numFmtId="0" fontId="38" fillId="7" borderId="32" xfId="20" applyFont="1" applyFill="1" applyBorder="1" applyAlignment="1">
      <alignment horizontal="left" vertical="center"/>
    </xf>
    <xf numFmtId="0" fontId="38" fillId="7" borderId="32" xfId="20" applyFont="1" applyFill="1" applyBorder="1" applyAlignment="1">
      <alignment horizontal="right" vertical="center"/>
    </xf>
    <xf numFmtId="0" fontId="38" fillId="7" borderId="34" xfId="20" applyFont="1" applyFill="1" applyBorder="1" applyAlignment="1">
      <alignment horizontal="left" vertical="center"/>
    </xf>
    <xf numFmtId="0" fontId="38" fillId="7" borderId="34" xfId="20" applyFont="1" applyFill="1" applyBorder="1" applyAlignment="1">
      <alignment horizontal="right" vertical="center"/>
    </xf>
    <xf numFmtId="0" fontId="39" fillId="0" borderId="36" xfId="20" applyFont="1" applyBorder="1" applyAlignment="1">
      <alignment horizontal="left" vertical="center"/>
    </xf>
    <xf numFmtId="4" fontId="39" fillId="0" borderId="36" xfId="20" applyNumberFormat="1" applyFont="1" applyBorder="1" applyAlignment="1">
      <alignment horizontal="right" vertical="center"/>
    </xf>
    <xf numFmtId="14" fontId="39" fillId="0" borderId="36" xfId="20" applyNumberFormat="1" applyFont="1" applyBorder="1" applyAlignment="1">
      <alignment horizontal="left" vertical="center"/>
    </xf>
    <xf numFmtId="0" fontId="39" fillId="0" borderId="0" xfId="20" applyFont="1" applyAlignment="1">
      <alignment horizontal="left" vertical="center"/>
    </xf>
    <xf numFmtId="0" fontId="39" fillId="0" borderId="0" xfId="20" applyFont="1" applyAlignment="1">
      <alignment horizontal="right" vertical="center"/>
    </xf>
    <xf numFmtId="4" fontId="39" fillId="0" borderId="0" xfId="20" applyNumberFormat="1" applyFont="1" applyAlignment="1">
      <alignment horizontal="right" vertical="center"/>
    </xf>
    <xf numFmtId="0" fontId="39" fillId="0" borderId="37" xfId="20" applyFont="1" applyBorder="1" applyAlignment="1">
      <alignment horizontal="left" vertical="center"/>
    </xf>
    <xf numFmtId="0" fontId="39" fillId="0" borderId="37" xfId="20" applyFont="1" applyBorder="1" applyAlignment="1">
      <alignment horizontal="right" vertical="center"/>
    </xf>
    <xf numFmtId="4" fontId="39" fillId="0" borderId="37" xfId="20" applyNumberFormat="1" applyFont="1" applyBorder="1" applyAlignment="1">
      <alignment horizontal="right" vertical="center"/>
    </xf>
    <xf numFmtId="0" fontId="38" fillId="0" borderId="36" xfId="20" applyFont="1" applyBorder="1" applyAlignment="1">
      <alignment horizontal="left" vertical="center"/>
    </xf>
    <xf numFmtId="0" fontId="38" fillId="0" borderId="36" xfId="20" applyFont="1" applyBorder="1" applyAlignment="1">
      <alignment horizontal="right" vertical="center"/>
    </xf>
    <xf numFmtId="4" fontId="38" fillId="0" borderId="36" xfId="20" applyNumberFormat="1" applyFont="1" applyBorder="1" applyAlignment="1">
      <alignment horizontal="right" vertical="center"/>
    </xf>
    <xf numFmtId="14" fontId="39" fillId="0" borderId="0" xfId="20" applyNumberFormat="1" applyFont="1" applyAlignment="1">
      <alignment horizontal="left" vertical="center"/>
    </xf>
    <xf numFmtId="14" fontId="39" fillId="0" borderId="37" xfId="20" applyNumberFormat="1" applyFont="1" applyBorder="1" applyAlignment="1">
      <alignment horizontal="left" vertical="center"/>
    </xf>
    <xf numFmtId="0" fontId="39" fillId="0" borderId="38" xfId="20" applyFont="1" applyBorder="1" applyAlignment="1">
      <alignment horizontal="left" vertical="center"/>
    </xf>
    <xf numFmtId="4" fontId="39" fillId="0" borderId="38" xfId="20" applyNumberFormat="1" applyFont="1" applyBorder="1" applyAlignment="1">
      <alignment horizontal="right" vertical="center"/>
    </xf>
    <xf numFmtId="14" fontId="39" fillId="0" borderId="38" xfId="20" applyNumberFormat="1" applyFont="1" applyBorder="1" applyAlignment="1">
      <alignment horizontal="left" vertical="center"/>
    </xf>
    <xf numFmtId="0" fontId="40" fillId="7" borderId="0" xfId="20" applyFont="1" applyFill="1" applyAlignment="1">
      <alignment horizontal="right" vertical="center" wrapText="1"/>
    </xf>
    <xf numFmtId="0" fontId="41" fillId="5" borderId="0" xfId="20" applyFont="1" applyFill="1" applyAlignment="1">
      <alignment horizontal="left" vertical="center" wrapText="1"/>
    </xf>
    <xf numFmtId="0" fontId="41" fillId="5" borderId="0" xfId="20" applyFont="1" applyFill="1" applyAlignment="1">
      <alignment horizontal="right" vertical="center" wrapText="1"/>
    </xf>
    <xf numFmtId="0" fontId="41" fillId="5" borderId="32" xfId="20" applyFont="1" applyFill="1" applyBorder="1" applyAlignment="1">
      <alignment horizontal="left" vertical="center" wrapText="1"/>
    </xf>
    <xf numFmtId="0" fontId="41" fillId="5" borderId="32" xfId="20" applyFont="1" applyFill="1" applyBorder="1" applyAlignment="1">
      <alignment horizontal="right" vertical="center" wrapText="1"/>
    </xf>
    <xf numFmtId="0" fontId="40" fillId="5" borderId="33" xfId="20" applyFont="1" applyFill="1" applyBorder="1" applyAlignment="1">
      <alignment horizontal="right" vertical="center" wrapText="1"/>
    </xf>
    <xf numFmtId="9" fontId="3" fillId="0" borderId="0" xfId="8" applyNumberFormat="1"/>
    <xf numFmtId="17" fontId="25" fillId="6" borderId="26" xfId="0" applyNumberFormat="1" applyFont="1" applyFill="1" applyBorder="1" applyAlignment="1">
      <alignment horizontal="centerContinuous" vertical="center"/>
    </xf>
    <xf numFmtId="172" fontId="24" fillId="0" borderId="11" xfId="1" applyNumberFormat="1" applyFont="1" applyFill="1" applyBorder="1"/>
    <xf numFmtId="8" fontId="3" fillId="0" borderId="11" xfId="7" applyNumberFormat="1" applyFont="1" applyBorder="1"/>
    <xf numFmtId="10" fontId="17" fillId="0" borderId="0" xfId="7" applyNumberFormat="1" applyFont="1"/>
    <xf numFmtId="0" fontId="40" fillId="5" borderId="0" xfId="20" applyFont="1" applyFill="1" applyAlignment="1">
      <alignment vertical="center" wrapText="1"/>
    </xf>
    <xf numFmtId="0" fontId="28" fillId="0" borderId="0" xfId="0" applyFont="1" applyAlignment="1">
      <alignment vertical="top" wrapText="1"/>
    </xf>
    <xf numFmtId="37" fontId="9" fillId="0" borderId="1" xfId="7" applyFont="1" applyBorder="1"/>
    <xf numFmtId="37" fontId="9" fillId="0" borderId="12" xfId="7" applyFont="1" applyBorder="1"/>
    <xf numFmtId="37" fontId="9" fillId="0" borderId="2" xfId="7" applyFont="1" applyBorder="1"/>
    <xf numFmtId="38" fontId="9" fillId="0" borderId="1" xfId="1" applyNumberFormat="1" applyFont="1" applyFill="1" applyBorder="1" applyAlignment="1"/>
    <xf numFmtId="38" fontId="9" fillId="0" borderId="12" xfId="1" applyNumberFormat="1" applyFont="1" applyFill="1" applyBorder="1" applyAlignment="1"/>
    <xf numFmtId="37" fontId="9" fillId="0" borderId="1" xfId="6" applyFont="1" applyBorder="1" applyProtection="1">
      <protection locked="0"/>
    </xf>
    <xf numFmtId="37" fontId="9" fillId="0" borderId="12" xfId="6" applyFont="1" applyBorder="1" applyProtection="1">
      <protection locked="0"/>
    </xf>
    <xf numFmtId="37" fontId="9" fillId="0" borderId="2" xfId="6" applyFont="1" applyBorder="1" applyProtection="1">
      <protection locked="0"/>
    </xf>
    <xf numFmtId="0" fontId="11" fillId="0" borderId="11" xfId="6" applyNumberFormat="1" applyFont="1" applyBorder="1" applyAlignment="1">
      <alignment horizontal="right"/>
    </xf>
    <xf numFmtId="14" fontId="11" fillId="0" borderId="11" xfId="6" applyNumberFormat="1" applyFont="1" applyBorder="1" applyAlignment="1">
      <alignment horizontal="right"/>
    </xf>
    <xf numFmtId="165" fontId="11" fillId="0" borderId="10" xfId="3" applyNumberFormat="1" applyFont="1" applyFill="1" applyBorder="1" applyAlignment="1">
      <alignment horizontal="right"/>
    </xf>
    <xf numFmtId="37" fontId="43" fillId="0" borderId="7" xfId="7" applyFont="1" applyBorder="1" applyAlignment="1">
      <alignment horizontal="center" wrapText="1"/>
    </xf>
    <xf numFmtId="166" fontId="9" fillId="0" borderId="21" xfId="7" applyNumberFormat="1" applyFont="1" applyBorder="1" applyAlignment="1" applyProtection="1">
      <alignment horizontal="center"/>
      <protection locked="0"/>
    </xf>
    <xf numFmtId="37" fontId="9" fillId="0" borderId="24" xfId="7" quotePrefix="1" applyFont="1" applyBorder="1" applyAlignment="1">
      <alignment horizontal="center"/>
    </xf>
    <xf numFmtId="10" fontId="3" fillId="0" borderId="1" xfId="7" applyNumberFormat="1" applyFont="1" applyBorder="1" applyAlignment="1">
      <alignment horizontal="right"/>
    </xf>
    <xf numFmtId="7" fontId="3" fillId="3" borderId="1" xfId="2" applyNumberFormat="1" applyFont="1" applyFill="1" applyBorder="1" applyAlignment="1" applyProtection="1">
      <alignment horizontal="right"/>
      <protection locked="0"/>
    </xf>
    <xf numFmtId="7" fontId="3" fillId="3" borderId="1" xfId="7" applyNumberFormat="1" applyFont="1" applyFill="1" applyBorder="1" applyAlignment="1" applyProtection="1">
      <alignment horizontal="right"/>
      <protection locked="0"/>
    </xf>
    <xf numFmtId="14" fontId="44" fillId="0" borderId="11" xfId="7" applyNumberFormat="1" applyFont="1" applyBorder="1" applyAlignment="1">
      <alignment horizontal="center"/>
    </xf>
    <xf numFmtId="0" fontId="46" fillId="8" borderId="0" xfId="24" applyFont="1" applyFill="1" applyAlignment="1">
      <alignment vertical="center"/>
    </xf>
    <xf numFmtId="0" fontId="47" fillId="8" borderId="0" xfId="24" applyFont="1" applyFill="1" applyAlignment="1">
      <alignment horizontal="center" vertical="center"/>
    </xf>
    <xf numFmtId="5" fontId="47" fillId="8" borderId="0" xfId="24" applyNumberFormat="1" applyFont="1" applyFill="1" applyAlignment="1">
      <alignment horizontal="center" vertical="center"/>
    </xf>
    <xf numFmtId="5" fontId="47" fillId="8" borderId="0" xfId="24" applyNumberFormat="1" applyFont="1" applyFill="1" applyAlignment="1">
      <alignment vertical="center"/>
    </xf>
    <xf numFmtId="5" fontId="47" fillId="0" borderId="0" xfId="24" applyNumberFormat="1" applyFont="1" applyAlignment="1">
      <alignment vertical="center"/>
    </xf>
    <xf numFmtId="0" fontId="47" fillId="0" borderId="0" xfId="24" applyFont="1" applyAlignment="1">
      <alignment horizontal="center" vertical="center"/>
    </xf>
    <xf numFmtId="5" fontId="47" fillId="0" borderId="0" xfId="24" applyNumberFormat="1" applyFont="1" applyAlignment="1">
      <alignment horizontal="center" vertical="center"/>
    </xf>
    <xf numFmtId="0" fontId="47" fillId="0" borderId="0" xfId="24" applyFont="1" applyAlignment="1">
      <alignment vertical="center"/>
    </xf>
    <xf numFmtId="0" fontId="2" fillId="8" borderId="0" xfId="24" applyFont="1" applyFill="1" applyAlignment="1">
      <alignment vertical="center"/>
    </xf>
    <xf numFmtId="0" fontId="48" fillId="9" borderId="21" xfId="24" applyFont="1" applyFill="1" applyBorder="1" applyAlignment="1">
      <alignment vertical="center"/>
    </xf>
    <xf numFmtId="182" fontId="48" fillId="9" borderId="25" xfId="24" applyNumberFormat="1" applyFont="1" applyFill="1" applyBorder="1" applyAlignment="1">
      <alignment horizontal="center" vertical="center" wrapText="1"/>
    </xf>
    <xf numFmtId="182" fontId="48" fillId="9" borderId="25" xfId="24" applyNumberFormat="1" applyFont="1" applyFill="1" applyBorder="1" applyAlignment="1">
      <alignment vertical="center"/>
    </xf>
    <xf numFmtId="182" fontId="48" fillId="9" borderId="22" xfId="24" applyNumberFormat="1" applyFont="1" applyFill="1" applyBorder="1" applyAlignment="1">
      <alignment vertical="center"/>
    </xf>
    <xf numFmtId="182" fontId="48" fillId="9" borderId="0" xfId="24" applyNumberFormat="1" applyFont="1" applyFill="1" applyAlignment="1">
      <alignment vertical="center"/>
    </xf>
    <xf numFmtId="183" fontId="48" fillId="9" borderId="0" xfId="24" applyNumberFormat="1" applyFont="1" applyFill="1" applyAlignment="1">
      <alignment vertical="center"/>
    </xf>
    <xf numFmtId="0" fontId="48" fillId="9" borderId="14" xfId="24" applyFont="1" applyFill="1" applyBorder="1" applyAlignment="1">
      <alignment vertical="center"/>
    </xf>
    <xf numFmtId="182" fontId="48" fillId="9" borderId="0" xfId="24" applyNumberFormat="1" applyFont="1" applyFill="1" applyAlignment="1">
      <alignment horizontal="center" vertical="center" wrapText="1"/>
    </xf>
    <xf numFmtId="0" fontId="48" fillId="9" borderId="0" xfId="24" applyFont="1" applyFill="1" applyAlignment="1">
      <alignment horizontal="center" vertical="center"/>
    </xf>
    <xf numFmtId="5" fontId="48" fillId="9" borderId="0" xfId="24" applyNumberFormat="1" applyFont="1" applyFill="1" applyAlignment="1">
      <alignment horizontal="center" vertical="center"/>
    </xf>
    <xf numFmtId="184" fontId="48" fillId="9" borderId="0" xfId="24" applyNumberFormat="1" applyFont="1" applyFill="1" applyAlignment="1">
      <alignment horizontal="right" vertical="center"/>
    </xf>
    <xf numFmtId="184" fontId="48" fillId="9" borderId="23" xfId="24" applyNumberFormat="1" applyFont="1" applyFill="1" applyBorder="1" applyAlignment="1">
      <alignment horizontal="right" vertical="center"/>
    </xf>
    <xf numFmtId="0" fontId="8" fillId="8" borderId="24" xfId="24" applyFont="1" applyFill="1" applyBorder="1" applyAlignment="1">
      <alignment vertical="center"/>
    </xf>
    <xf numFmtId="0" fontId="8" fillId="8" borderId="8" xfId="24" applyFont="1" applyFill="1" applyBorder="1" applyAlignment="1">
      <alignment horizontal="center" vertical="center"/>
    </xf>
    <xf numFmtId="5" fontId="8" fillId="8" borderId="8" xfId="24" applyNumberFormat="1" applyFont="1" applyFill="1" applyBorder="1" applyAlignment="1">
      <alignment horizontal="center" vertical="center"/>
    </xf>
    <xf numFmtId="5" fontId="8" fillId="9" borderId="8" xfId="24" applyNumberFormat="1" applyFont="1" applyFill="1" applyBorder="1" applyAlignment="1">
      <alignment vertical="center"/>
    </xf>
    <xf numFmtId="0" fontId="8" fillId="0" borderId="8" xfId="24" applyFont="1" applyBorder="1" applyAlignment="1">
      <alignment horizontal="center" vertical="center"/>
    </xf>
    <xf numFmtId="5" fontId="8" fillId="0" borderId="8" xfId="24" applyNumberFormat="1" applyFont="1" applyBorder="1" applyAlignment="1">
      <alignment horizontal="center" vertical="center"/>
    </xf>
    <xf numFmtId="8" fontId="8" fillId="0" borderId="8" xfId="24" applyNumberFormat="1" applyFont="1" applyBorder="1" applyAlignment="1">
      <alignment vertical="center"/>
    </xf>
    <xf numFmtId="167" fontId="8" fillId="0" borderId="8" xfId="24" applyNumberFormat="1" applyFont="1" applyBorder="1" applyAlignment="1">
      <alignment vertical="center"/>
    </xf>
    <xf numFmtId="5" fontId="8" fillId="0" borderId="8" xfId="24" applyNumberFormat="1" applyFont="1" applyBorder="1" applyAlignment="1">
      <alignment vertical="center"/>
    </xf>
    <xf numFmtId="5" fontId="8" fillId="0" borderId="20" xfId="24" applyNumberFormat="1" applyFont="1" applyBorder="1" applyAlignment="1">
      <alignment vertical="center"/>
    </xf>
    <xf numFmtId="0" fontId="8" fillId="0" borderId="0" xfId="24" applyFont="1" applyAlignment="1">
      <alignment vertical="center"/>
    </xf>
    <xf numFmtId="3" fontId="8" fillId="0" borderId="8" xfId="24" applyNumberFormat="1" applyFont="1" applyBorder="1" applyAlignment="1">
      <alignment vertical="center"/>
    </xf>
    <xf numFmtId="0" fontId="48" fillId="10" borderId="24" xfId="24" applyFont="1" applyFill="1" applyBorder="1" applyAlignment="1">
      <alignment vertical="center"/>
    </xf>
    <xf numFmtId="0" fontId="48" fillId="10" borderId="24" xfId="24" applyFont="1" applyFill="1" applyBorder="1" applyAlignment="1">
      <alignment horizontal="center" vertical="center"/>
    </xf>
    <xf numFmtId="5" fontId="48" fillId="10" borderId="10" xfId="24" applyNumberFormat="1" applyFont="1" applyFill="1" applyBorder="1" applyAlignment="1">
      <alignment horizontal="center" vertical="center"/>
    </xf>
    <xf numFmtId="5" fontId="48" fillId="10" borderId="8" xfId="24" applyNumberFormat="1" applyFont="1" applyFill="1" applyBorder="1" applyAlignment="1">
      <alignment horizontal="center" vertical="center"/>
    </xf>
    <xf numFmtId="5" fontId="48" fillId="9" borderId="11" xfId="24" applyNumberFormat="1" applyFont="1" applyFill="1" applyBorder="1" applyAlignment="1">
      <alignment vertical="center"/>
    </xf>
    <xf numFmtId="5" fontId="48" fillId="10" borderId="8" xfId="24" applyNumberFormat="1" applyFont="1" applyFill="1" applyBorder="1" applyAlignment="1">
      <alignment vertical="center"/>
    </xf>
    <xf numFmtId="5" fontId="48" fillId="10" borderId="20" xfId="24" applyNumberFormat="1" applyFont="1" applyFill="1" applyBorder="1" applyAlignment="1">
      <alignment vertical="center"/>
    </xf>
    <xf numFmtId="0" fontId="8" fillId="8" borderId="14" xfId="24" applyFont="1" applyFill="1" applyBorder="1" applyAlignment="1">
      <alignment vertical="center"/>
    </xf>
    <xf numFmtId="185" fontId="8" fillId="11" borderId="14" xfId="24" applyNumberFormat="1" applyFont="1" applyFill="1" applyBorder="1" applyAlignment="1">
      <alignment horizontal="center" vertical="center"/>
    </xf>
    <xf numFmtId="186" fontId="8" fillId="11" borderId="31" xfId="24" applyNumberFormat="1" applyFont="1" applyFill="1" applyBorder="1" applyAlignment="1">
      <alignment horizontal="center" vertical="center"/>
    </xf>
    <xf numFmtId="5" fontId="8" fillId="8" borderId="0" xfId="24" applyNumberFormat="1" applyFont="1" applyFill="1" applyAlignment="1">
      <alignment vertical="center"/>
    </xf>
    <xf numFmtId="7" fontId="8" fillId="8" borderId="0" xfId="24" applyNumberFormat="1" applyFont="1" applyFill="1" applyAlignment="1">
      <alignment horizontal="center" vertical="center"/>
    </xf>
    <xf numFmtId="187" fontId="8" fillId="8" borderId="0" xfId="24" applyNumberFormat="1" applyFont="1" applyFill="1" applyAlignment="1">
      <alignment horizontal="center" vertical="center"/>
    </xf>
    <xf numFmtId="5" fontId="8" fillId="9" borderId="31" xfId="24" applyNumberFormat="1" applyFont="1" applyFill="1" applyBorder="1" applyAlignment="1">
      <alignment vertical="center"/>
    </xf>
    <xf numFmtId="186" fontId="8" fillId="0" borderId="0" xfId="24" applyNumberFormat="1" applyFont="1" applyAlignment="1">
      <alignment vertical="center"/>
    </xf>
    <xf numFmtId="186" fontId="8" fillId="0" borderId="23" xfId="24" applyNumberFormat="1" applyFont="1" applyBorder="1" applyAlignment="1">
      <alignment vertical="center"/>
    </xf>
    <xf numFmtId="5" fontId="8" fillId="0" borderId="23" xfId="24" applyNumberFormat="1" applyFont="1" applyBorder="1" applyAlignment="1">
      <alignment vertical="center"/>
    </xf>
    <xf numFmtId="5" fontId="8" fillId="0" borderId="0" xfId="24" applyNumberFormat="1" applyFont="1" applyAlignment="1">
      <alignment vertical="center"/>
    </xf>
    <xf numFmtId="185" fontId="8" fillId="11" borderId="24" xfId="24" applyNumberFormat="1" applyFont="1" applyFill="1" applyBorder="1" applyAlignment="1">
      <alignment horizontal="center" vertical="center"/>
    </xf>
    <xf numFmtId="186" fontId="8" fillId="11" borderId="10" xfId="24" applyNumberFormat="1" applyFont="1" applyFill="1" applyBorder="1" applyAlignment="1">
      <alignment horizontal="center" vertical="center"/>
    </xf>
    <xf numFmtId="5" fontId="8" fillId="8" borderId="8" xfId="24" applyNumberFormat="1" applyFont="1" applyFill="1" applyBorder="1" applyAlignment="1">
      <alignment vertical="center"/>
    </xf>
    <xf numFmtId="5" fontId="8" fillId="9" borderId="10" xfId="24" applyNumberFormat="1" applyFont="1" applyFill="1" applyBorder="1" applyAlignment="1">
      <alignment vertical="center"/>
    </xf>
    <xf numFmtId="186" fontId="8" fillId="0" borderId="8" xfId="24" applyNumberFormat="1" applyFont="1" applyBorder="1" applyAlignment="1">
      <alignment vertical="center"/>
    </xf>
    <xf numFmtId="186" fontId="8" fillId="0" borderId="20" xfId="24" applyNumberFormat="1" applyFont="1" applyBorder="1" applyAlignment="1">
      <alignment vertical="center"/>
    </xf>
    <xf numFmtId="0" fontId="14" fillId="8" borderId="14" xfId="24" applyFont="1" applyFill="1" applyBorder="1" applyAlignment="1">
      <alignment vertical="center"/>
    </xf>
    <xf numFmtId="185" fontId="14" fillId="11" borderId="14" xfId="24" applyNumberFormat="1" applyFont="1" applyFill="1" applyBorder="1" applyAlignment="1">
      <alignment horizontal="center" vertical="center"/>
    </xf>
    <xf numFmtId="186" fontId="14" fillId="11" borderId="31" xfId="24" applyNumberFormat="1" applyFont="1" applyFill="1" applyBorder="1" applyAlignment="1">
      <alignment horizontal="center" vertical="center"/>
    </xf>
    <xf numFmtId="5" fontId="14" fillId="8" borderId="0" xfId="24" applyNumberFormat="1" applyFont="1" applyFill="1" applyAlignment="1">
      <alignment vertical="center"/>
    </xf>
    <xf numFmtId="5" fontId="14" fillId="8" borderId="0" xfId="24" applyNumberFormat="1" applyFont="1" applyFill="1" applyAlignment="1">
      <alignment horizontal="center" vertical="center"/>
    </xf>
    <xf numFmtId="5" fontId="14" fillId="9" borderId="31" xfId="24" applyNumberFormat="1" applyFont="1" applyFill="1" applyBorder="1" applyAlignment="1">
      <alignment vertical="center"/>
    </xf>
    <xf numFmtId="186" fontId="14" fillId="0" borderId="0" xfId="24" applyNumberFormat="1" applyFont="1" applyAlignment="1">
      <alignment vertical="center"/>
    </xf>
    <xf numFmtId="186" fontId="14" fillId="0" borderId="23" xfId="24" applyNumberFormat="1" applyFont="1" applyBorder="1" applyAlignment="1">
      <alignment vertical="center"/>
    </xf>
    <xf numFmtId="5" fontId="14" fillId="0" borderId="23" xfId="24" applyNumberFormat="1" applyFont="1" applyBorder="1" applyAlignment="1">
      <alignment vertical="center"/>
    </xf>
    <xf numFmtId="5" fontId="14" fillId="0" borderId="0" xfId="24" applyNumberFormat="1" applyFont="1" applyAlignment="1">
      <alignment vertical="center"/>
    </xf>
    <xf numFmtId="5" fontId="8" fillId="8" borderId="0" xfId="24" applyNumberFormat="1" applyFont="1" applyFill="1" applyAlignment="1">
      <alignment horizontal="center" vertical="center"/>
    </xf>
    <xf numFmtId="167" fontId="8" fillId="8" borderId="0" xfId="24" applyNumberFormat="1" applyFont="1" applyFill="1" applyAlignment="1">
      <alignment horizontal="center" vertical="center"/>
    </xf>
    <xf numFmtId="10" fontId="8" fillId="8" borderId="0" xfId="24" applyNumberFormat="1" applyFont="1" applyFill="1" applyAlignment="1">
      <alignment horizontal="center" vertical="center"/>
    </xf>
    <xf numFmtId="10" fontId="8" fillId="8" borderId="23" xfId="24" applyNumberFormat="1" applyFont="1" applyFill="1" applyBorder="1" applyAlignment="1">
      <alignment horizontal="center" vertical="center"/>
    </xf>
    <xf numFmtId="188" fontId="8" fillId="8" borderId="0" xfId="24" applyNumberFormat="1" applyFont="1" applyFill="1" applyAlignment="1">
      <alignment horizontal="center" vertical="center"/>
    </xf>
    <xf numFmtId="188" fontId="8" fillId="8" borderId="23" xfId="24" applyNumberFormat="1" applyFont="1" applyFill="1" applyBorder="1" applyAlignment="1">
      <alignment horizontal="center" vertical="center"/>
    </xf>
    <xf numFmtId="5" fontId="8" fillId="8" borderId="23" xfId="24" applyNumberFormat="1" applyFont="1" applyFill="1" applyBorder="1" applyAlignment="1">
      <alignment horizontal="center" vertical="center"/>
    </xf>
    <xf numFmtId="10" fontId="47" fillId="0" borderId="0" xfId="25" applyNumberFormat="1" applyFont="1" applyAlignment="1">
      <alignment vertical="center"/>
    </xf>
    <xf numFmtId="189" fontId="8" fillId="8" borderId="8" xfId="24" applyNumberFormat="1" applyFont="1" applyFill="1" applyBorder="1" applyAlignment="1">
      <alignment horizontal="center" vertical="center"/>
    </xf>
    <xf numFmtId="4" fontId="8" fillId="8" borderId="20" xfId="24" applyNumberFormat="1" applyFont="1" applyFill="1" applyBorder="1" applyAlignment="1">
      <alignment horizontal="center" vertical="center"/>
    </xf>
    <xf numFmtId="5" fontId="14" fillId="0" borderId="21" xfId="24" applyNumberFormat="1" applyFont="1" applyBorder="1" applyAlignment="1">
      <alignment vertical="center"/>
    </xf>
    <xf numFmtId="7" fontId="8" fillId="11" borderId="24" xfId="24" applyNumberFormat="1" applyFont="1" applyFill="1" applyBorder="1" applyAlignment="1">
      <alignment horizontal="center" vertical="center"/>
    </xf>
    <xf numFmtId="5" fontId="8" fillId="11" borderId="10" xfId="24" applyNumberFormat="1" applyFont="1" applyFill="1" applyBorder="1" applyAlignment="1">
      <alignment horizontal="center" vertical="center"/>
    </xf>
    <xf numFmtId="10" fontId="8" fillId="0" borderId="8" xfId="24" applyNumberFormat="1" applyFont="1" applyBorder="1" applyAlignment="1">
      <alignment vertical="center"/>
    </xf>
    <xf numFmtId="5" fontId="8" fillId="0" borderId="31" xfId="24" applyNumberFormat="1" applyFont="1" applyBorder="1" applyAlignment="1">
      <alignment vertical="center"/>
    </xf>
    <xf numFmtId="10" fontId="8" fillId="8" borderId="8" xfId="24" applyNumberFormat="1" applyFont="1" applyFill="1" applyBorder="1" applyAlignment="1">
      <alignment horizontal="center" vertical="center"/>
    </xf>
    <xf numFmtId="5" fontId="8" fillId="0" borderId="10" xfId="24" applyNumberFormat="1" applyFont="1" applyBorder="1" applyAlignment="1">
      <alignment vertical="center"/>
    </xf>
    <xf numFmtId="5" fontId="14" fillId="0" borderId="31" xfId="24" applyNumberFormat="1" applyFont="1" applyBorder="1" applyAlignment="1">
      <alignment vertical="center"/>
    </xf>
    <xf numFmtId="0" fontId="49" fillId="8" borderId="14" xfId="24" applyFont="1" applyFill="1" applyBorder="1" applyAlignment="1">
      <alignment horizontal="left" vertical="center"/>
    </xf>
    <xf numFmtId="7" fontId="8" fillId="11" borderId="14" xfId="24" applyNumberFormat="1" applyFont="1" applyFill="1" applyBorder="1" applyAlignment="1">
      <alignment horizontal="center" vertical="center"/>
    </xf>
    <xf numFmtId="5" fontId="8" fillId="11" borderId="31" xfId="24" applyNumberFormat="1" applyFont="1" applyFill="1" applyBorder="1" applyAlignment="1">
      <alignment horizontal="center" vertical="center"/>
    </xf>
    <xf numFmtId="9" fontId="49" fillId="8" borderId="0" xfId="25" applyFont="1" applyFill="1" applyBorder="1" applyAlignment="1">
      <alignment vertical="center"/>
    </xf>
    <xf numFmtId="9" fontId="49" fillId="8" borderId="0" xfId="25" applyFont="1" applyFill="1" applyBorder="1" applyAlignment="1">
      <alignment horizontal="center" vertical="center"/>
    </xf>
    <xf numFmtId="9" fontId="49" fillId="9" borderId="31" xfId="25" applyFont="1" applyFill="1" applyBorder="1" applyAlignment="1">
      <alignment vertical="center"/>
    </xf>
    <xf numFmtId="9" fontId="49" fillId="0" borderId="0" xfId="25" applyFont="1" applyBorder="1" applyAlignment="1">
      <alignment vertical="center"/>
    </xf>
    <xf numFmtId="9" fontId="49" fillId="0" borderId="23" xfId="25" applyFont="1" applyBorder="1" applyAlignment="1">
      <alignment vertical="center"/>
    </xf>
    <xf numFmtId="9" fontId="49" fillId="0" borderId="31" xfId="25" applyFont="1" applyBorder="1" applyAlignment="1">
      <alignment vertical="center"/>
    </xf>
    <xf numFmtId="0" fontId="8" fillId="8" borderId="39" xfId="24" applyFont="1" applyFill="1" applyBorder="1" applyAlignment="1">
      <alignment vertical="center"/>
    </xf>
    <xf numFmtId="7" fontId="8" fillId="11" borderId="39" xfId="24" applyNumberFormat="1" applyFont="1" applyFill="1" applyBorder="1" applyAlignment="1">
      <alignment horizontal="center" vertical="center"/>
    </xf>
    <xf numFmtId="5" fontId="8" fillId="11" borderId="40" xfId="24" applyNumberFormat="1" applyFont="1" applyFill="1" applyBorder="1" applyAlignment="1">
      <alignment horizontal="center" vertical="center"/>
    </xf>
    <xf numFmtId="5" fontId="8" fillId="8" borderId="16" xfId="24" applyNumberFormat="1" applyFont="1" applyFill="1" applyBorder="1" applyAlignment="1">
      <alignment vertical="center"/>
    </xf>
    <xf numFmtId="5" fontId="8" fillId="8" borderId="16" xfId="24" applyNumberFormat="1" applyFont="1" applyFill="1" applyBorder="1" applyAlignment="1">
      <alignment horizontal="center" vertical="center"/>
    </xf>
    <xf numFmtId="5" fontId="8" fillId="9" borderId="40" xfId="24" applyNumberFormat="1" applyFont="1" applyFill="1" applyBorder="1" applyAlignment="1">
      <alignment vertical="center"/>
    </xf>
    <xf numFmtId="5" fontId="8" fillId="0" borderId="16" xfId="24" applyNumberFormat="1" applyFont="1" applyBorder="1" applyAlignment="1">
      <alignment vertical="center"/>
    </xf>
    <xf numFmtId="5" fontId="8" fillId="0" borderId="41" xfId="24" applyNumberFormat="1" applyFont="1" applyBorder="1" applyAlignment="1">
      <alignment vertical="center"/>
    </xf>
    <xf numFmtId="5" fontId="8" fillId="0" borderId="40" xfId="24" applyNumberFormat="1" applyFont="1" applyBorder="1" applyAlignment="1">
      <alignment vertical="center"/>
    </xf>
    <xf numFmtId="0" fontId="14" fillId="8" borderId="42" xfId="24" applyFont="1" applyFill="1" applyBorder="1" applyAlignment="1">
      <alignment vertical="center"/>
    </xf>
    <xf numFmtId="185" fontId="14" fillId="11" borderId="42" xfId="24" applyNumberFormat="1" applyFont="1" applyFill="1" applyBorder="1" applyAlignment="1">
      <alignment horizontal="center" vertical="center"/>
    </xf>
    <xf numFmtId="186" fontId="14" fillId="11" borderId="43" xfId="24" applyNumberFormat="1" applyFont="1" applyFill="1" applyBorder="1" applyAlignment="1">
      <alignment horizontal="center" vertical="center"/>
    </xf>
    <xf numFmtId="5" fontId="14" fillId="8" borderId="44" xfId="24" applyNumberFormat="1" applyFont="1" applyFill="1" applyBorder="1" applyAlignment="1">
      <alignment vertical="center"/>
    </xf>
    <xf numFmtId="5" fontId="14" fillId="8" borderId="44" xfId="24" applyNumberFormat="1" applyFont="1" applyFill="1" applyBorder="1" applyAlignment="1">
      <alignment horizontal="center" vertical="center"/>
    </xf>
    <xf numFmtId="5" fontId="14" fillId="8" borderId="45" xfId="24" applyNumberFormat="1" applyFont="1" applyFill="1" applyBorder="1" applyAlignment="1">
      <alignment horizontal="center" vertical="center"/>
    </xf>
    <xf numFmtId="7" fontId="14" fillId="11" borderId="14" xfId="24" applyNumberFormat="1" applyFont="1" applyFill="1" applyBorder="1" applyAlignment="1">
      <alignment horizontal="center" vertical="center"/>
    </xf>
    <xf numFmtId="5" fontId="14" fillId="11" borderId="31" xfId="24" applyNumberFormat="1" applyFont="1" applyFill="1" applyBorder="1" applyAlignment="1">
      <alignment horizontal="center" vertical="center"/>
    </xf>
    <xf numFmtId="0" fontId="8" fillId="8" borderId="46" xfId="24" applyFont="1" applyFill="1" applyBorder="1" applyAlignment="1">
      <alignment vertical="center"/>
    </xf>
    <xf numFmtId="185" fontId="8" fillId="11" borderId="46" xfId="24" applyNumberFormat="1" applyFont="1" applyFill="1" applyBorder="1" applyAlignment="1">
      <alignment horizontal="center" vertical="center"/>
    </xf>
    <xf numFmtId="186" fontId="8" fillId="11" borderId="47" xfId="24" applyNumberFormat="1" applyFont="1" applyFill="1" applyBorder="1" applyAlignment="1">
      <alignment horizontal="center" vertical="center"/>
    </xf>
    <xf numFmtId="5" fontId="8" fillId="8" borderId="19" xfId="24" applyNumberFormat="1" applyFont="1" applyFill="1" applyBorder="1" applyAlignment="1">
      <alignment vertical="center"/>
    </xf>
    <xf numFmtId="5" fontId="8" fillId="8" borderId="19" xfId="24" applyNumberFormat="1" applyFont="1" applyFill="1" applyBorder="1" applyAlignment="1">
      <alignment horizontal="center" vertical="center"/>
    </xf>
    <xf numFmtId="5" fontId="8" fillId="9" borderId="47" xfId="24" applyNumberFormat="1" applyFont="1" applyFill="1" applyBorder="1" applyAlignment="1">
      <alignment vertical="center"/>
    </xf>
    <xf numFmtId="5" fontId="8" fillId="0" borderId="19" xfId="24" applyNumberFormat="1" applyFont="1" applyBorder="1" applyAlignment="1">
      <alignment vertical="center"/>
    </xf>
    <xf numFmtId="5" fontId="8" fillId="0" borderId="48" xfId="24" applyNumberFormat="1" applyFont="1" applyBorder="1" applyAlignment="1">
      <alignment vertical="center"/>
    </xf>
    <xf numFmtId="5" fontId="8" fillId="0" borderId="47" xfId="24" applyNumberFormat="1" applyFont="1" applyBorder="1" applyAlignment="1">
      <alignment vertical="center"/>
    </xf>
    <xf numFmtId="0" fontId="50" fillId="0" borderId="0" xfId="24" applyFont="1" applyAlignment="1">
      <alignment vertical="center"/>
    </xf>
    <xf numFmtId="5" fontId="8" fillId="8" borderId="8" xfId="25" applyNumberFormat="1" applyFont="1" applyFill="1" applyBorder="1" applyAlignment="1">
      <alignment vertical="center"/>
    </xf>
    <xf numFmtId="5" fontId="8" fillId="8" borderId="8" xfId="25" applyNumberFormat="1" applyFont="1" applyFill="1" applyBorder="1" applyAlignment="1">
      <alignment horizontal="center" vertical="center"/>
    </xf>
    <xf numFmtId="5" fontId="8" fillId="9" borderId="10" xfId="25" applyNumberFormat="1" applyFont="1" applyFill="1" applyBorder="1" applyAlignment="1">
      <alignment vertical="center"/>
    </xf>
    <xf numFmtId="5" fontId="8" fillId="0" borderId="8" xfId="25" applyNumberFormat="1" applyFont="1" applyBorder="1" applyAlignment="1">
      <alignment vertical="center"/>
    </xf>
    <xf numFmtId="5" fontId="48" fillId="10" borderId="11" xfId="24" applyNumberFormat="1" applyFont="1" applyFill="1" applyBorder="1" applyAlignment="1">
      <alignment vertical="center"/>
    </xf>
    <xf numFmtId="0" fontId="8" fillId="0" borderId="14" xfId="24" applyFont="1" applyBorder="1" applyAlignment="1">
      <alignment vertical="center"/>
    </xf>
    <xf numFmtId="5" fontId="8" fillId="0" borderId="0" xfId="24" applyNumberFormat="1" applyFont="1" applyAlignment="1">
      <alignment horizontal="center" vertical="center"/>
    </xf>
    <xf numFmtId="0" fontId="8" fillId="0" borderId="24" xfId="24" applyFont="1" applyBorder="1" applyAlignment="1">
      <alignment vertical="center"/>
    </xf>
    <xf numFmtId="0" fontId="14" fillId="0" borderId="14" xfId="24" applyFont="1" applyBorder="1" applyAlignment="1">
      <alignment vertical="center"/>
    </xf>
    <xf numFmtId="5" fontId="14" fillId="0" borderId="0" xfId="24" applyNumberFormat="1" applyFont="1" applyAlignment="1">
      <alignment horizontal="center" vertical="center"/>
    </xf>
    <xf numFmtId="0" fontId="8" fillId="0" borderId="39" xfId="24" applyFont="1" applyBorder="1" applyAlignment="1">
      <alignment vertical="center"/>
    </xf>
    <xf numFmtId="0" fontId="8" fillId="11" borderId="39" xfId="24" applyFont="1" applyFill="1" applyBorder="1" applyAlignment="1">
      <alignment horizontal="center" vertical="center"/>
    </xf>
    <xf numFmtId="5" fontId="8" fillId="0" borderId="16" xfId="24" applyNumberFormat="1" applyFont="1" applyBorder="1" applyAlignment="1">
      <alignment horizontal="center" vertical="center"/>
    </xf>
    <xf numFmtId="0" fontId="14" fillId="0" borderId="24" xfId="24" applyFont="1" applyBorder="1" applyAlignment="1">
      <alignment vertical="center"/>
    </xf>
    <xf numFmtId="7" fontId="14" fillId="11" borderId="24" xfId="24" applyNumberFormat="1" applyFont="1" applyFill="1" applyBorder="1" applyAlignment="1">
      <alignment horizontal="center" vertical="center"/>
    </xf>
    <xf numFmtId="5" fontId="14" fillId="11" borderId="10" xfId="24" applyNumberFormat="1" applyFont="1" applyFill="1" applyBorder="1" applyAlignment="1">
      <alignment horizontal="center" vertical="center"/>
    </xf>
    <xf numFmtId="5" fontId="14" fillId="0" borderId="8" xfId="24" applyNumberFormat="1" applyFont="1" applyBorder="1" applyAlignment="1">
      <alignment vertical="center"/>
    </xf>
    <xf numFmtId="5" fontId="14" fillId="0" borderId="8" xfId="24" applyNumberFormat="1" applyFont="1" applyBorder="1" applyAlignment="1">
      <alignment horizontal="center" vertical="center"/>
    </xf>
    <xf numFmtId="5" fontId="14" fillId="9" borderId="10" xfId="24" applyNumberFormat="1" applyFont="1" applyFill="1" applyBorder="1" applyAlignment="1">
      <alignment vertical="center"/>
    </xf>
    <xf numFmtId="185" fontId="14" fillId="11" borderId="24" xfId="24" applyNumberFormat="1" applyFont="1" applyFill="1" applyBorder="1" applyAlignment="1">
      <alignment horizontal="center" vertical="center"/>
    </xf>
    <xf numFmtId="186" fontId="14" fillId="11" borderId="10" xfId="24" applyNumberFormat="1" applyFont="1" applyFill="1" applyBorder="1" applyAlignment="1">
      <alignment horizontal="center" vertical="center"/>
    </xf>
    <xf numFmtId="5" fontId="14" fillId="0" borderId="20" xfId="24" applyNumberFormat="1" applyFont="1" applyBorder="1" applyAlignment="1">
      <alignment vertical="center"/>
    </xf>
    <xf numFmtId="0" fontId="8" fillId="0" borderId="0" xfId="24" applyFont="1" applyAlignment="1">
      <alignment horizontal="center" vertical="center"/>
    </xf>
    <xf numFmtId="0" fontId="14" fillId="12" borderId="0" xfId="24" applyFont="1" applyFill="1" applyAlignment="1">
      <alignment vertical="center"/>
    </xf>
    <xf numFmtId="0" fontId="8" fillId="12" borderId="0" xfId="24" applyFont="1" applyFill="1" applyAlignment="1">
      <alignment horizontal="center" vertical="center"/>
    </xf>
    <xf numFmtId="5" fontId="8" fillId="12" borderId="0" xfId="24" applyNumberFormat="1" applyFont="1" applyFill="1" applyAlignment="1">
      <alignment horizontal="center" vertical="center"/>
    </xf>
    <xf numFmtId="5" fontId="8" fillId="12" borderId="0" xfId="24" applyNumberFormat="1" applyFont="1" applyFill="1" applyAlignment="1">
      <alignment vertical="center"/>
    </xf>
    <xf numFmtId="190" fontId="8" fillId="0" borderId="0" xfId="24" applyNumberFormat="1" applyFont="1" applyAlignment="1">
      <alignment vertical="center"/>
    </xf>
    <xf numFmtId="190" fontId="8" fillId="0" borderId="0" xfId="24" applyNumberFormat="1" applyFont="1" applyAlignment="1">
      <alignment horizontal="center" vertical="center"/>
    </xf>
    <xf numFmtId="180" fontId="8" fillId="0" borderId="0" xfId="24" applyNumberFormat="1" applyFont="1" applyAlignment="1">
      <alignment vertical="center"/>
    </xf>
    <xf numFmtId="180" fontId="8" fillId="0" borderId="0" xfId="24" applyNumberFormat="1" applyFont="1" applyAlignment="1">
      <alignment horizontal="center" vertical="center"/>
    </xf>
    <xf numFmtId="0" fontId="14" fillId="0" borderId="0" xfId="24" applyFont="1" applyAlignment="1">
      <alignment vertical="center"/>
    </xf>
    <xf numFmtId="172" fontId="51" fillId="0" borderId="11" xfId="1" applyNumberFormat="1" applyFont="1" applyBorder="1"/>
    <xf numFmtId="37" fontId="3" fillId="0" borderId="0" xfId="7" applyFont="1" applyAlignment="1">
      <alignment horizontal="left" indent="1"/>
    </xf>
    <xf numFmtId="10" fontId="53" fillId="0" borderId="1" xfId="7" applyNumberFormat="1" applyFont="1" applyBorder="1" applyAlignment="1">
      <alignment horizontal="right"/>
    </xf>
    <xf numFmtId="37" fontId="54" fillId="0" borderId="0" xfId="7" applyFont="1"/>
    <xf numFmtId="5" fontId="51" fillId="0" borderId="11" xfId="2" applyNumberFormat="1" applyFont="1" applyFill="1" applyBorder="1" applyProtection="1">
      <protection locked="0"/>
    </xf>
    <xf numFmtId="5" fontId="3" fillId="3" borderId="11" xfId="2" applyNumberFormat="1" applyFont="1" applyFill="1" applyBorder="1" applyProtection="1">
      <protection locked="0"/>
    </xf>
    <xf numFmtId="5" fontId="51" fillId="0" borderId="11" xfId="1" applyNumberFormat="1" applyFont="1" applyBorder="1"/>
    <xf numFmtId="5" fontId="3" fillId="0" borderId="11" xfId="1" applyNumberFormat="1" applyFont="1" applyFill="1" applyBorder="1" applyProtection="1">
      <protection locked="0"/>
    </xf>
    <xf numFmtId="5" fontId="52" fillId="0" borderId="11" xfId="7" applyNumberFormat="1" applyFont="1" applyBorder="1"/>
    <xf numFmtId="5" fontId="20" fillId="0" borderId="11" xfId="1" applyNumberFormat="1" applyFont="1" applyFill="1" applyBorder="1" applyProtection="1">
      <protection locked="0"/>
    </xf>
    <xf numFmtId="174" fontId="51" fillId="0" borderId="11" xfId="7" applyNumberFormat="1" applyFont="1" applyBorder="1"/>
    <xf numFmtId="172" fontId="53" fillId="0" borderId="11" xfId="1" applyNumberFormat="1" applyFont="1" applyBorder="1"/>
    <xf numFmtId="174" fontId="52" fillId="0" borderId="11" xfId="7" applyNumberFormat="1" applyFont="1" applyBorder="1"/>
    <xf numFmtId="10" fontId="52" fillId="0" borderId="11" xfId="5" applyNumberFormat="1" applyFont="1" applyFill="1" applyBorder="1"/>
    <xf numFmtId="10" fontId="51" fillId="0" borderId="1" xfId="7" applyNumberFormat="1" applyFont="1" applyBorder="1" applyAlignment="1">
      <alignment horizontal="right"/>
    </xf>
    <xf numFmtId="10" fontId="20" fillId="0" borderId="11" xfId="7" applyNumberFormat="1" applyFont="1" applyBorder="1" applyAlignment="1">
      <alignment horizontal="right"/>
    </xf>
    <xf numFmtId="10" fontId="53" fillId="0" borderId="49" xfId="7" applyNumberFormat="1" applyFont="1" applyBorder="1" applyAlignment="1">
      <alignment horizontal="right"/>
    </xf>
    <xf numFmtId="175" fontId="3" fillId="0" borderId="1" xfId="0" applyNumberFormat="1" applyFont="1" applyBorder="1"/>
    <xf numFmtId="174" fontId="0" fillId="0" borderId="0" xfId="0" applyNumberFormat="1"/>
    <xf numFmtId="5" fontId="0" fillId="0" borderId="0" xfId="0" applyNumberFormat="1"/>
    <xf numFmtId="7" fontId="0" fillId="0" borderId="0" xfId="0" applyNumberFormat="1"/>
    <xf numFmtId="174" fontId="0" fillId="0" borderId="0" xfId="1" applyNumberFormat="1" applyFont="1" applyBorder="1"/>
    <xf numFmtId="14" fontId="11" fillId="0" borderId="11" xfId="6" applyNumberFormat="1" applyFont="1" applyBorder="1" applyAlignment="1">
      <alignment horizontal="center"/>
    </xf>
    <xf numFmtId="14" fontId="10" fillId="0" borderId="11" xfId="6" applyNumberFormat="1" applyFont="1" applyBorder="1" applyAlignment="1">
      <alignment horizontal="center"/>
    </xf>
    <xf numFmtId="14" fontId="56" fillId="0" borderId="11" xfId="6" applyNumberFormat="1" applyFont="1" applyBorder="1" applyAlignment="1">
      <alignment horizontal="center"/>
    </xf>
    <xf numFmtId="10" fontId="3" fillId="0" borderId="11" xfId="5" applyNumberFormat="1" applyFont="1" applyBorder="1"/>
    <xf numFmtId="10" fontId="17" fillId="0" borderId="0" xfId="5" applyNumberFormat="1" applyFont="1"/>
    <xf numFmtId="10" fontId="3" fillId="0" borderId="0" xfId="5" applyNumberFormat="1" applyFont="1"/>
    <xf numFmtId="8" fontId="53" fillId="0" borderId="11" xfId="7" applyNumberFormat="1" applyFont="1" applyBorder="1"/>
    <xf numFmtId="10" fontId="3" fillId="0" borderId="0" xfId="5" applyNumberFormat="1" applyFont="1" applyBorder="1"/>
    <xf numFmtId="174" fontId="3" fillId="0" borderId="0" xfId="7" applyNumberFormat="1" applyFont="1"/>
    <xf numFmtId="10" fontId="20" fillId="0" borderId="25" xfId="5" applyNumberFormat="1" applyFont="1" applyBorder="1"/>
    <xf numFmtId="172" fontId="20" fillId="0" borderId="25" xfId="7" applyNumberFormat="1" applyFont="1" applyBorder="1"/>
    <xf numFmtId="0" fontId="31"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wrapText="1"/>
    </xf>
    <xf numFmtId="0" fontId="33" fillId="0" borderId="0" xfId="0" applyFont="1" applyAlignment="1">
      <alignment horizontal="center" wrapText="1"/>
    </xf>
    <xf numFmtId="0" fontId="35" fillId="0" borderId="0" xfId="0" applyFont="1"/>
    <xf numFmtId="43" fontId="0" fillId="0" borderId="0" xfId="0" applyNumberFormat="1"/>
    <xf numFmtId="172" fontId="1" fillId="0" borderId="0" xfId="1" applyNumberFormat="1" applyFont="1" applyFill="1" applyBorder="1" applyAlignment="1">
      <alignment horizontal="center"/>
    </xf>
    <xf numFmtId="10" fontId="1" fillId="0" borderId="0" xfId="5" applyNumberFormat="1" applyFont="1" applyFill="1" applyBorder="1"/>
    <xf numFmtId="180" fontId="1" fillId="0" borderId="0" xfId="1" applyNumberFormat="1" applyFont="1" applyFill="1" applyBorder="1"/>
    <xf numFmtId="0" fontId="21" fillId="0" borderId="0" xfId="0" applyFont="1"/>
    <xf numFmtId="9" fontId="21" fillId="0" borderId="0" xfId="5" applyFont="1" applyFill="1" applyBorder="1"/>
    <xf numFmtId="180" fontId="21" fillId="0" borderId="0" xfId="1" applyNumberFormat="1" applyFont="1" applyFill="1" applyBorder="1"/>
    <xf numFmtId="0" fontId="29" fillId="0" borderId="0" xfId="0" applyFont="1"/>
    <xf numFmtId="0" fontId="36" fillId="0" borderId="0" xfId="0" applyFont="1" applyAlignment="1">
      <alignment vertical="center"/>
    </xf>
    <xf numFmtId="0" fontId="37" fillId="0" borderId="0" xfId="0" applyFont="1" applyAlignment="1">
      <alignment vertical="center"/>
    </xf>
    <xf numFmtId="0" fontId="57" fillId="7" borderId="32" xfId="0" applyFont="1" applyFill="1" applyBorder="1" applyAlignment="1">
      <alignment horizontal="center" vertical="center"/>
    </xf>
    <xf numFmtId="0" fontId="57" fillId="7" borderId="32" xfId="0" applyFont="1" applyFill="1" applyBorder="1" applyAlignment="1">
      <alignment horizontal="left" vertical="center"/>
    </xf>
    <xf numFmtId="0" fontId="57" fillId="0" borderId="33" xfId="0" applyFont="1" applyBorder="1" applyAlignment="1">
      <alignment horizontal="center" vertical="center"/>
    </xf>
    <xf numFmtId="0" fontId="57" fillId="0" borderId="33" xfId="0" applyFont="1" applyBorder="1" applyAlignment="1">
      <alignment horizontal="left" vertical="center"/>
    </xf>
    <xf numFmtId="0" fontId="57" fillId="0" borderId="33" xfId="0" applyFont="1" applyBorder="1" applyAlignment="1">
      <alignment horizontal="right" vertical="center"/>
    </xf>
    <xf numFmtId="0" fontId="57" fillId="0" borderId="0" xfId="0" applyFont="1" applyAlignment="1">
      <alignment horizontal="center" vertical="center"/>
    </xf>
    <xf numFmtId="0" fontId="57" fillId="0" borderId="0" xfId="0" applyFont="1" applyAlignment="1">
      <alignment horizontal="left" vertical="center"/>
    </xf>
    <xf numFmtId="0" fontId="57" fillId="0" borderId="0" xfId="0" applyFont="1" applyAlignment="1">
      <alignment horizontal="right" vertical="center"/>
    </xf>
    <xf numFmtId="0" fontId="58" fillId="0" borderId="0" xfId="0" applyFont="1" applyAlignment="1">
      <alignment horizontal="center" vertical="center"/>
    </xf>
    <xf numFmtId="0" fontId="58" fillId="0" borderId="0" xfId="0" applyFont="1" applyAlignment="1">
      <alignment horizontal="left" vertical="center"/>
    </xf>
    <xf numFmtId="4" fontId="58" fillId="0" borderId="0" xfId="0" applyNumberFormat="1" applyFont="1" applyAlignment="1">
      <alignment horizontal="right" vertical="center"/>
    </xf>
    <xf numFmtId="4" fontId="58" fillId="0" borderId="32" xfId="0" applyNumberFormat="1" applyFont="1" applyBorder="1" applyAlignment="1">
      <alignment horizontal="right" vertical="center"/>
    </xf>
    <xf numFmtId="4" fontId="57" fillId="0" borderId="33" xfId="0" applyNumberFormat="1" applyFont="1" applyBorder="1" applyAlignment="1">
      <alignment horizontal="right" vertical="center"/>
    </xf>
    <xf numFmtId="4" fontId="57" fillId="0" borderId="34" xfId="0" applyNumberFormat="1" applyFont="1" applyBorder="1" applyAlignment="1">
      <alignment horizontal="right" vertical="center"/>
    </xf>
    <xf numFmtId="0" fontId="58" fillId="0" borderId="0" xfId="0" applyFont="1" applyAlignment="1">
      <alignment horizontal="right" vertical="center"/>
    </xf>
    <xf numFmtId="0" fontId="38" fillId="7" borderId="32" xfId="0" applyFont="1" applyFill="1" applyBorder="1" applyAlignment="1">
      <alignment horizontal="center" vertical="center"/>
    </xf>
    <xf numFmtId="0" fontId="38" fillId="7" borderId="34" xfId="0" applyFont="1" applyFill="1" applyBorder="1" applyAlignment="1">
      <alignment horizontal="center" vertical="center"/>
    </xf>
    <xf numFmtId="0" fontId="39" fillId="0" borderId="34" xfId="0" applyFont="1" applyBorder="1" applyAlignment="1">
      <alignment horizontal="left" vertical="center" wrapText="1"/>
    </xf>
    <xf numFmtId="0" fontId="38" fillId="0" borderId="33" xfId="0" applyFont="1" applyBorder="1" applyAlignment="1">
      <alignment horizontal="left" vertical="center" wrapText="1"/>
    </xf>
    <xf numFmtId="0" fontId="39" fillId="0" borderId="33" xfId="0" applyFont="1" applyBorder="1" applyAlignment="1">
      <alignment horizontal="left" vertical="center" wrapText="1"/>
    </xf>
    <xf numFmtId="0" fontId="39" fillId="0" borderId="0" xfId="0" applyFont="1" applyAlignment="1">
      <alignment horizontal="left" vertical="center" wrapText="1"/>
    </xf>
    <xf numFmtId="0" fontId="39" fillId="0" borderId="0" xfId="0" applyFont="1" applyAlignment="1">
      <alignment horizontal="center" vertical="center" wrapText="1"/>
    </xf>
    <xf numFmtId="4" fontId="39" fillId="0" borderId="0" xfId="0" applyNumberFormat="1" applyFont="1" applyAlignment="1">
      <alignment horizontal="right" vertical="center" wrapText="1"/>
    </xf>
    <xf numFmtId="14" fontId="39" fillId="0" borderId="0" xfId="0" applyNumberFormat="1" applyFont="1" applyAlignment="1">
      <alignment horizontal="center" vertical="center" wrapText="1"/>
    </xf>
    <xf numFmtId="4" fontId="39" fillId="0" borderId="0" xfId="0" applyNumberFormat="1" applyFont="1" applyAlignment="1">
      <alignment horizontal="center" vertical="center" wrapText="1"/>
    </xf>
    <xf numFmtId="0" fontId="39" fillId="0" borderId="32" xfId="0" applyFont="1" applyBorder="1" applyAlignment="1">
      <alignment horizontal="left" vertical="center" wrapText="1"/>
    </xf>
    <xf numFmtId="0" fontId="39" fillId="0" borderId="32" xfId="0" applyFont="1" applyBorder="1" applyAlignment="1">
      <alignment horizontal="center" vertical="center" wrapText="1"/>
    </xf>
    <xf numFmtId="4" fontId="39" fillId="0" borderId="32" xfId="0" applyNumberFormat="1" applyFont="1" applyBorder="1" applyAlignment="1">
      <alignment horizontal="right" vertical="center" wrapText="1"/>
    </xf>
    <xf numFmtId="4" fontId="39" fillId="0" borderId="32" xfId="0" applyNumberFormat="1" applyFont="1" applyBorder="1" applyAlignment="1">
      <alignment horizontal="center" vertical="center" wrapText="1"/>
    </xf>
    <xf numFmtId="0" fontId="38" fillId="0" borderId="33" xfId="0" applyFont="1" applyBorder="1" applyAlignment="1">
      <alignment horizontal="center" vertical="center" wrapText="1"/>
    </xf>
    <xf numFmtId="4" fontId="38" fillId="0" borderId="33" xfId="0" applyNumberFormat="1" applyFont="1" applyBorder="1" applyAlignment="1">
      <alignment horizontal="right" vertical="center" wrapText="1"/>
    </xf>
    <xf numFmtId="14" fontId="39" fillId="0" borderId="32" xfId="0" applyNumberFormat="1" applyFont="1" applyBorder="1" applyAlignment="1">
      <alignment horizontal="center" vertical="center" wrapText="1"/>
    </xf>
    <xf numFmtId="0" fontId="59" fillId="0" borderId="0" xfId="0" applyFont="1"/>
    <xf numFmtId="0" fontId="38" fillId="7" borderId="32" xfId="0" applyFont="1" applyFill="1" applyBorder="1" applyAlignment="1">
      <alignment horizontal="left" vertical="center"/>
    </xf>
    <xf numFmtId="0" fontId="38" fillId="7" borderId="32" xfId="0" applyFont="1" applyFill="1" applyBorder="1" applyAlignment="1">
      <alignment horizontal="right" vertical="center"/>
    </xf>
    <xf numFmtId="0" fontId="38" fillId="7" borderId="34" xfId="0" applyFont="1" applyFill="1" applyBorder="1" applyAlignment="1">
      <alignment horizontal="left" vertical="center"/>
    </xf>
    <xf numFmtId="0" fontId="38" fillId="7" borderId="34" xfId="0" applyFont="1" applyFill="1" applyBorder="1" applyAlignment="1">
      <alignment horizontal="right" vertical="center"/>
    </xf>
    <xf numFmtId="0" fontId="39" fillId="0" borderId="0" xfId="0" applyFont="1" applyAlignment="1">
      <alignment vertical="center"/>
    </xf>
    <xf numFmtId="0" fontId="39" fillId="0" borderId="0" xfId="0" applyFont="1" applyAlignment="1">
      <alignment horizontal="left" vertical="center"/>
    </xf>
    <xf numFmtId="4" fontId="39" fillId="0" borderId="0" xfId="0" applyNumberFormat="1" applyFont="1" applyAlignment="1">
      <alignment horizontal="right" vertical="center"/>
    </xf>
    <xf numFmtId="14" fontId="39" fillId="0" borderId="0" xfId="0" applyNumberFormat="1" applyFont="1" applyAlignment="1">
      <alignment horizontal="left" vertical="center"/>
    </xf>
    <xf numFmtId="0" fontId="38" fillId="0" borderId="37" xfId="0" applyFont="1" applyBorder="1" applyAlignment="1">
      <alignment vertical="center"/>
    </xf>
    <xf numFmtId="0" fontId="39" fillId="0" borderId="36" xfId="0" applyFont="1" applyBorder="1" applyAlignment="1">
      <alignment horizontal="left" vertical="center"/>
    </xf>
    <xf numFmtId="4" fontId="39" fillId="0" borderId="36" xfId="0" applyNumberFormat="1" applyFont="1" applyBorder="1" applyAlignment="1">
      <alignment horizontal="right" vertical="center"/>
    </xf>
    <xf numFmtId="14" fontId="39" fillId="0" borderId="36" xfId="0" applyNumberFormat="1" applyFont="1" applyBorder="1" applyAlignment="1">
      <alignment horizontal="left" vertical="center"/>
    </xf>
    <xf numFmtId="0" fontId="39" fillId="0" borderId="37" xfId="0" applyFont="1" applyBorder="1" applyAlignment="1">
      <alignment horizontal="left" vertical="center"/>
    </xf>
    <xf numFmtId="4" fontId="39" fillId="0" borderId="37" xfId="0" applyNumberFormat="1" applyFont="1" applyBorder="1" applyAlignment="1">
      <alignment horizontal="right" vertical="center"/>
    </xf>
    <xf numFmtId="14" fontId="39" fillId="0" borderId="37" xfId="0" applyNumberFormat="1" applyFont="1" applyBorder="1" applyAlignment="1">
      <alignment horizontal="left" vertical="center"/>
    </xf>
    <xf numFmtId="0" fontId="38" fillId="0" borderId="36" xfId="0" applyFont="1" applyBorder="1" applyAlignment="1">
      <alignment horizontal="left" vertical="center"/>
    </xf>
    <xf numFmtId="0" fontId="38" fillId="0" borderId="36" xfId="0" applyFont="1" applyBorder="1" applyAlignment="1">
      <alignment horizontal="right" vertical="center"/>
    </xf>
    <xf numFmtId="4" fontId="38" fillId="0" borderId="36" xfId="0" applyNumberFormat="1" applyFont="1" applyBorder="1" applyAlignment="1">
      <alignment horizontal="right" vertical="center"/>
    </xf>
    <xf numFmtId="0" fontId="39" fillId="0" borderId="37" xfId="0" applyFont="1" applyBorder="1" applyAlignment="1">
      <alignment vertical="center"/>
    </xf>
    <xf numFmtId="0" fontId="40" fillId="7" borderId="0" xfId="0" applyFont="1" applyFill="1" applyAlignment="1">
      <alignment vertical="center" wrapText="1"/>
    </xf>
    <xf numFmtId="0" fontId="40" fillId="7" borderId="0" xfId="0" applyFont="1" applyFill="1" applyAlignment="1">
      <alignment horizontal="right" vertical="center" wrapText="1"/>
    </xf>
    <xf numFmtId="0" fontId="41" fillId="5" borderId="0" xfId="0" applyFont="1" applyFill="1" applyAlignment="1">
      <alignment vertical="center" wrapText="1"/>
    </xf>
    <xf numFmtId="0" fontId="41" fillId="5" borderId="0" xfId="0" applyFont="1" applyFill="1" applyAlignment="1">
      <alignment horizontal="right" vertical="center" wrapText="1"/>
    </xf>
    <xf numFmtId="0" fontId="41" fillId="5" borderId="0" xfId="0" applyFont="1" applyFill="1" applyAlignment="1">
      <alignment horizontal="left" vertical="center" wrapText="1"/>
    </xf>
    <xf numFmtId="0" fontId="41" fillId="5" borderId="32" xfId="0" applyFont="1" applyFill="1" applyBorder="1" applyAlignment="1">
      <alignment vertical="center" wrapText="1"/>
    </xf>
    <xf numFmtId="0" fontId="41" fillId="5" borderId="32" xfId="0" applyFont="1" applyFill="1" applyBorder="1" applyAlignment="1">
      <alignment horizontal="right" vertical="center" wrapText="1"/>
    </xf>
    <xf numFmtId="0" fontId="41" fillId="5" borderId="32" xfId="0" applyFont="1" applyFill="1" applyBorder="1" applyAlignment="1">
      <alignment horizontal="left" vertical="center" wrapText="1"/>
    </xf>
    <xf numFmtId="0" fontId="40" fillId="5" borderId="33" xfId="0" applyFont="1" applyFill="1" applyBorder="1" applyAlignment="1">
      <alignment vertical="center" wrapText="1"/>
    </xf>
    <xf numFmtId="0" fontId="40" fillId="5" borderId="33" xfId="0" applyFont="1" applyFill="1" applyBorder="1" applyAlignment="1">
      <alignment horizontal="right" vertical="center" wrapText="1"/>
    </xf>
    <xf numFmtId="0" fontId="60" fillId="0" borderId="0" xfId="0" applyFont="1"/>
    <xf numFmtId="0" fontId="62" fillId="0" borderId="0" xfId="0" applyFont="1"/>
    <xf numFmtId="44" fontId="55" fillId="0" borderId="0" xfId="3" applyFont="1"/>
    <xf numFmtId="37" fontId="3" fillId="13" borderId="21" xfId="7" applyFont="1" applyFill="1" applyBorder="1" applyAlignment="1">
      <alignment horizontal="left"/>
    </xf>
    <xf numFmtId="37" fontId="15" fillId="13" borderId="14" xfId="7" applyFont="1" applyFill="1" applyBorder="1" applyAlignment="1">
      <alignment horizontal="left"/>
    </xf>
    <xf numFmtId="0" fontId="0" fillId="13" borderId="0" xfId="0" applyFill="1"/>
    <xf numFmtId="37" fontId="3" fillId="13" borderId="14" xfId="7" applyFont="1" applyFill="1" applyBorder="1" applyAlignment="1">
      <alignment horizontal="left" indent="1"/>
    </xf>
    <xf numFmtId="37" fontId="3" fillId="13" borderId="14" xfId="7" applyFont="1" applyFill="1" applyBorder="1" applyAlignment="1">
      <alignment horizontal="left"/>
    </xf>
    <xf numFmtId="37" fontId="3" fillId="13" borderId="14" xfId="7" quotePrefix="1" applyFont="1" applyFill="1" applyBorder="1" applyAlignment="1">
      <alignment horizontal="left"/>
    </xf>
    <xf numFmtId="37" fontId="3" fillId="13" borderId="24" xfId="7" applyFont="1" applyFill="1" applyBorder="1" applyAlignment="1">
      <alignment horizontal="left"/>
    </xf>
    <xf numFmtId="0" fontId="57" fillId="12" borderId="50" xfId="0" applyFont="1" applyFill="1" applyBorder="1" applyAlignment="1">
      <alignment horizontal="left" vertical="center"/>
    </xf>
    <xf numFmtId="0" fontId="0" fillId="12" borderId="51" xfId="0" applyFill="1" applyBorder="1" applyAlignment="1">
      <alignment horizontal="center"/>
    </xf>
    <xf numFmtId="0" fontId="57" fillId="12" borderId="0" xfId="0" applyFont="1" applyFill="1" applyAlignment="1">
      <alignment horizontal="center" vertical="center"/>
    </xf>
    <xf numFmtId="10" fontId="63" fillId="0" borderId="0" xfId="0" applyNumberFormat="1" applyFont="1"/>
    <xf numFmtId="173" fontId="20" fillId="0" borderId="11" xfId="7" applyNumberFormat="1" applyFont="1" applyBorder="1"/>
    <xf numFmtId="174" fontId="53" fillId="0" borderId="11" xfId="7" applyNumberFormat="1" applyFont="1" applyBorder="1"/>
    <xf numFmtId="174" fontId="64" fillId="0" borderId="8" xfId="0" applyNumberFormat="1" applyFont="1" applyBorder="1" applyAlignment="1">
      <alignment horizontal="right" vertical="center"/>
    </xf>
    <xf numFmtId="167" fontId="56" fillId="0" borderId="8" xfId="5" applyNumberFormat="1" applyFont="1" applyBorder="1" applyAlignment="1">
      <alignment horizontal="right" vertical="center"/>
    </xf>
    <xf numFmtId="174" fontId="56" fillId="0" borderId="8" xfId="0" applyNumberFormat="1" applyFont="1" applyBorder="1" applyAlignment="1">
      <alignment horizontal="right" vertical="center"/>
    </xf>
    <xf numFmtId="176" fontId="56" fillId="0" borderId="8" xfId="0" applyNumberFormat="1" applyFont="1" applyBorder="1" applyAlignment="1">
      <alignment horizontal="right" vertical="center"/>
    </xf>
    <xf numFmtId="177" fontId="56" fillId="0" borderId="20" xfId="0" applyNumberFormat="1" applyFont="1" applyBorder="1" applyAlignment="1">
      <alignment horizontal="right" vertical="center"/>
    </xf>
    <xf numFmtId="179" fontId="11" fillId="0" borderId="20" xfId="0" applyNumberFormat="1" applyFont="1" applyBorder="1" applyAlignment="1">
      <alignment horizontal="right" vertical="center"/>
    </xf>
    <xf numFmtId="9" fontId="64" fillId="0" borderId="8" xfId="5" applyFont="1" applyBorder="1" applyAlignment="1">
      <alignment horizontal="right" vertical="center"/>
    </xf>
    <xf numFmtId="0" fontId="65" fillId="0" borderId="8" xfId="0" applyFont="1" applyBorder="1"/>
    <xf numFmtId="0" fontId="60" fillId="0" borderId="8" xfId="0" applyFont="1" applyBorder="1"/>
    <xf numFmtId="0" fontId="60" fillId="0" borderId="25" xfId="0" applyFont="1" applyBorder="1"/>
    <xf numFmtId="0" fontId="66" fillId="0" borderId="25" xfId="0" applyFont="1" applyBorder="1" applyAlignment="1">
      <alignment horizontal="center"/>
    </xf>
    <xf numFmtId="0" fontId="60" fillId="0" borderId="0" xfId="0" applyFont="1" applyAlignment="1">
      <alignment horizontal="center"/>
    </xf>
    <xf numFmtId="0" fontId="66" fillId="0" borderId="0" xfId="0" applyFont="1" applyAlignment="1">
      <alignment horizontal="center"/>
    </xf>
    <xf numFmtId="0" fontId="61" fillId="0" borderId="8" xfId="0" applyFont="1" applyBorder="1" applyAlignment="1">
      <alignment horizontal="center"/>
    </xf>
    <xf numFmtId="0" fontId="61" fillId="0" borderId="25" xfId="0" applyFont="1" applyBorder="1"/>
    <xf numFmtId="4" fontId="68" fillId="0" borderId="0" xfId="0" applyNumberFormat="1" applyFont="1"/>
    <xf numFmtId="0" fontId="66" fillId="0" borderId="0" xfId="0" applyFont="1"/>
    <xf numFmtId="0" fontId="69" fillId="0" borderId="0" xfId="0" applyFont="1"/>
    <xf numFmtId="0" fontId="65" fillId="12" borderId="8" xfId="0" applyFont="1" applyFill="1" applyBorder="1"/>
    <xf numFmtId="0" fontId="60" fillId="12" borderId="8" xfId="0" applyFont="1" applyFill="1" applyBorder="1" applyAlignment="1">
      <alignment horizontal="center"/>
    </xf>
    <xf numFmtId="0" fontId="60" fillId="12" borderId="0" xfId="0" applyFont="1" applyFill="1" applyAlignment="1">
      <alignment horizontal="left"/>
    </xf>
    <xf numFmtId="0" fontId="60" fillId="12" borderId="0" xfId="0" applyFont="1" applyFill="1"/>
    <xf numFmtId="0" fontId="61" fillId="12" borderId="25" xfId="0" applyFont="1" applyFill="1" applyBorder="1"/>
    <xf numFmtId="4" fontId="60" fillId="0" borderId="0" xfId="0" applyNumberFormat="1" applyFont="1"/>
    <xf numFmtId="0" fontId="60" fillId="0" borderId="0" xfId="0" applyFont="1" applyAlignment="1">
      <alignment horizontal="left" indent="1"/>
    </xf>
    <xf numFmtId="0" fontId="61" fillId="0" borderId="8" xfId="0" applyFont="1" applyBorder="1"/>
    <xf numFmtId="0" fontId="61" fillId="0" borderId="8" xfId="0" applyFont="1" applyBorder="1" applyAlignment="1">
      <alignment horizontal="right"/>
    </xf>
    <xf numFmtId="4" fontId="67" fillId="0" borderId="25" xfId="0" applyNumberFormat="1" applyFont="1" applyBorder="1"/>
    <xf numFmtId="10" fontId="66" fillId="12" borderId="0" xfId="5" applyNumberFormat="1" applyFont="1" applyFill="1" applyBorder="1" applyAlignment="1">
      <alignment horizontal="center"/>
    </xf>
    <xf numFmtId="10" fontId="67" fillId="12" borderId="25" xfId="0" applyNumberFormat="1" applyFont="1" applyFill="1" applyBorder="1" applyAlignment="1">
      <alignment horizontal="center"/>
    </xf>
    <xf numFmtId="0" fontId="40" fillId="5" borderId="0" xfId="0" applyFont="1" applyFill="1" applyAlignment="1">
      <alignment horizontal="right" vertical="center"/>
    </xf>
    <xf numFmtId="0" fontId="55" fillId="0" borderId="25" xfId="0" applyFont="1" applyBorder="1" applyAlignment="1">
      <alignment horizontal="center"/>
    </xf>
    <xf numFmtId="9" fontId="67" fillId="12" borderId="25" xfId="5" applyFont="1" applyFill="1" applyBorder="1" applyAlignment="1">
      <alignment horizontal="center"/>
    </xf>
    <xf numFmtId="9" fontId="66" fillId="12" borderId="0" xfId="5" applyFont="1" applyFill="1" applyBorder="1" applyAlignment="1">
      <alignment horizontal="center"/>
    </xf>
    <xf numFmtId="10" fontId="11" fillId="0" borderId="0" xfId="5" applyNumberFormat="1" applyFont="1"/>
    <xf numFmtId="14" fontId="55" fillId="0" borderId="0" xfId="0" applyNumberFormat="1" applyFont="1"/>
    <xf numFmtId="191" fontId="66" fillId="0" borderId="0" xfId="0" applyNumberFormat="1" applyFont="1" applyAlignment="1">
      <alignment horizontal="center"/>
    </xf>
    <xf numFmtId="191" fontId="66" fillId="0" borderId="25" xfId="0" applyNumberFormat="1" applyFont="1" applyBorder="1" applyAlignment="1">
      <alignment horizontal="center"/>
    </xf>
    <xf numFmtId="0" fontId="62" fillId="0" borderId="16" xfId="0" applyFont="1" applyBorder="1" applyAlignment="1">
      <alignment horizontal="center"/>
    </xf>
    <xf numFmtId="4" fontId="57" fillId="14" borderId="33" xfId="0" applyNumberFormat="1" applyFont="1" applyFill="1" applyBorder="1" applyAlignment="1">
      <alignment horizontal="right" vertical="center"/>
    </xf>
    <xf numFmtId="172" fontId="53" fillId="0" borderId="11" xfId="1" applyNumberFormat="1" applyFont="1" applyFill="1" applyBorder="1"/>
    <xf numFmtId="37" fontId="51" fillId="0" borderId="0" xfId="7" quotePrefix="1" applyFont="1" applyAlignment="1">
      <alignment horizontal="left"/>
    </xf>
    <xf numFmtId="192" fontId="70" fillId="12" borderId="0" xfId="0" applyNumberFormat="1" applyFont="1" applyFill="1" applyAlignment="1">
      <alignment horizontal="center"/>
    </xf>
    <xf numFmtId="0" fontId="0" fillId="13" borderId="14" xfId="0" applyFill="1" applyBorder="1"/>
    <xf numFmtId="8" fontId="3" fillId="0" borderId="1" xfId="7" applyNumberFormat="1" applyFont="1" applyBorder="1"/>
    <xf numFmtId="14" fontId="44" fillId="0" borderId="18" xfId="7" applyNumberFormat="1" applyFont="1" applyBorder="1" applyAlignment="1">
      <alignment horizontal="center"/>
    </xf>
    <xf numFmtId="172" fontId="3" fillId="0" borderId="1" xfId="7" applyNumberFormat="1" applyFont="1" applyBorder="1"/>
    <xf numFmtId="172" fontId="3" fillId="0" borderId="2" xfId="7" applyNumberFormat="1" applyFont="1" applyBorder="1"/>
    <xf numFmtId="8" fontId="53" fillId="0" borderId="53" xfId="7" applyNumberFormat="1" applyFont="1" applyBorder="1"/>
    <xf numFmtId="172" fontId="53" fillId="0" borderId="52" xfId="7" applyNumberFormat="1" applyFont="1" applyBorder="1"/>
    <xf numFmtId="172" fontId="3" fillId="3" borderId="1" xfId="6" quotePrefix="1" applyNumberFormat="1" applyFont="1" applyFill="1" applyBorder="1" applyAlignment="1">
      <alignment horizontal="right"/>
    </xf>
    <xf numFmtId="172" fontId="3" fillId="3" borderId="2" xfId="6" quotePrefix="1" applyNumberFormat="1" applyFont="1" applyFill="1" applyBorder="1" applyAlignment="1">
      <alignment horizontal="right"/>
    </xf>
    <xf numFmtId="172" fontId="53" fillId="0" borderId="53" xfId="7" applyNumberFormat="1" applyFont="1" applyBorder="1"/>
    <xf numFmtId="172" fontId="3" fillId="0" borderId="1" xfId="1" applyNumberFormat="1" applyFont="1" applyBorder="1"/>
    <xf numFmtId="172" fontId="53" fillId="15" borderId="53" xfId="7" applyNumberFormat="1" applyFont="1" applyFill="1" applyBorder="1" applyAlignment="1">
      <alignment horizontal="right"/>
    </xf>
    <xf numFmtId="172" fontId="20" fillId="0" borderId="1" xfId="1" applyNumberFormat="1" applyFont="1" applyBorder="1"/>
    <xf numFmtId="172" fontId="20" fillId="0" borderId="53" xfId="7" applyNumberFormat="1" applyFont="1" applyBorder="1"/>
    <xf numFmtId="172" fontId="20" fillId="0" borderId="10" xfId="7" applyNumberFormat="1" applyFont="1" applyBorder="1"/>
    <xf numFmtId="7" fontId="69" fillId="0" borderId="0" xfId="0" applyNumberFormat="1" applyFont="1"/>
    <xf numFmtId="4" fontId="57" fillId="0" borderId="0" xfId="0" applyNumberFormat="1" applyFont="1" applyAlignment="1">
      <alignment horizontal="right" vertical="center"/>
    </xf>
    <xf numFmtId="0" fontId="68" fillId="0" borderId="0" xfId="0" applyFont="1"/>
    <xf numFmtId="44" fontId="68" fillId="0" borderId="0" xfId="3" applyFont="1"/>
    <xf numFmtId="44" fontId="0" fillId="0" borderId="0" xfId="3" applyFont="1"/>
    <xf numFmtId="4" fontId="72" fillId="0" borderId="0" xfId="0" applyNumberFormat="1" applyFont="1" applyAlignment="1">
      <alignment horizontal="right" vertical="center"/>
    </xf>
    <xf numFmtId="4" fontId="71" fillId="0" borderId="33" xfId="0" applyNumberFormat="1" applyFont="1" applyBorder="1" applyAlignment="1">
      <alignment horizontal="right" vertical="center"/>
    </xf>
    <xf numFmtId="0" fontId="71" fillId="0" borderId="0" xfId="0" applyFont="1" applyAlignment="1">
      <alignment horizontal="right" vertical="center"/>
    </xf>
    <xf numFmtId="0" fontId="72" fillId="0" borderId="0" xfId="0" applyFont="1" applyAlignment="1">
      <alignment horizontal="right" vertical="center"/>
    </xf>
    <xf numFmtId="4" fontId="71" fillId="16" borderId="33" xfId="0" applyNumberFormat="1" applyFont="1" applyFill="1" applyBorder="1" applyAlignment="1">
      <alignment horizontal="right" vertical="center"/>
    </xf>
    <xf numFmtId="0" fontId="0" fillId="0" borderId="8" xfId="0" applyBorder="1" applyAlignment="1">
      <alignment horizontal="center"/>
    </xf>
    <xf numFmtId="192" fontId="70" fillId="0" borderId="0" xfId="0" applyNumberFormat="1" applyFont="1" applyAlignment="1">
      <alignment horizontal="center"/>
    </xf>
    <xf numFmtId="172" fontId="51" fillId="0" borderId="2" xfId="1" applyNumberFormat="1" applyFont="1" applyBorder="1"/>
    <xf numFmtId="172" fontId="53" fillId="0" borderId="2" xfId="1" applyNumberFormat="1" applyFont="1" applyBorder="1"/>
    <xf numFmtId="10" fontId="73" fillId="0" borderId="0" xfId="5" applyNumberFormat="1" applyFont="1"/>
    <xf numFmtId="182" fontId="48" fillId="9" borderId="25" xfId="24" applyNumberFormat="1" applyFont="1" applyFill="1" applyBorder="1" applyAlignment="1">
      <alignment vertical="center" wrapText="1"/>
    </xf>
    <xf numFmtId="182" fontId="48" fillId="9" borderId="0" xfId="24" applyNumberFormat="1" applyFont="1" applyFill="1" applyAlignment="1">
      <alignment vertical="center" wrapText="1"/>
    </xf>
    <xf numFmtId="9" fontId="64" fillId="0" borderId="11" xfId="5" applyFont="1" applyFill="1" applyBorder="1"/>
    <xf numFmtId="37" fontId="10" fillId="0" borderId="0" xfId="6" applyFont="1" applyAlignment="1" applyProtection="1">
      <alignment vertical="top"/>
      <protection locked="0"/>
    </xf>
    <xf numFmtId="0" fontId="52" fillId="0" borderId="0" xfId="0" applyFont="1" applyAlignment="1" applyProtection="1">
      <alignment horizontal="left"/>
      <protection locked="0"/>
    </xf>
    <xf numFmtId="0" fontId="53" fillId="0" borderId="0" xfId="0" applyFont="1" applyAlignment="1" applyProtection="1">
      <alignment horizontal="left"/>
      <protection locked="0"/>
    </xf>
    <xf numFmtId="0" fontId="7" fillId="0" borderId="0" xfId="0" applyFont="1" applyAlignment="1" applyProtection="1">
      <alignment horizontal="left"/>
      <protection locked="0"/>
    </xf>
    <xf numFmtId="0" fontId="7" fillId="0" borderId="0" xfId="0" applyFont="1"/>
    <xf numFmtId="37" fontId="56" fillId="0" borderId="0" xfId="0" applyNumberFormat="1" applyFont="1" applyAlignment="1" applyProtection="1">
      <alignment vertical="top"/>
      <protection locked="0"/>
    </xf>
    <xf numFmtId="37" fontId="56" fillId="0" borderId="0" xfId="7" applyFont="1" applyAlignment="1">
      <alignment vertical="top"/>
    </xf>
    <xf numFmtId="37" fontId="56" fillId="0" borderId="0" xfId="0" applyNumberFormat="1" applyFont="1" applyAlignment="1" applyProtection="1">
      <alignment vertical="top" wrapText="1"/>
      <protection locked="0"/>
    </xf>
    <xf numFmtId="37" fontId="53" fillId="0" borderId="0" xfId="0" applyNumberFormat="1" applyFont="1"/>
    <xf numFmtId="37" fontId="74" fillId="0" borderId="0" xfId="0" applyNumberFormat="1" applyFont="1" applyAlignment="1" applyProtection="1">
      <alignment horizontal="left"/>
      <protection locked="0"/>
    </xf>
    <xf numFmtId="37" fontId="52" fillId="0" borderId="0" xfId="0" applyNumberFormat="1" applyFont="1" applyProtection="1">
      <protection locked="0"/>
    </xf>
    <xf numFmtId="37" fontId="52" fillId="0" borderId="0" xfId="0" applyNumberFormat="1" applyFont="1"/>
    <xf numFmtId="37" fontId="56" fillId="0" borderId="0" xfId="0" applyNumberFormat="1" applyFont="1"/>
    <xf numFmtId="37" fontId="56" fillId="0" borderId="11" xfId="0" applyNumberFormat="1" applyFont="1" applyBorder="1" applyAlignment="1" applyProtection="1">
      <alignment vertical="top" wrapText="1"/>
      <protection locked="0"/>
    </xf>
    <xf numFmtId="37" fontId="56" fillId="0" borderId="11" xfId="0" applyNumberFormat="1" applyFont="1" applyBorder="1" applyAlignment="1">
      <alignment vertical="top" wrapText="1"/>
    </xf>
    <xf numFmtId="37" fontId="10" fillId="0" borderId="11" xfId="6" applyFont="1" applyBorder="1" applyAlignment="1" applyProtection="1">
      <alignment vertical="top" wrapText="1"/>
      <protection locked="0"/>
    </xf>
    <xf numFmtId="37" fontId="53" fillId="0" borderId="11" xfId="0" applyNumberFormat="1" applyFont="1" applyBorder="1" applyProtection="1">
      <protection locked="0"/>
    </xf>
    <xf numFmtId="37" fontId="53" fillId="0" borderId="11" xfId="0" applyNumberFormat="1" applyFont="1" applyBorder="1"/>
    <xf numFmtId="37" fontId="3" fillId="0" borderId="11" xfId="7" applyFont="1" applyBorder="1" applyProtection="1">
      <protection locked="0"/>
    </xf>
    <xf numFmtId="37" fontId="52" fillId="0" borderId="11" xfId="0" applyNumberFormat="1" applyFont="1" applyBorder="1" applyProtection="1">
      <protection locked="0"/>
    </xf>
    <xf numFmtId="37" fontId="52" fillId="0" borderId="11" xfId="0" applyNumberFormat="1" applyFont="1" applyBorder="1"/>
    <xf numFmtId="37" fontId="7" fillId="0" borderId="11" xfId="7" applyFont="1" applyBorder="1" applyProtection="1">
      <protection locked="0"/>
    </xf>
    <xf numFmtId="37" fontId="7" fillId="0" borderId="54" xfId="6" applyFont="1" applyBorder="1" applyAlignment="1">
      <alignment horizontal="left"/>
    </xf>
    <xf numFmtId="37" fontId="3" fillId="0" borderId="54" xfId="7" applyFont="1" applyBorder="1"/>
    <xf numFmtId="37" fontId="3" fillId="0" borderId="11" xfId="7" applyFont="1" applyBorder="1" applyAlignment="1" applyProtection="1">
      <alignment horizontal="right" indent="1"/>
      <protection locked="0"/>
    </xf>
    <xf numFmtId="37" fontId="3" fillId="0" borderId="11" xfId="7" applyFont="1" applyBorder="1" applyAlignment="1">
      <alignment horizontal="right"/>
    </xf>
    <xf numFmtId="37" fontId="7" fillId="0" borderId="11" xfId="7" applyFont="1" applyBorder="1" applyAlignment="1" applyProtection="1">
      <alignment horizontal="right"/>
      <protection locked="0"/>
    </xf>
    <xf numFmtId="190" fontId="44" fillId="0" borderId="11" xfId="0" applyNumberFormat="1" applyFont="1" applyBorder="1" applyAlignment="1">
      <alignment vertical="top"/>
    </xf>
    <xf numFmtId="190" fontId="44" fillId="0" borderId="11" xfId="0" applyNumberFormat="1" applyFont="1" applyBorder="1" applyAlignment="1" applyProtection="1">
      <alignment vertical="top"/>
      <protection locked="0"/>
    </xf>
    <xf numFmtId="190" fontId="9" fillId="0" borderId="11" xfId="6" applyNumberFormat="1" applyFont="1" applyBorder="1" applyAlignment="1" applyProtection="1">
      <alignment vertical="top"/>
      <protection locked="0"/>
    </xf>
    <xf numFmtId="180" fontId="53" fillId="0" borderId="11" xfId="0" applyNumberFormat="1" applyFont="1" applyBorder="1" applyProtection="1">
      <protection locked="0"/>
    </xf>
    <xf numFmtId="180" fontId="52" fillId="0" borderId="11" xfId="0" applyNumberFormat="1" applyFont="1" applyBorder="1" applyAlignment="1">
      <alignment horizontal="left"/>
    </xf>
    <xf numFmtId="180" fontId="7" fillId="0" borderId="11" xfId="7" quotePrefix="1" applyNumberFormat="1" applyFont="1" applyBorder="1" applyAlignment="1">
      <alignment horizontal="left"/>
    </xf>
    <xf numFmtId="180" fontId="52" fillId="0" borderId="11" xfId="0" applyNumberFormat="1" applyFont="1" applyBorder="1"/>
    <xf numFmtId="180" fontId="7" fillId="0" borderId="11" xfId="7" applyNumberFormat="1" applyFont="1" applyBorder="1"/>
    <xf numFmtId="193" fontId="52" fillId="0" borderId="11" xfId="5" applyNumberFormat="1" applyFont="1" applyBorder="1" applyProtection="1">
      <protection locked="0"/>
    </xf>
    <xf numFmtId="180" fontId="52" fillId="0" borderId="11" xfId="7" quotePrefix="1" applyNumberFormat="1" applyFont="1" applyBorder="1"/>
    <xf numFmtId="180" fontId="52" fillId="0" borderId="11" xfId="7" applyNumberFormat="1" applyFont="1" applyBorder="1"/>
    <xf numFmtId="174" fontId="52" fillId="0" borderId="12" xfId="7" applyNumberFormat="1" applyFont="1" applyBorder="1"/>
    <xf numFmtId="10" fontId="3" fillId="0" borderId="12" xfId="7" applyNumberFormat="1" applyFont="1" applyBorder="1" applyAlignment="1">
      <alignment horizontal="right"/>
    </xf>
    <xf numFmtId="170" fontId="52" fillId="0" borderId="11" xfId="1" applyNumberFormat="1" applyFont="1" applyFill="1" applyBorder="1"/>
    <xf numFmtId="0" fontId="61" fillId="0" borderId="0" xfId="0" applyFont="1"/>
    <xf numFmtId="0" fontId="55" fillId="0" borderId="0" xfId="0" applyFont="1" applyAlignment="1">
      <alignment horizontal="center"/>
    </xf>
    <xf numFmtId="0" fontId="67" fillId="0" borderId="0" xfId="0" applyFont="1" applyAlignment="1">
      <alignment horizontal="center"/>
    </xf>
    <xf numFmtId="44" fontId="66" fillId="0" borderId="0" xfId="3" applyFont="1"/>
    <xf numFmtId="44" fontId="51" fillId="0" borderId="2" xfId="7" applyNumberFormat="1" applyFont="1" applyBorder="1"/>
    <xf numFmtId="194" fontId="52" fillId="0" borderId="11" xfId="7" applyNumberFormat="1" applyFont="1" applyBorder="1"/>
    <xf numFmtId="10" fontId="3" fillId="0" borderId="12" xfId="5" applyNumberFormat="1" applyFont="1" applyBorder="1"/>
    <xf numFmtId="8" fontId="53" fillId="0" borderId="12" xfId="7" applyNumberFormat="1" applyFont="1" applyBorder="1"/>
    <xf numFmtId="10" fontId="7" fillId="0" borderId="11" xfId="5" applyNumberFormat="1" applyFont="1" applyBorder="1"/>
    <xf numFmtId="8" fontId="52" fillId="0" borderId="11" xfId="7" applyNumberFormat="1" applyFont="1" applyBorder="1"/>
    <xf numFmtId="176" fontId="64" fillId="0" borderId="8" xfId="0" applyNumberFormat="1" applyFont="1" applyBorder="1" applyAlignment="1">
      <alignment horizontal="right" vertical="center"/>
    </xf>
    <xf numFmtId="177" fontId="64" fillId="0" borderId="20" xfId="0" applyNumberFormat="1" applyFont="1" applyBorder="1" applyAlignment="1">
      <alignment horizontal="right" vertical="center"/>
    </xf>
    <xf numFmtId="37" fontId="44" fillId="0" borderId="0" xfId="7" applyFont="1"/>
    <xf numFmtId="10" fontId="56" fillId="0" borderId="0" xfId="5" applyNumberFormat="1" applyFont="1"/>
    <xf numFmtId="0" fontId="75" fillId="5" borderId="8" xfId="0" applyFont="1" applyFill="1" applyBorder="1" applyAlignment="1">
      <alignment vertical="center" wrapText="1"/>
    </xf>
    <xf numFmtId="0" fontId="0" fillId="0" borderId="8" xfId="0" applyBorder="1"/>
    <xf numFmtId="0" fontId="47" fillId="0" borderId="11" xfId="24" applyFont="1" applyBorder="1" applyAlignment="1">
      <alignment horizontal="center" vertical="center"/>
    </xf>
    <xf numFmtId="0" fontId="47" fillId="0" borderId="11" xfId="24" applyFont="1" applyBorder="1" applyAlignment="1">
      <alignment vertical="center"/>
    </xf>
    <xf numFmtId="0" fontId="47" fillId="0" borderId="10" xfId="24" applyFont="1" applyBorder="1" applyAlignment="1">
      <alignment vertical="center"/>
    </xf>
    <xf numFmtId="0" fontId="47" fillId="0" borderId="8" xfId="24" applyFont="1" applyBorder="1" applyAlignment="1">
      <alignment vertical="center"/>
    </xf>
    <xf numFmtId="37" fontId="3" fillId="0" borderId="8" xfId="7" applyFont="1" applyBorder="1"/>
    <xf numFmtId="0" fontId="77" fillId="0" borderId="8" xfId="24" applyFont="1" applyBorder="1" applyAlignment="1">
      <alignment horizontal="center" vertical="center"/>
    </xf>
    <xf numFmtId="180" fontId="47" fillId="0" borderId="11" xfId="24" applyNumberFormat="1" applyFont="1" applyBorder="1" applyAlignment="1">
      <alignment vertical="center"/>
    </xf>
    <xf numFmtId="180" fontId="76" fillId="0" borderId="18" xfId="24" applyNumberFormat="1" applyFont="1" applyBorder="1" applyAlignment="1">
      <alignment vertical="center"/>
    </xf>
    <xf numFmtId="180" fontId="78" fillId="0" borderId="53" xfId="24" applyNumberFormat="1" applyFont="1" applyBorder="1" applyAlignment="1">
      <alignment vertical="center"/>
    </xf>
    <xf numFmtId="180" fontId="78" fillId="17" borderId="53" xfId="24" applyNumberFormat="1" applyFont="1" applyFill="1" applyBorder="1" applyAlignment="1">
      <alignment vertical="center"/>
    </xf>
    <xf numFmtId="180" fontId="78" fillId="0" borderId="52" xfId="24" applyNumberFormat="1" applyFont="1" applyBorder="1" applyAlignment="1">
      <alignment vertical="center"/>
    </xf>
    <xf numFmtId="180" fontId="47" fillId="0" borderId="0" xfId="24" applyNumberFormat="1" applyFont="1" applyAlignment="1">
      <alignment vertical="center"/>
    </xf>
    <xf numFmtId="180" fontId="76" fillId="0" borderId="11" xfId="24" applyNumberFormat="1" applyFont="1" applyBorder="1" applyAlignment="1">
      <alignment vertical="center"/>
    </xf>
    <xf numFmtId="180" fontId="47" fillId="0" borderId="18" xfId="24" applyNumberFormat="1" applyFont="1" applyBorder="1" applyAlignment="1">
      <alignment vertical="center"/>
    </xf>
    <xf numFmtId="180" fontId="47" fillId="0" borderId="2" xfId="24" applyNumberFormat="1" applyFont="1" applyBorder="1" applyAlignment="1">
      <alignment vertical="center"/>
    </xf>
    <xf numFmtId="180" fontId="47" fillId="0" borderId="12" xfId="24" applyNumberFormat="1" applyFont="1" applyBorder="1" applyAlignment="1">
      <alignment vertical="center"/>
    </xf>
    <xf numFmtId="9" fontId="76" fillId="0" borderId="11" xfId="5" applyFont="1" applyBorder="1" applyAlignment="1">
      <alignment vertical="center"/>
    </xf>
    <xf numFmtId="180" fontId="47" fillId="0" borderId="22" xfId="24" applyNumberFormat="1" applyFont="1" applyBorder="1" applyAlignment="1">
      <alignment vertical="center"/>
    </xf>
    <xf numFmtId="180" fontId="47" fillId="9" borderId="11" xfId="24" applyNumberFormat="1" applyFont="1" applyFill="1" applyBorder="1" applyAlignment="1">
      <alignment vertical="center"/>
    </xf>
    <xf numFmtId="10" fontId="47" fillId="0" borderId="11" xfId="5" applyNumberFormat="1" applyFont="1" applyBorder="1" applyAlignment="1">
      <alignment vertical="center"/>
    </xf>
    <xf numFmtId="10" fontId="47" fillId="9" borderId="11" xfId="5" applyNumberFormat="1" applyFont="1" applyFill="1" applyBorder="1" applyAlignment="1">
      <alignment vertical="center"/>
    </xf>
    <xf numFmtId="10" fontId="47" fillId="0" borderId="0" xfId="5" applyNumberFormat="1" applyFont="1" applyBorder="1" applyAlignment="1">
      <alignment vertical="center"/>
    </xf>
    <xf numFmtId="10" fontId="47" fillId="0" borderId="18" xfId="5" applyNumberFormat="1" applyFont="1" applyBorder="1" applyAlignment="1">
      <alignment vertical="center"/>
    </xf>
    <xf numFmtId="10" fontId="47" fillId="0" borderId="0" xfId="5" applyNumberFormat="1" applyFont="1" applyAlignment="1">
      <alignment vertical="center"/>
    </xf>
    <xf numFmtId="10" fontId="47" fillId="0" borderId="12" xfId="5" applyNumberFormat="1" applyFont="1" applyBorder="1" applyAlignment="1">
      <alignment vertical="center"/>
    </xf>
    <xf numFmtId="10" fontId="76" fillId="0" borderId="11" xfId="5" applyNumberFormat="1" applyFont="1" applyBorder="1" applyAlignment="1">
      <alignment vertical="center"/>
    </xf>
    <xf numFmtId="0" fontId="0" fillId="0" borderId="20" xfId="0" applyBorder="1"/>
    <xf numFmtId="0" fontId="0" fillId="0" borderId="0" xfId="0" applyAlignment="1">
      <alignment horizontal="center"/>
    </xf>
    <xf numFmtId="0" fontId="0" fillId="0" borderId="23" xfId="0" applyBorder="1"/>
    <xf numFmtId="0" fontId="53" fillId="0" borderId="0" xfId="0" applyFont="1" applyAlignment="1">
      <alignment horizontal="center"/>
    </xf>
    <xf numFmtId="9" fontId="53" fillId="0" borderId="0" xfId="9" applyFont="1" applyAlignment="1">
      <alignment horizontal="center"/>
    </xf>
    <xf numFmtId="0" fontId="0" fillId="0" borderId="25" xfId="0" applyBorder="1"/>
    <xf numFmtId="0" fontId="52" fillId="0" borderId="25" xfId="0" applyFont="1" applyBorder="1" applyAlignment="1">
      <alignment horizontal="center"/>
    </xf>
    <xf numFmtId="9" fontId="52" fillId="0" borderId="25" xfId="9" applyFont="1" applyBorder="1" applyAlignment="1">
      <alignment horizontal="center"/>
    </xf>
    <xf numFmtId="0" fontId="48" fillId="9" borderId="21" xfId="0" applyFont="1" applyFill="1" applyBorder="1" applyAlignment="1">
      <alignment vertical="center"/>
    </xf>
    <xf numFmtId="0" fontId="79" fillId="9" borderId="25" xfId="0" applyFont="1" applyFill="1" applyBorder="1" applyAlignment="1">
      <alignment horizontal="center" vertical="center"/>
    </xf>
    <xf numFmtId="0" fontId="79" fillId="9" borderId="22" xfId="0" applyFont="1" applyFill="1" applyBorder="1" applyAlignment="1">
      <alignment horizontal="center" vertical="center"/>
    </xf>
    <xf numFmtId="0" fontId="48" fillId="9" borderId="1" xfId="0" applyFont="1" applyFill="1" applyBorder="1" applyAlignment="1">
      <alignment vertical="center"/>
    </xf>
    <xf numFmtId="0" fontId="48" fillId="9" borderId="12" xfId="0" applyFont="1" applyFill="1" applyBorder="1" applyAlignment="1">
      <alignment horizontal="center" vertical="center" wrapText="1"/>
    </xf>
    <xf numFmtId="0" fontId="48" fillId="9" borderId="2" xfId="0" applyFont="1" applyFill="1" applyBorder="1" applyAlignment="1">
      <alignment horizontal="center" vertical="center" wrapText="1"/>
    </xf>
    <xf numFmtId="0" fontId="14" fillId="18" borderId="1" xfId="0" applyFont="1" applyFill="1" applyBorder="1" applyAlignment="1">
      <alignment vertical="center"/>
    </xf>
    <xf numFmtId="0" fontId="14" fillId="18" borderId="12" xfId="0" applyFont="1" applyFill="1" applyBorder="1" applyAlignment="1">
      <alignment horizontal="center" vertical="center"/>
    </xf>
    <xf numFmtId="0" fontId="14" fillId="18" borderId="2" xfId="0" applyFont="1" applyFill="1" applyBorder="1" applyAlignment="1">
      <alignment horizontal="center" vertical="center"/>
    </xf>
    <xf numFmtId="0" fontId="80" fillId="0" borderId="14" xfId="0" applyFont="1" applyBorder="1" applyAlignment="1">
      <alignment vertical="center"/>
    </xf>
    <xf numFmtId="3" fontId="43" fillId="0" borderId="0" xfId="0" applyNumberFormat="1" applyFont="1" applyAlignment="1">
      <alignment horizontal="center" vertical="center"/>
    </xf>
    <xf numFmtId="9" fontId="8" fillId="0" borderId="0" xfId="25" applyFont="1" applyBorder="1" applyAlignment="1">
      <alignment horizontal="center" vertical="center"/>
    </xf>
    <xf numFmtId="5" fontId="43" fillId="0" borderId="0" xfId="0" applyNumberFormat="1" applyFont="1" applyAlignment="1">
      <alignment horizontal="center" vertical="center"/>
    </xf>
    <xf numFmtId="7" fontId="8" fillId="0" borderId="0" xfId="0" applyNumberFormat="1" applyFont="1" applyAlignment="1">
      <alignment horizontal="center" vertical="center"/>
    </xf>
    <xf numFmtId="5" fontId="8" fillId="0" borderId="0" xfId="0" applyNumberFormat="1" applyFont="1" applyAlignment="1">
      <alignment horizontal="center" vertical="center"/>
    </xf>
    <xf numFmtId="5" fontId="8" fillId="0" borderId="23" xfId="0" applyNumberFormat="1" applyFont="1" applyBorder="1" applyAlignment="1">
      <alignment horizontal="center" vertical="center"/>
    </xf>
    <xf numFmtId="0" fontId="43" fillId="0" borderId="14" xfId="0" applyFont="1" applyBorder="1" applyAlignment="1">
      <alignment vertical="center"/>
    </xf>
    <xf numFmtId="0" fontId="14" fillId="13" borderId="1" xfId="0" applyFont="1" applyFill="1" applyBorder="1" applyAlignment="1">
      <alignment vertical="center"/>
    </xf>
    <xf numFmtId="3" fontId="14" fillId="13" borderId="12" xfId="0" applyNumberFormat="1" applyFont="1" applyFill="1" applyBorder="1" applyAlignment="1">
      <alignment horizontal="center" vertical="center"/>
    </xf>
    <xf numFmtId="9" fontId="14" fillId="13" borderId="12" xfId="25" applyFont="1" applyFill="1" applyBorder="1" applyAlignment="1">
      <alignment horizontal="center" vertical="center"/>
    </xf>
    <xf numFmtId="5" fontId="14" fillId="13" borderId="12" xfId="0" applyNumberFormat="1" applyFont="1" applyFill="1" applyBorder="1" applyAlignment="1">
      <alignment horizontal="center" vertical="center"/>
    </xf>
    <xf numFmtId="7" fontId="14" fillId="13" borderId="12" xfId="0" applyNumberFormat="1" applyFont="1" applyFill="1" applyBorder="1" applyAlignment="1">
      <alignment horizontal="center" vertical="center"/>
    </xf>
    <xf numFmtId="5" fontId="14" fillId="13" borderId="2" xfId="0" applyNumberFormat="1" applyFont="1" applyFill="1" applyBorder="1" applyAlignment="1">
      <alignment horizontal="center" vertical="center"/>
    </xf>
    <xf numFmtId="5" fontId="76" fillId="0" borderId="0" xfId="24" applyNumberFormat="1" applyFont="1" applyAlignment="1">
      <alignment horizontal="center" vertical="center"/>
    </xf>
    <xf numFmtId="0" fontId="2" fillId="0" borderId="0" xfId="23" applyFont="1"/>
    <xf numFmtId="0" fontId="3" fillId="0" borderId="0" xfId="23"/>
    <xf numFmtId="37" fontId="8" fillId="0" borderId="7" xfId="7" applyFont="1" applyBorder="1" applyAlignment="1">
      <alignment horizontal="center" wrapText="1"/>
    </xf>
    <xf numFmtId="44" fontId="10" fillId="0" borderId="10" xfId="10" applyFont="1" applyFill="1" applyBorder="1" applyAlignment="1">
      <alignment horizontal="right"/>
    </xf>
    <xf numFmtId="5" fontId="10" fillId="0" borderId="11" xfId="6" applyNumberFormat="1" applyFont="1" applyBorder="1" applyAlignment="1">
      <alignment horizontal="center"/>
    </xf>
    <xf numFmtId="44" fontId="10" fillId="0" borderId="11" xfId="10" applyFont="1" applyFill="1" applyBorder="1" applyAlignment="1">
      <alignment horizontal="right"/>
    </xf>
    <xf numFmtId="10" fontId="10" fillId="0" borderId="11" xfId="9" applyNumberFormat="1" applyFont="1" applyBorder="1"/>
    <xf numFmtId="10" fontId="10" fillId="0" borderId="0" xfId="9" applyNumberFormat="1" applyFont="1" applyBorder="1"/>
    <xf numFmtId="37" fontId="9" fillId="0" borderId="12" xfId="7" applyFont="1" applyBorder="1" applyProtection="1">
      <protection locked="0"/>
    </xf>
    <xf numFmtId="37" fontId="10" fillId="0" borderId="12" xfId="7" applyFont="1" applyBorder="1"/>
    <xf numFmtId="37" fontId="10" fillId="0" borderId="2" xfId="7" applyFont="1" applyBorder="1"/>
    <xf numFmtId="37" fontId="9" fillId="0" borderId="11" xfId="7" applyFont="1" applyBorder="1"/>
    <xf numFmtId="37" fontId="10" fillId="0" borderId="11" xfId="7" applyFont="1" applyBorder="1" applyAlignment="1" applyProtection="1">
      <alignment horizontal="right"/>
      <protection locked="0"/>
    </xf>
    <xf numFmtId="37" fontId="9" fillId="0" borderId="2" xfId="6" applyFont="1" applyBorder="1" applyAlignment="1">
      <alignment horizontal="right"/>
    </xf>
    <xf numFmtId="37" fontId="12" fillId="0" borderId="25" xfId="6" applyFont="1" applyBorder="1" applyProtection="1">
      <protection locked="0"/>
    </xf>
    <xf numFmtId="165" fontId="10" fillId="0" borderId="11" xfId="10" applyNumberFormat="1" applyFont="1" applyFill="1" applyBorder="1" applyAlignment="1">
      <alignment horizontal="right"/>
    </xf>
    <xf numFmtId="1" fontId="9" fillId="0" borderId="14" xfId="7" applyNumberFormat="1" applyFont="1" applyBorder="1" applyAlignment="1">
      <alignment horizontal="center"/>
    </xf>
    <xf numFmtId="10" fontId="10" fillId="0" borderId="14" xfId="9" applyNumberFormat="1" applyFont="1" applyBorder="1"/>
    <xf numFmtId="164" fontId="10" fillId="0" borderId="14" xfId="6" applyNumberFormat="1" applyFont="1" applyBorder="1" applyAlignment="1">
      <alignment horizontal="right"/>
    </xf>
    <xf numFmtId="195" fontId="9" fillId="0" borderId="16" xfId="7" applyNumberFormat="1" applyFont="1" applyBorder="1"/>
    <xf numFmtId="37" fontId="8" fillId="0" borderId="24" xfId="7" applyFont="1" applyBorder="1" applyAlignment="1">
      <alignment horizontal="center"/>
    </xf>
    <xf numFmtId="37" fontId="8" fillId="0" borderId="8" xfId="7" applyFont="1" applyBorder="1" applyAlignment="1">
      <alignment horizontal="center"/>
    </xf>
    <xf numFmtId="166" fontId="9" fillId="0" borderId="18" xfId="7" applyNumberFormat="1" applyFont="1" applyBorder="1" applyAlignment="1" applyProtection="1">
      <alignment horizontal="center"/>
      <protection locked="0"/>
    </xf>
    <xf numFmtId="1" fontId="7" fillId="0" borderId="18" xfId="7" applyNumberFormat="1" applyFont="1" applyBorder="1" applyAlignment="1">
      <alignment horizontal="center"/>
    </xf>
    <xf numFmtId="166" fontId="9" fillId="0" borderId="18" xfId="7" applyNumberFormat="1" applyFont="1" applyBorder="1" applyAlignment="1">
      <alignment horizontal="center"/>
    </xf>
    <xf numFmtId="0" fontId="81" fillId="0" borderId="22" xfId="23" applyFont="1" applyBorder="1"/>
    <xf numFmtId="37" fontId="9" fillId="0" borderId="10" xfId="7" applyFont="1" applyBorder="1" applyAlignment="1">
      <alignment horizontal="center"/>
    </xf>
    <xf numFmtId="37" fontId="9" fillId="0" borderId="10" xfId="7" quotePrefix="1" applyFont="1" applyBorder="1" applyAlignment="1">
      <alignment horizontal="center"/>
    </xf>
    <xf numFmtId="0" fontId="81" fillId="0" borderId="20" xfId="23" applyFont="1" applyBorder="1" applyAlignment="1">
      <alignment horizontal="center"/>
    </xf>
    <xf numFmtId="10" fontId="3" fillId="0" borderId="11" xfId="7" applyNumberFormat="1" applyFont="1" applyBorder="1"/>
    <xf numFmtId="7" fontId="3" fillId="3" borderId="11" xfId="13" applyNumberFormat="1" applyFont="1" applyFill="1" applyBorder="1" applyProtection="1">
      <protection locked="0"/>
    </xf>
    <xf numFmtId="10" fontId="3" fillId="3" borderId="11" xfId="7" applyNumberFormat="1" applyFont="1" applyFill="1" applyBorder="1"/>
    <xf numFmtId="7" fontId="3" fillId="0" borderId="0" xfId="7" applyNumberFormat="1" applyFont="1"/>
    <xf numFmtId="10" fontId="3" fillId="0" borderId="25" xfId="7" applyNumberFormat="1" applyFont="1" applyBorder="1"/>
    <xf numFmtId="37" fontId="14" fillId="0" borderId="0" xfId="7" applyFont="1"/>
    <xf numFmtId="0" fontId="82" fillId="0" borderId="11" xfId="23" applyFont="1" applyBorder="1" applyAlignment="1">
      <alignment horizontal="right"/>
    </xf>
    <xf numFmtId="0" fontId="82" fillId="0" borderId="0" xfId="23" applyFont="1" applyAlignment="1">
      <alignment horizontal="right"/>
    </xf>
    <xf numFmtId="5" fontId="7" fillId="0" borderId="0" xfId="7" applyNumberFormat="1" applyFont="1"/>
    <xf numFmtId="42" fontId="7" fillId="0" borderId="0" xfId="11" applyFont="1" applyFill="1" applyBorder="1" applyProtection="1">
      <protection locked="0"/>
    </xf>
    <xf numFmtId="9" fontId="7" fillId="0" borderId="11" xfId="7" applyNumberFormat="1" applyFont="1" applyBorder="1"/>
    <xf numFmtId="9" fontId="7" fillId="0" borderId="0" xfId="7" applyNumberFormat="1" applyFont="1"/>
    <xf numFmtId="42" fontId="7" fillId="0" borderId="0" xfId="11" applyFont="1" applyBorder="1" applyProtection="1"/>
    <xf numFmtId="7" fontId="3" fillId="3" borderId="11" xfId="7" applyNumberFormat="1" applyFont="1" applyFill="1" applyBorder="1" applyProtection="1">
      <protection locked="0"/>
    </xf>
    <xf numFmtId="0" fontId="82" fillId="0" borderId="2" xfId="23" applyFont="1" applyBorder="1" applyAlignment="1">
      <alignment horizontal="right"/>
    </xf>
    <xf numFmtId="7" fontId="7" fillId="0" borderId="12" xfId="7" applyNumberFormat="1" applyFont="1" applyBorder="1"/>
    <xf numFmtId="7" fontId="7" fillId="0" borderId="12" xfId="7" applyNumberFormat="1" applyFont="1" applyBorder="1" applyProtection="1">
      <protection locked="0"/>
    </xf>
    <xf numFmtId="37" fontId="7" fillId="0" borderId="19" xfId="7" quotePrefix="1" applyFont="1" applyBorder="1" applyAlignment="1">
      <alignment horizontal="left"/>
    </xf>
    <xf numFmtId="37" fontId="12" fillId="0" borderId="19" xfId="7" quotePrefix="1" applyFont="1" applyBorder="1" applyAlignment="1">
      <alignment horizontal="left"/>
    </xf>
    <xf numFmtId="37" fontId="3" fillId="0" borderId="19" xfId="7" applyFont="1" applyBorder="1"/>
    <xf numFmtId="37" fontId="83" fillId="0" borderId="0" xfId="6" applyFont="1" applyProtection="1">
      <protection locked="0"/>
    </xf>
    <xf numFmtId="37" fontId="7" fillId="0" borderId="0" xfId="6" applyFont="1" applyProtection="1">
      <protection locked="0"/>
    </xf>
    <xf numFmtId="37" fontId="3" fillId="0" borderId="0" xfId="6" applyFont="1" applyAlignment="1" applyProtection="1">
      <alignment horizontal="left"/>
      <protection locked="0"/>
    </xf>
    <xf numFmtId="37" fontId="3" fillId="0" borderId="0" xfId="7" applyFont="1" applyProtection="1">
      <protection locked="0"/>
    </xf>
    <xf numFmtId="37" fontId="7" fillId="0" borderId="0" xfId="6" applyFont="1" applyAlignment="1" applyProtection="1">
      <alignment horizontal="left"/>
      <protection locked="0"/>
    </xf>
    <xf numFmtId="0" fontId="3" fillId="0" borderId="0" xfId="23" applyAlignment="1">
      <alignment horizontal="left"/>
    </xf>
    <xf numFmtId="37" fontId="8" fillId="0" borderId="0" xfId="7" applyFont="1" applyAlignment="1" applyProtection="1">
      <alignment horizontal="left"/>
      <protection locked="0"/>
    </xf>
    <xf numFmtId="37" fontId="10" fillId="0" borderId="0" xfId="7" applyFont="1" applyProtection="1">
      <protection locked="0"/>
    </xf>
    <xf numFmtId="14" fontId="10" fillId="0" borderId="11" xfId="6" applyNumberFormat="1" applyFont="1" applyBorder="1" applyAlignment="1">
      <alignment horizontal="right"/>
    </xf>
    <xf numFmtId="37" fontId="11" fillId="0" borderId="11" xfId="7" applyFont="1" applyBorder="1" applyAlignment="1" applyProtection="1">
      <alignment horizontal="right"/>
      <protection locked="0"/>
    </xf>
    <xf numFmtId="14" fontId="9" fillId="0" borderId="11" xfId="7" applyNumberFormat="1" applyFont="1" applyBorder="1" applyAlignment="1">
      <alignment horizontal="center"/>
    </xf>
    <xf numFmtId="10" fontId="64" fillId="0" borderId="11" xfId="9" applyNumberFormat="1" applyFont="1" applyBorder="1"/>
    <xf numFmtId="0" fontId="10" fillId="0" borderId="11" xfId="6" applyNumberFormat="1" applyFont="1" applyBorder="1" applyAlignment="1">
      <alignment horizontal="right"/>
    </xf>
    <xf numFmtId="9" fontId="10" fillId="0" borderId="11" xfId="5" applyFont="1" applyBorder="1"/>
    <xf numFmtId="14" fontId="56" fillId="0" borderId="11" xfId="6" applyNumberFormat="1" applyFont="1" applyBorder="1" applyAlignment="1">
      <alignment horizontal="right"/>
    </xf>
    <xf numFmtId="196" fontId="52" fillId="0" borderId="11" xfId="7" quotePrefix="1" applyNumberFormat="1" applyFont="1" applyBorder="1" applyAlignment="1">
      <alignment horizontal="center"/>
    </xf>
    <xf numFmtId="14" fontId="84" fillId="0" borderId="0" xfId="0" applyNumberFormat="1" applyFont="1"/>
    <xf numFmtId="14" fontId="68" fillId="0" borderId="0" xfId="0" applyNumberFormat="1" applyFont="1"/>
    <xf numFmtId="0" fontId="20" fillId="2" borderId="2" xfId="0" applyFont="1" applyFill="1" applyBorder="1"/>
    <xf numFmtId="44" fontId="11" fillId="0" borderId="11" xfId="3" applyFont="1" applyFill="1" applyBorder="1" applyAlignment="1">
      <alignment horizontal="right"/>
    </xf>
    <xf numFmtId="167" fontId="56" fillId="0" borderId="11" xfId="5" applyNumberFormat="1" applyFont="1" applyBorder="1"/>
    <xf numFmtId="190" fontId="73" fillId="0" borderId="11" xfId="6" applyNumberFormat="1" applyFont="1" applyBorder="1" applyAlignment="1" applyProtection="1">
      <alignment vertical="top"/>
      <protection locked="0"/>
    </xf>
    <xf numFmtId="37" fontId="64" fillId="0" borderId="11" xfId="6" applyFont="1" applyBorder="1" applyAlignment="1" applyProtection="1">
      <alignment horizontal="right" vertical="top"/>
      <protection locked="0"/>
    </xf>
    <xf numFmtId="193" fontId="11" fillId="0" borderId="11" xfId="5" applyNumberFormat="1" applyFont="1" applyBorder="1" applyAlignment="1" applyProtection="1">
      <alignment vertical="top" wrapText="1"/>
      <protection locked="0"/>
    </xf>
    <xf numFmtId="37" fontId="64" fillId="0" borderId="11" xfId="6" applyFont="1" applyBorder="1" applyAlignment="1" applyProtection="1">
      <alignment horizontal="right" vertical="top" wrapText="1"/>
      <protection locked="0"/>
    </xf>
    <xf numFmtId="193" fontId="20" fillId="0" borderId="11" xfId="5" applyNumberFormat="1" applyFont="1" applyBorder="1" applyProtection="1">
      <protection locked="0"/>
    </xf>
    <xf numFmtId="197" fontId="3" fillId="0" borderId="11" xfId="13" applyNumberFormat="1" applyFont="1" applyFill="1" applyBorder="1" applyProtection="1">
      <protection locked="0"/>
    </xf>
    <xf numFmtId="197" fontId="3" fillId="0" borderId="11" xfId="7" applyNumberFormat="1" applyFont="1" applyBorder="1"/>
    <xf numFmtId="197" fontId="3" fillId="0" borderId="11" xfId="6" quotePrefix="1" applyNumberFormat="1" applyFont="1" applyBorder="1" applyAlignment="1">
      <alignment horizontal="right"/>
    </xf>
    <xf numFmtId="197" fontId="51" fillId="0" borderId="11" xfId="7" applyNumberFormat="1" applyFont="1" applyBorder="1"/>
    <xf numFmtId="197" fontId="3" fillId="3" borderId="11" xfId="13" applyNumberFormat="1" applyFont="1" applyFill="1" applyBorder="1" applyProtection="1">
      <protection locked="0"/>
    </xf>
    <xf numFmtId="197" fontId="3" fillId="3" borderId="11" xfId="7" applyNumberFormat="1" applyFont="1" applyFill="1" applyBorder="1"/>
    <xf numFmtId="197" fontId="3" fillId="3" borderId="11" xfId="6" quotePrefix="1" applyNumberFormat="1" applyFont="1" applyFill="1" applyBorder="1" applyAlignment="1">
      <alignment horizontal="right"/>
    </xf>
    <xf numFmtId="197" fontId="3" fillId="0" borderId="0" xfId="7" applyNumberFormat="1" applyFont="1"/>
    <xf numFmtId="197" fontId="3" fillId="0" borderId="0" xfId="6" quotePrefix="1" applyNumberFormat="1" applyFont="1" applyAlignment="1">
      <alignment horizontal="right"/>
    </xf>
    <xf numFmtId="197" fontId="52" fillId="0" borderId="11" xfId="7" applyNumberFormat="1" applyFont="1" applyBorder="1"/>
    <xf numFmtId="197" fontId="7" fillId="0" borderId="11" xfId="7" applyNumberFormat="1" applyFont="1" applyBorder="1"/>
    <xf numFmtId="197" fontId="12" fillId="0" borderId="0" xfId="7" applyNumberFormat="1" applyFont="1" applyAlignment="1">
      <alignment horizontal="left"/>
    </xf>
    <xf numFmtId="197" fontId="9" fillId="0" borderId="0" xfId="7" applyNumberFormat="1" applyFont="1"/>
    <xf numFmtId="197" fontId="9" fillId="0" borderId="0" xfId="6" applyNumberFormat="1" applyFont="1" applyProtection="1">
      <protection locked="0"/>
    </xf>
    <xf numFmtId="197" fontId="17" fillId="0" borderId="0" xfId="7" applyNumberFormat="1" applyFont="1"/>
    <xf numFmtId="197" fontId="14" fillId="0" borderId="0" xfId="7" applyNumberFormat="1" applyFont="1"/>
    <xf numFmtId="197" fontId="14" fillId="0" borderId="0" xfId="6" applyNumberFormat="1" applyFont="1" applyProtection="1">
      <protection locked="0"/>
    </xf>
    <xf numFmtId="197" fontId="14" fillId="0" borderId="0" xfId="7" quotePrefix="1" applyNumberFormat="1" applyFont="1" applyAlignment="1">
      <alignment horizontal="left"/>
    </xf>
    <xf numFmtId="197" fontId="3" fillId="0" borderId="0" xfId="6" applyNumberFormat="1" applyFont="1" applyProtection="1">
      <protection locked="0"/>
    </xf>
    <xf numFmtId="197" fontId="3" fillId="0" borderId="11" xfId="7" applyNumberFormat="1" applyFont="1" applyBorder="1" applyAlignment="1" applyProtection="1">
      <alignment horizontal="right"/>
      <protection locked="0"/>
    </xf>
    <xf numFmtId="197" fontId="3" fillId="0" borderId="11" xfId="7" applyNumberFormat="1" applyFont="1" applyBorder="1" applyProtection="1">
      <protection locked="0"/>
    </xf>
    <xf numFmtId="197" fontId="3" fillId="0" borderId="11" xfId="11" applyNumberFormat="1" applyFont="1" applyFill="1" applyBorder="1" applyProtection="1">
      <protection locked="0"/>
    </xf>
    <xf numFmtId="37" fontId="7" fillId="0" borderId="25" xfId="7" applyFont="1" applyBorder="1" applyAlignment="1">
      <alignment horizontal="left"/>
    </xf>
    <xf numFmtId="190" fontId="66" fillId="0" borderId="23" xfId="0" applyNumberFormat="1" applyFont="1" applyBorder="1"/>
    <xf numFmtId="190" fontId="60" fillId="0" borderId="23" xfId="0" applyNumberFormat="1" applyFont="1" applyBorder="1"/>
    <xf numFmtId="190" fontId="66" fillId="0" borderId="22" xfId="0" applyNumberFormat="1" applyFont="1" applyBorder="1"/>
    <xf numFmtId="180" fontId="68" fillId="0" borderId="0" xfId="0" applyNumberFormat="1" applyFont="1"/>
    <xf numFmtId="9" fontId="7" fillId="0" borderId="11" xfId="5" applyFont="1" applyBorder="1"/>
    <xf numFmtId="9" fontId="52" fillId="0" borderId="11" xfId="5" applyFont="1" applyFill="1" applyBorder="1" applyProtection="1">
      <protection locked="0"/>
    </xf>
    <xf numFmtId="198" fontId="53" fillId="0" borderId="11" xfId="23" applyNumberFormat="1" applyFont="1" applyBorder="1" applyAlignment="1">
      <alignment horizontal="right"/>
    </xf>
    <xf numFmtId="5" fontId="7" fillId="0" borderId="11" xfId="11" applyNumberFormat="1" applyFont="1" applyBorder="1" applyProtection="1"/>
    <xf numFmtId="5" fontId="52" fillId="0" borderId="11" xfId="11" applyNumberFormat="1" applyFont="1" applyBorder="1" applyProtection="1"/>
    <xf numFmtId="5" fontId="7" fillId="0" borderId="0" xfId="11" applyNumberFormat="1" applyFont="1" applyBorder="1" applyProtection="1"/>
    <xf numFmtId="5" fontId="3" fillId="0" borderId="0" xfId="6" quotePrefix="1" applyNumberFormat="1" applyFont="1" applyAlignment="1">
      <alignment horizontal="right"/>
    </xf>
    <xf numFmtId="5" fontId="3" fillId="0" borderId="11" xfId="7" applyNumberFormat="1" applyFont="1" applyBorder="1" applyProtection="1">
      <protection locked="0"/>
    </xf>
    <xf numFmtId="5" fontId="53" fillId="0" borderId="11" xfId="7" applyNumberFormat="1" applyFont="1" applyBorder="1"/>
    <xf numFmtId="5" fontId="3" fillId="3" borderId="11" xfId="7" applyNumberFormat="1" applyFont="1" applyFill="1" applyBorder="1" applyProtection="1">
      <protection locked="0"/>
    </xf>
    <xf numFmtId="5" fontId="3" fillId="3" borderId="11" xfId="7" applyNumberFormat="1" applyFont="1" applyFill="1" applyBorder="1"/>
    <xf numFmtId="5" fontId="7" fillId="0" borderId="11" xfId="7" applyNumberFormat="1" applyFont="1" applyBorder="1" applyProtection="1">
      <protection locked="0"/>
    </xf>
    <xf numFmtId="5" fontId="52" fillId="0" borderId="11" xfId="7" applyNumberFormat="1" applyFont="1" applyBorder="1" applyProtection="1">
      <protection locked="0"/>
    </xf>
    <xf numFmtId="5" fontId="49" fillId="0" borderId="12" xfId="6" applyNumberFormat="1" applyFont="1" applyBorder="1" applyAlignment="1" applyProtection="1">
      <alignment vertical="top"/>
      <protection locked="0"/>
    </xf>
    <xf numFmtId="5" fontId="7" fillId="0" borderId="12" xfId="7" applyNumberFormat="1" applyFont="1" applyBorder="1"/>
    <xf numFmtId="5" fontId="7" fillId="0" borderId="12" xfId="7" applyNumberFormat="1" applyFont="1" applyBorder="1" applyProtection="1">
      <protection locked="0"/>
    </xf>
    <xf numFmtId="5" fontId="7" fillId="0" borderId="11" xfId="7" applyNumberFormat="1" applyFont="1" applyBorder="1"/>
    <xf numFmtId="5" fontId="85" fillId="0" borderId="11" xfId="7" applyNumberFormat="1" applyFont="1" applyBorder="1"/>
    <xf numFmtId="194" fontId="7" fillId="0" borderId="11" xfId="7" applyNumberFormat="1" applyFont="1" applyBorder="1"/>
    <xf numFmtId="194" fontId="3" fillId="0" borderId="0" xfId="7" applyNumberFormat="1" applyFont="1"/>
    <xf numFmtId="0" fontId="60" fillId="0" borderId="11" xfId="0" applyFont="1" applyBorder="1"/>
    <xf numFmtId="5" fontId="86" fillId="0" borderId="11" xfId="0" applyNumberFormat="1" applyFont="1" applyBorder="1"/>
    <xf numFmtId="10" fontId="66" fillId="0" borderId="11" xfId="5" applyNumberFormat="1" applyFont="1" applyBorder="1"/>
    <xf numFmtId="37" fontId="3" fillId="13" borderId="18" xfId="7" applyFont="1" applyFill="1" applyBorder="1" applyAlignment="1">
      <alignment horizontal="left"/>
    </xf>
    <xf numFmtId="37" fontId="3" fillId="13" borderId="31" xfId="7" applyFont="1" applyFill="1" applyBorder="1" applyAlignment="1">
      <alignment horizontal="left"/>
    </xf>
    <xf numFmtId="37" fontId="15" fillId="13" borderId="31" xfId="7" applyFont="1" applyFill="1" applyBorder="1" applyAlignment="1">
      <alignment horizontal="left"/>
    </xf>
    <xf numFmtId="37" fontId="16" fillId="13" borderId="31" xfId="7" applyFont="1" applyFill="1" applyBorder="1" applyAlignment="1">
      <alignment horizontal="center"/>
    </xf>
    <xf numFmtId="37" fontId="3" fillId="13" borderId="31" xfId="7" applyFont="1" applyFill="1" applyBorder="1"/>
    <xf numFmtId="37" fontId="7" fillId="13" borderId="31" xfId="7" applyFont="1" applyFill="1" applyBorder="1" applyAlignment="1">
      <alignment horizontal="left"/>
    </xf>
    <xf numFmtId="37" fontId="7" fillId="13" borderId="31" xfId="7" quotePrefix="1" applyFont="1" applyFill="1" applyBorder="1" applyAlignment="1">
      <alignment horizontal="left"/>
    </xf>
    <xf numFmtId="37" fontId="3" fillId="13" borderId="31" xfId="7" quotePrefix="1" applyFont="1" applyFill="1" applyBorder="1" applyAlignment="1">
      <alignment horizontal="left"/>
    </xf>
    <xf numFmtId="37" fontId="3" fillId="13" borderId="10" xfId="7" applyFont="1" applyFill="1" applyBorder="1" applyAlignment="1">
      <alignment horizontal="left"/>
    </xf>
    <xf numFmtId="10" fontId="56" fillId="0" borderId="11" xfId="9" applyNumberFormat="1" applyFont="1" applyBorder="1"/>
    <xf numFmtId="197" fontId="51" fillId="0" borderId="11" xfId="6" quotePrefix="1" applyNumberFormat="1" applyFont="1" applyBorder="1" applyAlignment="1">
      <alignment horizontal="right"/>
    </xf>
    <xf numFmtId="0" fontId="61" fillId="0" borderId="20" xfId="0" applyFont="1" applyBorder="1" applyAlignment="1">
      <alignment horizontal="right"/>
    </xf>
    <xf numFmtId="197" fontId="52" fillId="0" borderId="11" xfId="6" quotePrefix="1" applyNumberFormat="1" applyFont="1" applyBorder="1" applyAlignment="1">
      <alignment horizontal="right"/>
    </xf>
    <xf numFmtId="197" fontId="53" fillId="0" borderId="11" xfId="7" applyNumberFormat="1" applyFont="1" applyBorder="1"/>
    <xf numFmtId="167" fontId="53" fillId="0" borderId="11" xfId="5" applyNumberFormat="1" applyFont="1" applyBorder="1"/>
    <xf numFmtId="10" fontId="53" fillId="0" borderId="11" xfId="5" applyNumberFormat="1" applyFont="1" applyBorder="1"/>
    <xf numFmtId="190" fontId="23" fillId="0" borderId="11" xfId="6" applyNumberFormat="1" applyFont="1" applyBorder="1" applyAlignment="1" applyProtection="1">
      <alignment vertical="top"/>
      <protection locked="0"/>
    </xf>
    <xf numFmtId="193" fontId="22" fillId="0" borderId="11" xfId="5" applyNumberFormat="1" applyFont="1" applyBorder="1" applyProtection="1">
      <protection locked="0"/>
    </xf>
    <xf numFmtId="180" fontId="22" fillId="0" borderId="11" xfId="7" quotePrefix="1" applyNumberFormat="1" applyFont="1" applyBorder="1"/>
    <xf numFmtId="180" fontId="22" fillId="0" borderId="11" xfId="7" applyNumberFormat="1" applyFont="1" applyBorder="1"/>
    <xf numFmtId="194" fontId="22" fillId="0" borderId="11" xfId="7" applyNumberFormat="1" applyFont="1" applyBorder="1"/>
    <xf numFmtId="5" fontId="55" fillId="0" borderId="11" xfId="0" applyNumberFormat="1" applyFont="1" applyBorder="1"/>
    <xf numFmtId="10" fontId="55" fillId="0" borderId="11" xfId="5" applyNumberFormat="1" applyFont="1" applyBorder="1"/>
    <xf numFmtId="0" fontId="7" fillId="0" borderId="11" xfId="23" applyFont="1" applyBorder="1" applyAlignment="1">
      <alignment horizontal="center"/>
    </xf>
    <xf numFmtId="0" fontId="82" fillId="0" borderId="1" xfId="23" applyFont="1" applyBorder="1" applyAlignment="1">
      <alignment horizontal="right"/>
    </xf>
    <xf numFmtId="10" fontId="7" fillId="0" borderId="0" xfId="5" applyNumberFormat="1" applyFont="1" applyBorder="1"/>
    <xf numFmtId="8" fontId="52" fillId="0" borderId="0" xfId="7" applyNumberFormat="1" applyFont="1"/>
    <xf numFmtId="180" fontId="53" fillId="0" borderId="11" xfId="5" applyNumberFormat="1" applyFont="1" applyBorder="1"/>
    <xf numFmtId="180" fontId="3" fillId="0" borderId="25" xfId="5" applyNumberFormat="1" applyFont="1" applyBorder="1"/>
    <xf numFmtId="180" fontId="3" fillId="0" borderId="0" xfId="5" applyNumberFormat="1" applyFont="1"/>
    <xf numFmtId="180" fontId="17" fillId="0" borderId="0" xfId="5" applyNumberFormat="1" applyFont="1"/>
    <xf numFmtId="180" fontId="3" fillId="0" borderId="0" xfId="23" applyNumberFormat="1"/>
    <xf numFmtId="180" fontId="3" fillId="0" borderId="0" xfId="5" applyNumberFormat="1" applyFont="1" applyBorder="1"/>
    <xf numFmtId="167" fontId="53" fillId="0" borderId="25" xfId="5" applyNumberFormat="1" applyFont="1" applyBorder="1"/>
    <xf numFmtId="167" fontId="3" fillId="0" borderId="0" xfId="5" applyNumberFormat="1" applyFont="1"/>
    <xf numFmtId="167" fontId="17" fillId="0" borderId="0" xfId="5" applyNumberFormat="1" applyFont="1"/>
    <xf numFmtId="167" fontId="52" fillId="0" borderId="11" xfId="5" applyNumberFormat="1" applyFont="1" applyBorder="1"/>
    <xf numFmtId="167" fontId="3" fillId="0" borderId="0" xfId="5" applyNumberFormat="1" applyFont="1" applyBorder="1"/>
    <xf numFmtId="167" fontId="53" fillId="0" borderId="0" xfId="5" applyNumberFormat="1" applyFont="1" applyBorder="1"/>
    <xf numFmtId="180" fontId="53" fillId="0" borderId="12" xfId="5" applyNumberFormat="1" applyFont="1" applyBorder="1"/>
    <xf numFmtId="167" fontId="53" fillId="0" borderId="12" xfId="5" applyNumberFormat="1" applyFont="1" applyBorder="1"/>
    <xf numFmtId="180" fontId="52" fillId="0" borderId="11" xfId="5" applyNumberFormat="1" applyFont="1" applyBorder="1"/>
    <xf numFmtId="0" fontId="60" fillId="0" borderId="23" xfId="0" applyFont="1" applyBorder="1"/>
    <xf numFmtId="0" fontId="60" fillId="0" borderId="8" xfId="0" applyFont="1" applyBorder="1" applyAlignment="1">
      <alignment horizontal="center"/>
    </xf>
    <xf numFmtId="180" fontId="61" fillId="0" borderId="8" xfId="0" applyNumberFormat="1" applyFont="1" applyBorder="1" applyAlignment="1">
      <alignment horizontal="center"/>
    </xf>
    <xf numFmtId="0" fontId="60" fillId="0" borderId="0" xfId="0" applyFont="1" applyAlignment="1">
      <alignment horizontal="left"/>
    </xf>
    <xf numFmtId="180" fontId="66" fillId="0" borderId="0" xfId="3" applyNumberFormat="1" applyFont="1" applyAlignment="1">
      <alignment horizontal="center"/>
    </xf>
    <xf numFmtId="180" fontId="66" fillId="0" borderId="0" xfId="0" applyNumberFormat="1" applyFont="1" applyAlignment="1">
      <alignment horizontal="center"/>
    </xf>
    <xf numFmtId="180" fontId="67" fillId="0" borderId="25" xfId="0" applyNumberFormat="1" applyFont="1" applyBorder="1" applyAlignment="1">
      <alignment horizontal="center"/>
    </xf>
    <xf numFmtId="0" fontId="38" fillId="0" borderId="35" xfId="0" applyFont="1" applyBorder="1" applyAlignment="1">
      <alignment vertical="center"/>
    </xf>
    <xf numFmtId="0" fontId="20" fillId="0" borderId="0" xfId="0" applyFont="1" applyAlignment="1">
      <alignment horizontal="center"/>
    </xf>
    <xf numFmtId="44" fontId="20" fillId="0" borderId="0" xfId="10" applyFont="1" applyBorder="1"/>
    <xf numFmtId="9" fontId="68" fillId="0" borderId="0" xfId="5" applyFont="1" applyBorder="1" applyAlignment="1">
      <alignment horizontal="center"/>
    </xf>
    <xf numFmtId="44" fontId="53" fillId="0" borderId="0" xfId="10" applyFont="1" applyBorder="1"/>
    <xf numFmtId="10" fontId="68" fillId="0" borderId="0" xfId="5" applyNumberFormat="1" applyFont="1" applyBorder="1"/>
    <xf numFmtId="0" fontId="84" fillId="0" borderId="0" xfId="0" applyFont="1"/>
    <xf numFmtId="0" fontId="40" fillId="0" borderId="33" xfId="0" applyFont="1" applyBorder="1" applyAlignment="1">
      <alignment horizontal="left" vertical="center" wrapText="1"/>
    </xf>
    <xf numFmtId="0" fontId="41" fillId="0" borderId="33" xfId="0" applyFont="1" applyBorder="1" applyAlignment="1">
      <alignment horizontal="left" vertical="center" wrapText="1"/>
    </xf>
    <xf numFmtId="0" fontId="41" fillId="0" borderId="0" xfId="0" applyFont="1" applyAlignment="1">
      <alignment horizontal="left" vertical="center" wrapText="1"/>
    </xf>
    <xf numFmtId="4" fontId="41" fillId="0" borderId="0" xfId="0" applyNumberFormat="1" applyFont="1" applyAlignment="1">
      <alignment horizontal="right" vertical="center" wrapText="1"/>
    </xf>
    <xf numFmtId="4" fontId="40" fillId="0" borderId="33" xfId="0" applyNumberFormat="1" applyFont="1" applyBorder="1" applyAlignment="1">
      <alignment horizontal="right" vertical="center" wrapText="1"/>
    </xf>
    <xf numFmtId="167" fontId="68" fillId="0" borderId="0" xfId="5" applyNumberFormat="1" applyFont="1" applyAlignment="1">
      <alignment horizontal="left"/>
    </xf>
    <xf numFmtId="190" fontId="55" fillId="0" borderId="0" xfId="0" applyNumberFormat="1" applyFont="1"/>
    <xf numFmtId="190" fontId="55" fillId="0" borderId="25" xfId="0" applyNumberFormat="1" applyFont="1" applyBorder="1"/>
    <xf numFmtId="190" fontId="60" fillId="0" borderId="0" xfId="0" applyNumberFormat="1" applyFont="1"/>
    <xf numFmtId="9" fontId="68" fillId="0" borderId="0" xfId="5" applyFont="1"/>
    <xf numFmtId="0" fontId="3" fillId="0" borderId="1" xfId="7" applyNumberFormat="1" applyFont="1" applyBorder="1" applyAlignment="1">
      <alignment horizontal="right"/>
    </xf>
    <xf numFmtId="0" fontId="41" fillId="0" borderId="0" xfId="0" applyFont="1" applyAlignment="1">
      <alignment vertical="center"/>
    </xf>
    <xf numFmtId="44" fontId="53" fillId="0" borderId="0" xfId="0" applyNumberFormat="1" applyFont="1"/>
    <xf numFmtId="44" fontId="53" fillId="0" borderId="0" xfId="10" applyFont="1" applyFill="1" applyBorder="1"/>
    <xf numFmtId="10" fontId="68" fillId="0" borderId="0" xfId="5" applyNumberFormat="1" applyFont="1" applyFill="1" applyBorder="1"/>
    <xf numFmtId="44" fontId="20" fillId="0" borderId="0" xfId="0" applyNumberFormat="1" applyFont="1"/>
    <xf numFmtId="44" fontId="68" fillId="0" borderId="0" xfId="0" applyNumberFormat="1" applyFont="1"/>
    <xf numFmtId="0" fontId="21" fillId="0" borderId="1" xfId="0" applyFont="1" applyBorder="1" applyAlignment="1">
      <alignment horizontal="center"/>
    </xf>
    <xf numFmtId="0" fontId="21" fillId="0" borderId="11" xfId="0" applyFont="1" applyBorder="1" applyAlignment="1">
      <alignment horizontal="center"/>
    </xf>
    <xf numFmtId="0" fontId="21" fillId="0" borderId="11" xfId="0" applyFont="1" applyBorder="1"/>
    <xf numFmtId="44" fontId="68" fillId="0" borderId="31" xfId="3" applyFont="1" applyBorder="1"/>
    <xf numFmtId="0" fontId="84" fillId="14" borderId="31" xfId="0" applyFont="1" applyFill="1" applyBorder="1" applyAlignment="1">
      <alignment horizontal="right"/>
    </xf>
    <xf numFmtId="4" fontId="40" fillId="0" borderId="36" xfId="0" applyNumberFormat="1" applyFont="1" applyBorder="1" applyAlignment="1">
      <alignment horizontal="right" vertical="center"/>
    </xf>
    <xf numFmtId="4" fontId="39" fillId="19" borderId="0" xfId="0" applyNumberFormat="1" applyFont="1" applyFill="1" applyAlignment="1">
      <alignment horizontal="right" vertical="center"/>
    </xf>
    <xf numFmtId="4" fontId="41" fillId="19" borderId="0" xfId="0" applyNumberFormat="1" applyFont="1" applyFill="1" applyAlignment="1">
      <alignment horizontal="right" vertical="center"/>
    </xf>
    <xf numFmtId="0" fontId="2" fillId="0" borderId="0" xfId="23" applyFont="1" applyAlignment="1">
      <alignment horizontal="center"/>
    </xf>
    <xf numFmtId="37" fontId="8" fillId="0" borderId="4" xfId="7" applyFont="1" applyBorder="1" applyAlignment="1">
      <alignment horizontal="center"/>
    </xf>
    <xf numFmtId="0" fontId="2" fillId="0" borderId="0" xfId="0" applyFont="1" applyAlignment="1">
      <alignment horizontal="center"/>
    </xf>
    <xf numFmtId="0" fontId="41" fillId="5" borderId="32" xfId="20" applyFont="1" applyFill="1" applyBorder="1" applyAlignment="1">
      <alignment horizontal="left" vertical="center" wrapText="1"/>
    </xf>
    <xf numFmtId="0" fontId="40" fillId="5" borderId="32" xfId="20" applyFont="1" applyFill="1" applyBorder="1" applyAlignment="1">
      <alignment horizontal="left" vertical="center" wrapText="1"/>
    </xf>
    <xf numFmtId="0" fontId="40" fillId="5" borderId="33" xfId="20" applyFont="1" applyFill="1" applyBorder="1" applyAlignment="1">
      <alignment horizontal="left" vertical="center" wrapText="1"/>
    </xf>
    <xf numFmtId="0" fontId="41" fillId="5" borderId="0" xfId="20" applyFont="1" applyFill="1" applyAlignment="1">
      <alignment horizontal="left" vertical="center" wrapText="1"/>
    </xf>
    <xf numFmtId="0" fontId="40" fillId="5" borderId="0" xfId="20" applyFont="1" applyFill="1" applyAlignment="1">
      <alignment horizontal="left" vertical="center" wrapText="1"/>
    </xf>
    <xf numFmtId="0" fontId="40" fillId="7" borderId="0" xfId="20" applyFont="1" applyFill="1" applyAlignment="1">
      <alignment horizontal="left" vertical="center" wrapText="1"/>
    </xf>
    <xf numFmtId="0" fontId="39" fillId="0" borderId="0" xfId="20" applyFont="1" applyAlignment="1">
      <alignment horizontal="left" vertical="center"/>
    </xf>
    <xf numFmtId="0" fontId="39" fillId="0" borderId="37" xfId="20" applyFont="1" applyBorder="1" applyAlignment="1">
      <alignment horizontal="left" vertical="center"/>
    </xf>
    <xf numFmtId="0" fontId="38" fillId="0" borderId="37" xfId="20" applyFont="1" applyBorder="1" applyAlignment="1">
      <alignment horizontal="left" vertical="center"/>
    </xf>
    <xf numFmtId="0" fontId="37" fillId="0" borderId="0" xfId="20" applyFont="1" applyAlignment="1">
      <alignment horizontal="center" vertical="center"/>
    </xf>
    <xf numFmtId="0" fontId="36" fillId="0" borderId="0" xfId="20" applyFont="1" applyAlignment="1">
      <alignment horizontal="center" vertical="center"/>
    </xf>
    <xf numFmtId="0" fontId="38" fillId="0" borderId="35" xfId="20" applyFont="1" applyBorder="1" applyAlignment="1">
      <alignment horizontal="left" vertical="center"/>
    </xf>
    <xf numFmtId="0" fontId="30" fillId="0" borderId="0" xfId="0" applyFont="1" applyAlignment="1">
      <alignment horizontal="center"/>
    </xf>
    <xf numFmtId="0" fontId="30" fillId="0" borderId="0" xfId="0" applyFont="1" applyAlignment="1">
      <alignment horizontal="center" wrapText="1"/>
    </xf>
    <xf numFmtId="0" fontId="32" fillId="0" borderId="0" xfId="0" applyFont="1" applyAlignment="1">
      <alignment horizontal="center"/>
    </xf>
    <xf numFmtId="165" fontId="53" fillId="0" borderId="14" xfId="10" applyNumberFormat="1" applyFont="1" applyBorder="1"/>
    <xf numFmtId="165" fontId="52" fillId="0" borderId="1" xfId="0" applyNumberFormat="1" applyFont="1" applyBorder="1"/>
  </cellXfs>
  <cellStyles count="26">
    <cellStyle name="Comma" xfId="1" builtinId="3"/>
    <cellStyle name="Comma [0]" xfId="2" builtinId="6"/>
    <cellStyle name="Comma [0] 2" xfId="13" xr:uid="{859FC6FB-FB46-4092-887F-AE07A65F6117}"/>
    <cellStyle name="Comma 13" xfId="18" xr:uid="{43B4DD72-C502-4DD0-83C1-78D37E200E4C}"/>
    <cellStyle name="Comma 14" xfId="19" xr:uid="{EBD91AD1-1FF7-47E1-BDD7-5B8AAF754AED}"/>
    <cellStyle name="Comma 2" xfId="12" xr:uid="{4F69504A-2015-4CAE-A4E2-29AEE96B07EC}"/>
    <cellStyle name="Comma 3" xfId="16" xr:uid="{3D88EEBA-8A38-4C2E-ACDB-8C2B236D5B44}"/>
    <cellStyle name="Comma 4" xfId="22" xr:uid="{A2965CCE-6E09-4C05-AE8B-8A2645F3A6ED}"/>
    <cellStyle name="Currency" xfId="3" builtinId="4"/>
    <cellStyle name="Currency [0]" xfId="4" builtinId="7"/>
    <cellStyle name="Currency [0] 2" xfId="11" xr:uid="{7E8AD1E1-160E-4EAC-B4C6-141EC2756069}"/>
    <cellStyle name="Currency 2" xfId="10" xr:uid="{767D22B1-0164-4E97-A34D-2B8F784926BF}"/>
    <cellStyle name="Currency 3" xfId="15" xr:uid="{9DE27E62-1B6A-4881-B549-BC25F4FFF028}"/>
    <cellStyle name="Normal" xfId="0" builtinId="0"/>
    <cellStyle name="Normal 10 2" xfId="23" xr:uid="{7F144B28-C536-40FA-84FE-D6455826E440}"/>
    <cellStyle name="Normal 2" xfId="8" xr:uid="{5ABBC362-3C0F-4242-A41D-4E37A96E6811}"/>
    <cellStyle name="Normal 2 2 2 2" xfId="17" xr:uid="{AD843136-9F2F-4B1C-A5D9-FAD1C31BE534}"/>
    <cellStyle name="Normal 20" xfId="20" xr:uid="{424A0933-76B0-414C-B798-D48461AD43DB}"/>
    <cellStyle name="Normal 3" xfId="21" xr:uid="{1324C8DF-DD67-41C6-B5AD-9D9A3981A927}"/>
    <cellStyle name="Normal 4" xfId="14" xr:uid="{085DEFBA-2D98-4178-B64D-B8C7C4898532}"/>
    <cellStyle name="Normal 5" xfId="24" xr:uid="{871FEB3E-F46D-4301-807F-1CF230FC26D0}"/>
    <cellStyle name="Normal_ADJUST" xfId="6" xr:uid="{5858DA06-C4F0-4C29-BEFD-E7B9BB57B85D}"/>
    <cellStyle name="Normal_OPERAT" xfId="7" xr:uid="{7A727B2C-B874-40BE-B69D-6A03839A5E76}"/>
    <cellStyle name="Percent" xfId="5" builtinId="5"/>
    <cellStyle name="Percent 2" xfId="9" xr:uid="{05A74682-195C-4D2C-B387-A84821980CF3}"/>
    <cellStyle name="Percent 3" xfId="25" xr:uid="{19D367F8-B484-4312-9798-948684F4CD34}"/>
  </cellStyles>
  <dxfs count="35">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colors>
    <mruColors>
      <color rgb="FFFFC7CE"/>
      <color rgb="FF0000FF"/>
      <color rgb="FF9C0006"/>
      <color rgb="FFC6EFCE"/>
      <color rgb="FF006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14</xdr:col>
      <xdr:colOff>1097305</xdr:colOff>
      <xdr:row>1</xdr:row>
      <xdr:rowOff>28575</xdr:rowOff>
    </xdr:from>
    <xdr:ext cx="6106403" cy="5132771"/>
    <xdr:pic>
      <xdr:nvPicPr>
        <xdr:cNvPr id="2" name="Picture 1">
          <a:extLst>
            <a:ext uri="{FF2B5EF4-FFF2-40B4-BE49-F238E27FC236}">
              <a16:creationId xmlns:a16="http://schemas.microsoft.com/office/drawing/2014/main" id="{D7BEE43A-45C1-452C-9345-A0FB20A46A5C}"/>
            </a:ext>
          </a:extLst>
        </xdr:cNvPr>
        <xdr:cNvPicPr>
          <a:picLocks noChangeAspect="1"/>
        </xdr:cNvPicPr>
      </xdr:nvPicPr>
      <xdr:blipFill>
        <a:blip xmlns:r="http://schemas.openxmlformats.org/officeDocument/2006/relationships" r:embed="rId1"/>
        <a:stretch>
          <a:fillRect/>
        </a:stretch>
      </xdr:blipFill>
      <xdr:spPr>
        <a:xfrm>
          <a:off x="17375530" y="219075"/>
          <a:ext cx="6106403" cy="5132771"/>
        </a:xfrm>
        <a:prstGeom prst="rect">
          <a:avLst/>
        </a:prstGeom>
      </xdr:spPr>
    </xdr:pic>
    <xdr:clientData/>
  </xdr:oneCellAnchor>
  <xdr:oneCellAnchor>
    <xdr:from>
      <xdr:col>14</xdr:col>
      <xdr:colOff>1095375</xdr:colOff>
      <xdr:row>30</xdr:row>
      <xdr:rowOff>85453</xdr:rowOff>
    </xdr:from>
    <xdr:ext cx="6162681" cy="3041176"/>
    <xdr:pic>
      <xdr:nvPicPr>
        <xdr:cNvPr id="3" name="Picture 2">
          <a:extLst>
            <a:ext uri="{FF2B5EF4-FFF2-40B4-BE49-F238E27FC236}">
              <a16:creationId xmlns:a16="http://schemas.microsoft.com/office/drawing/2014/main" id="{A6E1B64A-9720-40D4-B3CF-C12021353CFC}"/>
            </a:ext>
          </a:extLst>
        </xdr:cNvPr>
        <xdr:cNvPicPr>
          <a:picLocks noChangeAspect="1"/>
        </xdr:cNvPicPr>
      </xdr:nvPicPr>
      <xdr:blipFill>
        <a:blip xmlns:r="http://schemas.openxmlformats.org/officeDocument/2006/relationships" r:embed="rId2"/>
        <a:stretch>
          <a:fillRect/>
        </a:stretch>
      </xdr:blipFill>
      <xdr:spPr>
        <a:xfrm>
          <a:off x="17373600" y="5362303"/>
          <a:ext cx="6162681" cy="304117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30</xdr:col>
      <xdr:colOff>295867</xdr:colOff>
      <xdr:row>0</xdr:row>
      <xdr:rowOff>11143</xdr:rowOff>
    </xdr:from>
    <xdr:ext cx="5649974" cy="1674577"/>
    <xdr:pic>
      <xdr:nvPicPr>
        <xdr:cNvPr id="3" name="Picture 2">
          <a:extLst>
            <a:ext uri="{FF2B5EF4-FFF2-40B4-BE49-F238E27FC236}">
              <a16:creationId xmlns:a16="http://schemas.microsoft.com/office/drawing/2014/main" id="{41C41CE3-8C66-2B6A-3CE1-71069E5D6BE6}"/>
            </a:ext>
          </a:extLst>
        </xdr:cNvPr>
        <xdr:cNvPicPr>
          <a:picLocks noChangeAspect="1"/>
        </xdr:cNvPicPr>
      </xdr:nvPicPr>
      <xdr:blipFill>
        <a:blip xmlns:r="http://schemas.openxmlformats.org/officeDocument/2006/relationships" r:embed="rId1"/>
        <a:stretch>
          <a:fillRect/>
        </a:stretch>
      </xdr:blipFill>
      <xdr:spPr>
        <a:xfrm>
          <a:off x="28489867" y="11143"/>
          <a:ext cx="5648014" cy="1666733"/>
        </a:xfrm>
        <a:prstGeom prst="rect">
          <a:avLst/>
        </a:prstGeom>
      </xdr:spPr>
    </xdr:pic>
    <xdr:clientData/>
  </xdr:oneCellAnchor>
  <xdr:oneCellAnchor>
    <xdr:from>
      <xdr:col>21</xdr:col>
      <xdr:colOff>30473</xdr:colOff>
      <xdr:row>0</xdr:row>
      <xdr:rowOff>10703</xdr:rowOff>
    </xdr:from>
    <xdr:ext cx="6112496" cy="2067147"/>
    <xdr:pic>
      <xdr:nvPicPr>
        <xdr:cNvPr id="15" name="Picture 14">
          <a:extLst>
            <a:ext uri="{FF2B5EF4-FFF2-40B4-BE49-F238E27FC236}">
              <a16:creationId xmlns:a16="http://schemas.microsoft.com/office/drawing/2014/main" id="{F8930CB8-3671-32B1-006F-1FE38DD3C3B7}"/>
            </a:ext>
          </a:extLst>
        </xdr:cNvPr>
        <xdr:cNvPicPr>
          <a:picLocks noChangeAspect="1"/>
        </xdr:cNvPicPr>
      </xdr:nvPicPr>
      <xdr:blipFill>
        <a:blip xmlns:r="http://schemas.openxmlformats.org/officeDocument/2006/relationships" r:embed="rId2"/>
        <a:stretch>
          <a:fillRect/>
        </a:stretch>
      </xdr:blipFill>
      <xdr:spPr>
        <a:xfrm>
          <a:off x="22375002" y="10703"/>
          <a:ext cx="6127904" cy="2051179"/>
        </a:xfrm>
        <a:prstGeom prst="rect">
          <a:avLst/>
        </a:prstGeom>
      </xdr:spPr>
    </xdr:pic>
    <xdr:clientData/>
  </xdr:oneCellAnchor>
  <xdr:oneCellAnchor>
    <xdr:from>
      <xdr:col>21</xdr:col>
      <xdr:colOff>36663</xdr:colOff>
      <xdr:row>9</xdr:row>
      <xdr:rowOff>172853</xdr:rowOff>
    </xdr:from>
    <xdr:ext cx="6106403" cy="5132771"/>
    <xdr:pic>
      <xdr:nvPicPr>
        <xdr:cNvPr id="16" name="Picture 15">
          <a:extLst>
            <a:ext uri="{FF2B5EF4-FFF2-40B4-BE49-F238E27FC236}">
              <a16:creationId xmlns:a16="http://schemas.microsoft.com/office/drawing/2014/main" id="{92472853-18AB-2647-8BFA-CEB0A9203DF7}"/>
            </a:ext>
          </a:extLst>
        </xdr:cNvPr>
        <xdr:cNvPicPr>
          <a:picLocks noChangeAspect="1"/>
        </xdr:cNvPicPr>
      </xdr:nvPicPr>
      <xdr:blipFill>
        <a:blip xmlns:r="http://schemas.openxmlformats.org/officeDocument/2006/relationships" r:embed="rId3"/>
        <a:stretch>
          <a:fillRect/>
        </a:stretch>
      </xdr:blipFill>
      <xdr:spPr>
        <a:xfrm>
          <a:off x="22381192" y="2066647"/>
          <a:ext cx="6126573" cy="5087387"/>
        </a:xfrm>
        <a:prstGeom prst="rect">
          <a:avLst/>
        </a:prstGeom>
      </xdr:spPr>
    </xdr:pic>
    <xdr:clientData/>
  </xdr:oneCellAnchor>
  <xdr:oneCellAnchor>
    <xdr:from>
      <xdr:col>21</xdr:col>
      <xdr:colOff>29970</xdr:colOff>
      <xdr:row>38</xdr:row>
      <xdr:rowOff>127338</xdr:rowOff>
    </xdr:from>
    <xdr:ext cx="6162681" cy="3041176"/>
    <xdr:pic>
      <xdr:nvPicPr>
        <xdr:cNvPr id="17" name="Picture 16">
          <a:extLst>
            <a:ext uri="{FF2B5EF4-FFF2-40B4-BE49-F238E27FC236}">
              <a16:creationId xmlns:a16="http://schemas.microsoft.com/office/drawing/2014/main" id="{CDBE1085-5438-860B-BCFF-599C83FBED60}"/>
            </a:ext>
          </a:extLst>
        </xdr:cNvPr>
        <xdr:cNvPicPr>
          <a:picLocks noChangeAspect="1"/>
        </xdr:cNvPicPr>
      </xdr:nvPicPr>
      <xdr:blipFill>
        <a:blip xmlns:r="http://schemas.openxmlformats.org/officeDocument/2006/relationships" r:embed="rId4"/>
        <a:stretch>
          <a:fillRect/>
        </a:stretch>
      </xdr:blipFill>
      <xdr:spPr>
        <a:xfrm>
          <a:off x="18631735" y="7243073"/>
          <a:ext cx="6182851" cy="301260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152434</xdr:colOff>
      <xdr:row>0</xdr:row>
      <xdr:rowOff>85724</xdr:rowOff>
    </xdr:from>
    <xdr:to>
      <xdr:col>6</xdr:col>
      <xdr:colOff>466725</xdr:colOff>
      <xdr:row>28</xdr:row>
      <xdr:rowOff>107076</xdr:rowOff>
    </xdr:to>
    <xdr:pic>
      <xdr:nvPicPr>
        <xdr:cNvPr id="2" name="Picture 1">
          <a:extLst>
            <a:ext uri="{FF2B5EF4-FFF2-40B4-BE49-F238E27FC236}">
              <a16:creationId xmlns:a16="http://schemas.microsoft.com/office/drawing/2014/main" id="{D61DCE6C-E29D-F147-2CFB-CA3C5365E909}"/>
            </a:ext>
          </a:extLst>
        </xdr:cNvPr>
        <xdr:cNvPicPr>
          <a:picLocks noChangeAspect="1"/>
        </xdr:cNvPicPr>
      </xdr:nvPicPr>
      <xdr:blipFill>
        <a:blip xmlns:r="http://schemas.openxmlformats.org/officeDocument/2006/relationships" r:embed="rId1"/>
        <a:stretch>
          <a:fillRect/>
        </a:stretch>
      </xdr:blipFill>
      <xdr:spPr>
        <a:xfrm>
          <a:off x="152434" y="85724"/>
          <a:ext cx="7219916" cy="53744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8</xdr:col>
      <xdr:colOff>315516</xdr:colOff>
      <xdr:row>30</xdr:row>
      <xdr:rowOff>142875</xdr:rowOff>
    </xdr:to>
    <xdr:pic>
      <xdr:nvPicPr>
        <xdr:cNvPr id="2" name="Picture 1">
          <a:extLst>
            <a:ext uri="{FF2B5EF4-FFF2-40B4-BE49-F238E27FC236}">
              <a16:creationId xmlns:a16="http://schemas.microsoft.com/office/drawing/2014/main" id="{6DFA56F0-797A-4EEC-DFBC-99897FED7091}"/>
            </a:ext>
          </a:extLst>
        </xdr:cNvPr>
        <xdr:cNvPicPr>
          <a:picLocks noChangeAspect="1"/>
        </xdr:cNvPicPr>
      </xdr:nvPicPr>
      <xdr:blipFill>
        <a:blip xmlns:r="http://schemas.openxmlformats.org/officeDocument/2006/relationships" r:embed="rId1"/>
        <a:stretch>
          <a:fillRect/>
        </a:stretch>
      </xdr:blipFill>
      <xdr:spPr>
        <a:xfrm>
          <a:off x="85725" y="0"/>
          <a:ext cx="5411391" cy="5572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nmcquarry/AppData/Local/Microsoft/Windows/Temporary%20Internet%20Files/Content.Outlook/4PJB6PX3/HQ%20Office/Corporate%20and%20Property%20Accounting/Budget/2004/Sonora%20Final%20IC%20Financials%20-%20rev.1.xls" TargetMode="External"/><Relationship Id="rId1" Type="http://schemas.openxmlformats.org/officeDocument/2006/relationships/externalLinkPath" Target="/Users/nmcquarry/AppData/Local/Microsoft/Windows/Temporary%20Internet%20Files/Content.Outlook/4PJB6PX3/HQ%20Office/Corporate%20and%20Property%20Accounting/Budget/2004/Sonora%20Final%20IC%20Financials%20-%20rev.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EMP/Budget%20Finacial%20Exhibits%20v5%20FY.xls" TargetMode="External"/><Relationship Id="rId1" Type="http://schemas.openxmlformats.org/officeDocument/2006/relationships/externalLinkPath" Target="/TEMP/Budget%20Finacial%20Exhibits%20v5%20FY.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Private/Shared%20Accounting/03CASHBALANCES.xls" TargetMode="External"/><Relationship Id="rId1" Type="http://schemas.openxmlformats.org/officeDocument/2006/relationships/externalLinkPath" Target="/Private/Shared%20Accounting/03CASHBALANCES.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AADATA/Accounting/Properties/VEF%20Advisors/60%20S%20Market/Reports/06-04%20FSS%20Support/Standard%20month%20end%20Workbook%2005-04.xls" TargetMode="External"/><Relationship Id="rId1" Type="http://schemas.openxmlformats.org/officeDocument/2006/relationships/externalLinkPath" Target="/AADATA/Accounting/Properties/VEF%20Advisors/60%20S%20Market/Reports/06-04%20FSS%20Support/Standard%20month%20end%20Workbook%2005-04.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nmcquarry/AppData/Local/Microsoft/Windows/Temporary%20Internet%20Files/Content.Outlook/4PJB6PX3/WINDOWS/Temporary%20Internet%20Files/OLKE2B2/GMAC%20Runs/t.xls" TargetMode="External"/><Relationship Id="rId1" Type="http://schemas.openxmlformats.org/officeDocument/2006/relationships/externalLinkPath" Target="/Users/nmcquarry/AppData/Local/Microsoft/Windows/Temporary%20Internet%20Files/Content.Outlook/4PJB6PX3/WINDOWS/Temporary%20Internet%20Files/OLKE2B2/GMAC%20Run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Documents%20and%20Settings\SWeilbach\Local%20Settings\Temporary%20Internet%20Files\OLK6F\WIP%20Jefferson%20at%20Bay%20Meadows%20(5-Year)%20(JV)%20Eric%20First%20Cu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nmcquarry/AppData/Local/Microsoft/Windows/Temporary%20Internet%20Files/Content.Outlook/4PJB6PX3/SoCal/RGardner/Rent%20Roll/Walnut%20Glen%20Patio.xls" TargetMode="External"/><Relationship Id="rId1" Type="http://schemas.openxmlformats.org/officeDocument/2006/relationships/externalLinkPath" Target="/Users/nmcquarry/AppData/Local/Microsoft/Windows/Temporary%20Internet%20Files/Content.Outlook/4PJB6PX3/SoCal/RGardner/Rent%20Roll/Walnut%20Glen%20Patio.xls"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2023053719541/WOPIServiceId_TP_BOX_2/WOPIUserId_-/v4.0%20-%20Quincy%20&amp;%20Hollingsworth%20-%20Model%20-%2010.09.25%20-%20FIC%20v2.xlsm" TargetMode="External"/><Relationship Id="rId2" Type="http://schemas.openxmlformats.org/officeDocument/2006/relationships/externalLinkPath" Target="https://api.box.com/wopi/files/2023053719541/WOPIServiceId_TP_BOX_2/WOPIUserId_-/v4.0%20-%20Quincy%20&amp;%20Hollingsworth%20-%20Model%20-%2010.09.25%20-%20FIC%20v2.xlsm" TargetMode="External"/><Relationship Id="rId1" Type="http://schemas.openxmlformats.org/officeDocument/2006/relationships/externalLinkPath" Target="/wopi/files/2023053719541/WOPIServiceId_TP_BOX_2/WOPIUserId_-/v4.0%20-%20Quincy%20&amp;%20Hollingsworth%20-%20Model%20-%2010.09.25%20-%20FIC%20v2.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ocuments%20and%20Settings/ncoffaro/Local%20Settings/Temporary%20Internet%20Files/OLKD9/2007%2007%2024%20CPE%20Financials%20(IC%20Approved%20Scenario)%20v5%20(2).xls" TargetMode="External"/><Relationship Id="rId1" Type="http://schemas.openxmlformats.org/officeDocument/2006/relationships/externalLinkPath" Target="/Documents%20and%20Settings/ncoffaro/Local%20Settings/Temporary%20Internet%20Files/OLKD9/2007%2007%2024%20CPE%20Financials%20(IC%20Approved%20Scenario)%20v5%20(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ocuments%20and%20Settings/ekim/My%20Documents/Winthrop%20Management/AREA/Acquisitions/AREA/Atlanta/Manchester/2011%20Budget/2011%20Budget%20-%20Manchester%2012.02.10.xlsx" TargetMode="External"/><Relationship Id="rId1" Type="http://schemas.openxmlformats.org/officeDocument/2006/relationships/externalLinkPath" Target="/Documents%20and%20Settings/ekim/My%20Documents/Winthrop%20Management/AREA/Acquisitions/AREA/Atlanta/Manchester/2011%20Budget/2011%20Budget%20-%20Manchester%2012.02.10.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an%20Dimas%20Portfolio%20-%20First%20Cut%20JV.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oulevard_DRAFT2a%20(First%20Cut%20JV).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Users/nmcquarry/AppData/Local/Microsoft/Windows/Temporary%20Internet%20Files/Content.Outlook/4PJB6PX3/Documents%20and%20Settings/WRoos/Desktop/work/Crossings%20IC%20Book%20Materials/CrossingsFullModel1.22.04.xls" TargetMode="External"/><Relationship Id="rId1" Type="http://schemas.openxmlformats.org/officeDocument/2006/relationships/externalLinkPath" Target="/Users/nmcquarry/AppData/Local/Microsoft/Windows/Temporary%20Internet%20Files/Content.Outlook/4PJB6PX3/Documents%20and%20Settings/WRoos/Desktop/work/Crossings%20IC%20Book%20Materials/CrossingsFullModel1.2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WINDOWS\Temporary%20Internet%20Files\OLK9324\Los%20Angeles%20County\Villa%20La%20Paloma\~VLP%20IC%20Financials%20~%20Final%20(with%20final%20GMAC%20finance%20plan)%20revised%20pricing%20and%20econ%20rents.xls"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2140812555623/WOPIServiceId_TP_BOX_2/WOPIUserId_-/Quincy%20&amp;%20Hollingsworth%20-%204Q25%20DY%20Test%20%20-%20vF.xlsx" TargetMode="External"/><Relationship Id="rId2" Type="http://schemas.openxmlformats.org/officeDocument/2006/relationships/externalLinkPath" Target="https://api.box.com/wopi/files/2140812555623/WOPIServiceId_TP_BOX_2/WOPIUserId_-/Quincy%20&amp;%20Hollingsworth%20-%204Q25%20DY%20Test%20%20-%20vF.xlsx" TargetMode="External"/><Relationship Id="rId1" Type="http://schemas.openxmlformats.org/officeDocument/2006/relationships/externalLinkPath" Target="/wopi/files/2140812555623/WOPIServiceId_TP_BOX_2/WOPIUserId_-/Quincy%20&amp;%20Hollingsworth%20-%204Q25%20DY%20Test%20%20-%20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pShot! Log In Sheet"/>
      <sheetName val="Financial Structure"/>
      <sheetName val="Proforma"/>
      <sheetName val="Deal Summary"/>
      <sheetName val="TTM "/>
      <sheetName val="TTM 3.31.04"/>
      <sheetName val="R&amp;M"/>
      <sheetName val="Input"/>
      <sheetName val="Budget_Form"/>
      <sheetName val="Net Proceeds"/>
      <sheetName val="Profits"/>
      <sheetName val="Budget"/>
      <sheetName val="Underwriting Summary"/>
      <sheetName val="CashFlow"/>
      <sheetName val="MonthlyCashFlow"/>
      <sheetName val="Payroll Pro Forma"/>
      <sheetName val="Return Summary"/>
      <sheetName val="Sales Comps"/>
      <sheetName val="2+2 Econ"/>
      <sheetName val="2+2S Econ"/>
      <sheetName val="3+2 Econ"/>
      <sheetName val="3+2S Econ"/>
      <sheetName val="2+2"/>
      <sheetName val="2+2 S"/>
      <sheetName val="3+2"/>
      <sheetName val="3+2S"/>
      <sheetName val="Investment Committee Summar "/>
      <sheetName val="Module1"/>
      <sheetName val="Module2"/>
      <sheetName val="Module3"/>
      <sheetName val="Sonora Final IC Financials - re"/>
    </sheetNames>
    <definedNames>
      <definedName name="PMT"/>
    </defined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PS"/>
      <sheetName val="INSTRUCT"/>
      <sheetName val="CHECKLIST"/>
      <sheetName val="SUMMARY"/>
      <sheetName val="DETAIL"/>
      <sheetName val="FY2001B-FY2001F"/>
      <sheetName val="FY2001F-FY2002B"/>
      <sheetName val="3-YR. TREND"/>
      <sheetName val="OCCY"/>
      <sheetName val="RENT"/>
      <sheetName val="FREE RENT"/>
      <sheetName val="ESC-OPEX"/>
      <sheetName val="ESC-TAX"/>
      <sheetName val="CAM-OPEX"/>
      <sheetName val="CAM-TAX"/>
      <sheetName val="SERVICE"/>
      <sheetName val="PARK"/>
      <sheetName val="EXPENSES"/>
      <sheetName val="OPEX TREND"/>
      <sheetName val="RE TAX"/>
      <sheetName val="CAPITAL"/>
      <sheetName val="TI'S"/>
      <sheetName val="LC'S"/>
      <sheetName val="LEGAL"/>
      <sheetName val="IMPROVE"/>
      <sheetName val="CODE"/>
      <sheetName val="MRI-12 MOS."/>
      <sheetName val="MRI-5 YR."/>
      <sheetName val="MRI-RENT ROLL"/>
      <sheetName val="MRI-AGED AR"/>
      <sheetName val="NON MRI"/>
      <sheetName val="CRITERIA1"/>
      <sheetName val="Basic Input Sheet"/>
      <sheetName val="Document Audit"/>
      <sheetName val="ACCT ANALYSIS"/>
      <sheetName val="File Admin"/>
      <sheetName val="Input"/>
      <sheetName val="Cover"/>
      <sheetName val="TCTTOC"/>
      <sheetName val="Ex E - Inv Summ pg3"/>
      <sheetName val="cash allow"/>
      <sheetName val="Tax Reim"/>
      <sheetName val="OCT"/>
      <sheetName val="PPD"/>
      <sheetName val="Tab 1  PROP DATA.OCCUPANCY"/>
      <sheetName val="Template"/>
      <sheetName val="Executive Summary"/>
      <sheetName val="SCH-28 Cash Disbursements"/>
      <sheetName val="tenreimb"/>
      <sheetName val="1-Executive Summary"/>
      <sheetName val="SSMGLA12"/>
      <sheetName val="Plymouth"/>
      <sheetName val="P &amp; L"/>
      <sheetName val="Monthly &amp; Cum. NOI"/>
      <sheetName val="RentRoll"/>
      <sheetName val="QVAL"/>
      <sheetName val="OtherRevenues"/>
      <sheetName val="Inc Rec"/>
      <sheetName val="1999 FTE"/>
      <sheetName val="1900 - FASB13 - QTRLY"/>
      <sheetName val="3-YR__TREND"/>
      <sheetName val="FREE_RENT"/>
      <sheetName val="OPEX_TREND"/>
      <sheetName val="RE_TAX"/>
      <sheetName val="MRI-12_MOS_"/>
      <sheetName val="MRI-5_YR_"/>
      <sheetName val="MRI-RENT_ROLL"/>
      <sheetName val="MRI-AGED_AR"/>
      <sheetName val="NON_MRI"/>
      <sheetName val="File_Admin"/>
      <sheetName val="Ex_E_-_Inv_Summ_pg3"/>
      <sheetName val="Basic_Input_Sheet"/>
      <sheetName val="ACCT_ANALYSIS"/>
      <sheetName val="1A"/>
      <sheetName val="Budget Finacial Exhibits v5 FY"/>
      <sheetName val="ORGANIZ. COSTS"/>
      <sheetName val="Accounts Receivable"/>
      <sheetName val="Model"/>
      <sheetName val="InputIncome(I)"/>
      <sheetName val="tenreimb-CASH"/>
      <sheetName val="3-00 RECONCILIATION"/>
      <sheetName val="SCH-28_Cash_Disbursements"/>
      <sheetName val="P_&amp;_L"/>
      <sheetName val="1-Executive_Summary"/>
      <sheetName val="Monthly_&amp;_Cum__NOI"/>
      <sheetName val="Stacked Mortgage Chart"/>
      <sheetName val="Document_Audit"/>
      <sheetName val="cash_allow"/>
      <sheetName val="Tax_Reim"/>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APPLETONPL"/>
      <sheetName val="BROADWAY"/>
      <sheetName val="BLDG38"/>
      <sheetName val="BURLINGTON"/>
      <sheetName val="CAUSCAN"/>
      <sheetName val="CD STATION CT"/>
      <sheetName val="CD STATION SD"/>
      <sheetName val="CITYSQ"/>
      <sheetName val="CTMTGE"/>
      <sheetName val="DAVISMGMT"/>
      <sheetName val="DAVISINVVEN"/>
      <sheetName val="CRP CITCORP"/>
      <sheetName val="CHARLES RIVER"/>
      <sheetName val="CHARLES RIVER(DEV)"/>
      <sheetName val="CHARLES RIVER(ESCROW)"/>
      <sheetName val="CHELMSFORD"/>
      <sheetName val="DIV DESIGN"/>
      <sheetName val="DIV DESIGN SECURITY"/>
      <sheetName val="DIV DESIGN PARKING"/>
      <sheetName val="DESIGN"/>
      <sheetName val="DUNHAM29"/>
      <sheetName val="DUNHAM35"/>
      <sheetName val="DUNHAM35 NEW"/>
      <sheetName val="200CT"/>
      <sheetName val="ENTERPRISE"/>
      <sheetName val="HAWTHORNE"/>
      <sheetName val="LAWRENCE"/>
      <sheetName val="NEEDHAM53"/>
      <sheetName val="NEEDHAM115"/>
      <sheetName val="RESEARCH"/>
      <sheetName val="PD SHELTON"/>
      <sheetName val="DIVUPTON"/>
      <sheetName val="WILDWOOD 300 LLC"/>
      <sheetName val="DIV FIFTY"/>
      <sheetName val="WILTON ASSN"/>
      <sheetName val="WILDEV"/>
      <sheetName val="WILTON 40 LLC"/>
      <sheetName val="WILTON 50 LLC"/>
      <sheetName val="WILTON 64 LLC"/>
      <sheetName val="DIV FIFTY ESCROW"/>
      <sheetName val="PD WINTER"/>
      <sheetName val="WINTER"/>
      <sheetName val="830 VENTURES"/>
      <sheetName val="DIV 830"/>
      <sheetName val="EIGHTFTY"/>
      <sheetName val="FAIRFIELD"/>
      <sheetName val="FOURTHAVE"/>
      <sheetName val="HENDERSON"/>
      <sheetName val="KENSINGTON"/>
      <sheetName val="LINDEN"/>
      <sheetName val="LINDEN SD"/>
      <sheetName val="NEWGREEN"/>
      <sheetName val="NOVEMBER"/>
      <sheetName val="PUTNAM"/>
      <sheetName val="RESERVOIR"/>
      <sheetName val="STETSON"/>
      <sheetName val="TRUMBULL"/>
      <sheetName val="TWOHUNDRED"/>
      <sheetName val="TWOHUNDREDRES"/>
      <sheetName val="WOODFIELD"/>
      <sheetName val="APPLE LLC"/>
      <sheetName val="DAVFAMLIMCP"/>
      <sheetName val="BEECHWOOD"/>
      <sheetName val="BI COASTAL"/>
      <sheetName val="BROHAM"/>
      <sheetName val="CARRIAGE FUNDIN"/>
      <sheetName val="CENDAVINV"/>
      <sheetName val="DAVFAMINVLP"/>
      <sheetName val="DESIGN MGMT"/>
      <sheetName val="DAVISINVCORP"/>
      <sheetName val="DIVCRMGMT"/>
      <sheetName val="DIVEIGHTFIFTY"/>
      <sheetName val="TDCVENCORP"/>
      <sheetName val="TRMBLCTRINV"/>
      <sheetName val="MARCUSLLC_2"/>
      <sheetName val="MARCUS"/>
      <sheetName val="MARCUSMM"/>
      <sheetName val="JONMARGJT"/>
      <sheetName val="MARGOT"/>
      <sheetName val="MARGOT SAV"/>
      <sheetName val="JON MORGAN STANLEY"/>
      <sheetName val="JONFIDELITY"/>
      <sheetName val="INVESTMENTS"/>
      <sheetName val="JONCAMBRIDGE"/>
      <sheetName val="H&amp;B DAVIS"/>
      <sheetName val="H&amp;B FIDELITY"/>
      <sheetName val="H&amp;B SCHWAB"/>
      <sheetName val="H&amp;B DAVIS MORGAN STANLEY"/>
      <sheetName val="H&amp;B DAVIS (2)"/>
      <sheetName val=" HAROLD GRAT"/>
      <sheetName val="BERNICE GRAT"/>
      <sheetName val="J&amp;M DAVIS"/>
      <sheetName val="J&amp;M DAVIS FIDELTY"/>
      <sheetName val="J&amp;M DAVIS MORGAN STANLEY"/>
      <sheetName val="J&amp;M DAVIS CAMBRIDGE"/>
      <sheetName val="JON GRAT"/>
      <sheetName val="MARGOT GRAT"/>
      <sheetName val="HHDAVISTR1"/>
      <sheetName val="HHDAVISTR2"/>
      <sheetName val="JGDIRRTRST"/>
      <sheetName val="JGDIRRTRST1995"/>
      <sheetName val="JGD PS PLAN"/>
      <sheetName val="SUNNAPEE"/>
      <sheetName val="TRO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Coversheet"/>
      <sheetName val="TOC"/>
      <sheetName val="Contacts"/>
      <sheetName val="REM note page"/>
      <sheetName val="FSRF"/>
      <sheetName val="Closing Tie Out Checklist"/>
      <sheetName val="Corp AR Rec"/>
    </sheetNames>
    <sheetDataSet>
      <sheetData sheetId="0">
        <row r="4">
          <cell r="B4" t="str">
            <v>San Jose</v>
          </cell>
        </row>
        <row r="5">
          <cell r="B5" t="str">
            <v>California</v>
          </cell>
        </row>
      </sheetData>
      <sheetData sheetId="1" refreshError="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estment Committee Summary"/>
      <sheetName val="UpShot! Log In Sheet"/>
      <sheetName val="JV Structure"/>
      <sheetName val="5 Year Ops"/>
      <sheetName val="Input ~ General Information"/>
      <sheetName val="Deal Summary"/>
      <sheetName val="Net Proceeds Yield Analysis"/>
      <sheetName val="Profits Analysis"/>
      <sheetName val="Detailed Budget"/>
      <sheetName val="Underwriting Summary"/>
      <sheetName val="Output-MonthlyCashFlow"/>
      <sheetName val="Output-QuarterlyCashFlow"/>
      <sheetName val="Output-Payroll Pro Forma"/>
      <sheetName val="Output-Return Summary"/>
      <sheetName val="Econ Cap Adjustments"/>
      <sheetName val="2BR-2BA B1"/>
      <sheetName val="2BR-2BA B2G"/>
      <sheetName val="2BR-2BA B3G"/>
      <sheetName val="2BR-1.5BA B4TG"/>
      <sheetName val="3BR-2BA C1G"/>
      <sheetName val="3BR-2BA C2G "/>
      <sheetName val="Module1"/>
      <sheetName val="Module2"/>
      <sheetName val="Module3"/>
      <sheetName val="Input"/>
    </sheetNames>
    <sheetDataSet>
      <sheetData sheetId="0"/>
      <sheetData sheetId="1"/>
      <sheetData sheetId="2"/>
      <sheetData sheetId="3"/>
      <sheetData sheetId="4" refreshError="1"/>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Name val="Sheet2"/>
      <sheetName val="To Discuss"/>
      <sheetName val="Sheet1"/>
      <sheetName val="Deal Summary"/>
      <sheetName val="TTM"/>
      <sheetName val="Monthly Cash Flows"/>
      <sheetName val="Net ProceedsYield Analysis"/>
      <sheetName val="JV Structure"/>
      <sheetName val="JV Projection"/>
      <sheetName val="IRRs"/>
      <sheetName val="Rent Comps 1br 1 bth 651"/>
      <sheetName val="Rent Comps 1br 1 bth 713"/>
      <sheetName val="Rent Comps 1br 1 bth 809"/>
      <sheetName val="Rent Comps 2br 1 bth 1003"/>
      <sheetName val="Rent Comps 2br 1 bth 939"/>
      <sheetName val="Rent Comps 2br 2 bth 1066"/>
      <sheetName val="Rent Comps 2br 2 bth 1177"/>
      <sheetName val="Rent Comps 3br 2 bth 1367"/>
      <sheetName val="Rent Comps 3br 2 bth 1384"/>
      <sheetName val="Rent Comps - 1Bdr"/>
      <sheetName val="Rent Comps 2br 1bth"/>
      <sheetName val="Rent Comps 2br 2bth"/>
      <sheetName val="Input ~ General Information"/>
      <sheetName val="Detailed Budget"/>
      <sheetName val="ASSUMP"/>
      <sheetName val="Rent Roll Summary"/>
      <sheetName val="Property"/>
      <sheetName val="Input"/>
      <sheetName val="To_Discuss"/>
      <sheetName val="Deal_Summary"/>
      <sheetName val="Monthly_Cash_Flows"/>
      <sheetName val="Net_ProceedsYield_Analysis"/>
      <sheetName val="JV_Structure"/>
      <sheetName val="JV_Projection"/>
      <sheetName val="Rent_Comps_1br_1_bth_651"/>
      <sheetName val="Rent_Comps_1br_1_bth_713"/>
      <sheetName val="Rent_Comps_1br_1_bth_809"/>
      <sheetName val="Rent_Comps_2br_1_bth_1003"/>
      <sheetName val="Rent_Comps_2br_1_bth_939"/>
      <sheetName val="Rent_Comps_2br_2_bth_1066"/>
      <sheetName val="Rent_Comps_2br_2_bth_1177"/>
      <sheetName val="Rent_Comps_3br_2_bth_1367"/>
      <sheetName val="Rent_Comps_3br_2_bth_1384"/>
      <sheetName val="Rent_Comps_-_1Bdr"/>
      <sheetName val="Rent_Comps_2br_1bth"/>
      <sheetName val="Rent_Comps_2br_2bth"/>
      <sheetName val="Input_~_General_Information"/>
      <sheetName val="Detailed_Budget"/>
      <sheetName val="Rent_Roll_Summary"/>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e Plan"/>
      <sheetName val="Rent Roll Summary"/>
      <sheetName val="Rent Roll Input "/>
      <sheetName val="UpShot! Log In Sheet"/>
      <sheetName val="Historical Financials"/>
      <sheetName val="Input ~ General Information"/>
      <sheetName val="Closing Cost Checklist"/>
      <sheetName val="Deal Summary"/>
      <sheetName val="Net Proceeds Yield Analysis"/>
      <sheetName val="Profits Analysis"/>
      <sheetName val="Detailed Budget"/>
      <sheetName val="Output-Annual Cash Flow"/>
      <sheetName val="Output-QuarterlyCashFlow"/>
      <sheetName val="Output-Payroll Pro Forma"/>
      <sheetName val="Output-Return Summary"/>
      <sheetName val="Econ Cap Adjustments "/>
      <sheetName val="Rent Growth Estimates"/>
      <sheetName val="Rent Comps Jr. 1 bed ~ 1 bath"/>
      <sheetName val="Rent Comps 1 bed ~ 1 bath"/>
      <sheetName val="Rent Comps 2 bed ~ 2 bath "/>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P SUMMARY - NEW"/>
      <sheetName val="PROP SUMMARY - DEV"/>
      <sheetName val="PROP SUMMARY - EXISTING"/>
      <sheetName val="ADMIN - TOC"/>
      <sheetName val="ADMIN - SOFR PASTE"/>
      <sheetName val="ADMIN - DEV"/>
      <sheetName val="ADMIN - SENSITIVITY"/>
      <sheetName val="ADMIN - OVERALL"/>
      <sheetName val="Return Tracker"/>
      <sheetName val="LOAN - S&amp;U"/>
      <sheetName val="LOAN - ACTIVITY SUMMARY"/>
      <sheetName val="LOAN - CREDIT METRICS"/>
      <sheetName val="LOAN - CREDIT METRICS (TS)"/>
      <sheetName val="LOAN - IC EXHIBITS"/>
      <sheetName val="LOAN - SENSITIVITY"/>
      <sheetName val="LOAN - MORTGAGABILITY"/>
      <sheetName val="PRESENT - UNLEV RETURNS"/>
      <sheetName val="PRESENT - LEVERED RETURNS"/>
      <sheetName val="PRESENT - STRUCTURE RETURNS"/>
      <sheetName val="PRESENT - INVESTMENT ACF"/>
      <sheetName val="PRESENT - COMM ACF"/>
      <sheetName val="PRESENT - COMM SALE"/>
      <sheetName val="PRESENT - MF ACF"/>
      <sheetName val="PRESENT - MF ACF (In-Place)"/>
      <sheetName val="PRESENT - MF SALE"/>
      <sheetName val="INPUT - COMM CODING"/>
      <sheetName val="INPUT - COMM ARGUS"/>
      <sheetName val="INPUT - COMM MANUAL T-12"/>
      <sheetName val="COMM HISTORICAL"/>
      <sheetName val="INPUT - COMM YTD"/>
      <sheetName val="INPUT - COMM YR (-1)"/>
      <sheetName val="INPUT - COMM YR (-2)"/>
      <sheetName val="INPUT - COMM YR (-3)"/>
      <sheetName val="INPUT - MF UNIT MIX"/>
      <sheetName val="Hollingsworth Rent Roll"/>
      <sheetName val="Quincy Rent Roll"/>
      <sheetName val="Combined Rent Roll"/>
      <sheetName val="Commerical Leasing"/>
      <sheetName val="INPUT - MF ASSUMPTIONS"/>
      <sheetName val="INPUT - MF MANUAL T-12"/>
      <sheetName val="INPUT - MF CODING"/>
      <sheetName val="INPUT - MF T-12"/>
      <sheetName val="INPUT - MF YR (-1)"/>
      <sheetName val="INPUT - MF YR (-2)"/>
      <sheetName val="INPUT - MF YR (-3)"/>
      <sheetName val="INPUT - TAX ANALYSIS"/>
      <sheetName val="IC - MF TAX ANALYSIS"/>
      <sheetName val="Partner AM Fee"/>
      <sheetName val="OUTPUTS&gt;&gt;"/>
      <sheetName val="CALC - UNLEV CF"/>
      <sheetName val="CALC - LEV CF"/>
      <sheetName val="CALC - STRUCTURE CF"/>
      <sheetName val="CALC MULTIFAMILY - MCF"/>
      <sheetName val="CALC - REBUY"/>
      <sheetName val="CALC - CLIENT FEES"/>
      <sheetName val="CLIENT - FEES"/>
      <sheetName val="SUPPORT - RETURNS"/>
      <sheetName val="SUPPORT - CONTROL"/>
      <sheetName val="IC - DEV UNTRENDED ROC"/>
      <sheetName val="IC - DEV BUDGET"/>
      <sheetName val="IC - DD &amp; TIMING"/>
      <sheetName val="IC - MF T-12 ANALYSIS"/>
      <sheetName val="IC - MF ASSUMPTIONS"/>
      <sheetName val="IC - COMM ASSUMPTIONS"/>
      <sheetName val="IC - SENSITIVITY"/>
      <sheetName val="IC - FIC RETURN SUMMARY"/>
      <sheetName val="FAQ"/>
    </sheetNames>
    <sheetDataSet>
      <sheetData sheetId="0"/>
      <sheetData sheetId="1"/>
      <sheetData sheetId="2"/>
      <sheetData sheetId="3"/>
      <sheetData sheetId="4"/>
      <sheetData sheetId="5"/>
      <sheetData sheetId="6"/>
      <sheetData sheetId="7">
        <row r="7">
          <cell r="E7">
            <v>544000000</v>
          </cell>
        </row>
        <row r="8">
          <cell r="L8">
            <v>8692</v>
          </cell>
        </row>
        <row r="22">
          <cell r="L22">
            <v>45931</v>
          </cell>
        </row>
        <row r="24">
          <cell r="L24">
            <v>0.03</v>
          </cell>
        </row>
        <row r="45">
          <cell r="S45" t="str">
            <v>No</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7">
          <cell r="A7" t="str">
            <v>NO FEES (ZEROED OUT)</v>
          </cell>
        </row>
        <row r="8">
          <cell r="A8" t="str">
            <v>CUSTOM</v>
          </cell>
        </row>
        <row r="9">
          <cell r="A9" t="str">
            <v>DEFAULT</v>
          </cell>
        </row>
        <row r="10">
          <cell r="A10" t="str">
            <v>AT&amp;T (CORE)</v>
          </cell>
        </row>
        <row r="11">
          <cell r="A11" t="str">
            <v>AT&amp;T (VALUE)</v>
          </cell>
        </row>
        <row r="12">
          <cell r="A12" t="str">
            <v>CALSTRS</v>
          </cell>
        </row>
        <row r="13">
          <cell r="A13" t="str">
            <v>COPERA (CORE)</v>
          </cell>
        </row>
        <row r="14">
          <cell r="A14" t="str">
            <v>COPERA (VALUE)</v>
          </cell>
        </row>
        <row r="15">
          <cell r="A15" t="str">
            <v>IRE CORE FUND</v>
          </cell>
        </row>
        <row r="16">
          <cell r="A16" t="str">
            <v>FLORIDA (SBAF)</v>
          </cell>
        </row>
        <row r="17">
          <cell r="A17" t="str">
            <v>ILTRS (CORE)</v>
          </cell>
        </row>
        <row r="18">
          <cell r="A18" t="str">
            <v>ILTRS (VALUE)</v>
          </cell>
        </row>
        <row r="19">
          <cell r="A19" t="str">
            <v>IPERS</v>
          </cell>
        </row>
        <row r="20">
          <cell r="A20" t="str">
            <v>IRE INCOME FUND</v>
          </cell>
        </row>
        <row r="21">
          <cell r="A21" t="str">
            <v>LACERA (CORE)</v>
          </cell>
        </row>
        <row r="22">
          <cell r="A22" t="str">
            <v>LACERA (VALUE)</v>
          </cell>
        </row>
        <row r="23">
          <cell r="A23" t="str">
            <v>LACERA (OPPORTUNISTIC)</v>
          </cell>
        </row>
        <row r="24">
          <cell r="A24" t="str">
            <v>NEVADA</v>
          </cell>
        </row>
        <row r="25">
          <cell r="A25" t="str">
            <v>Katahdin Holdings</v>
          </cell>
        </row>
        <row r="26">
          <cell r="A26" t="str">
            <v>Katahdin Holdings II</v>
          </cell>
        </row>
        <row r="27">
          <cell r="A27" t="str">
            <v>NYSTRS</v>
          </cell>
        </row>
        <row r="28">
          <cell r="A28" t="str">
            <v>PRIM (CORE)</v>
          </cell>
        </row>
        <row r="29">
          <cell r="A29" t="str">
            <v>PRIM (VALUE)</v>
          </cell>
        </row>
        <row r="30">
          <cell r="A30" t="str">
            <v>Q SUPER</v>
          </cell>
        </row>
        <row r="31">
          <cell r="A31" t="str">
            <v>SWIB</v>
          </cell>
        </row>
        <row r="32">
          <cell r="A32" t="str">
            <v>TEXAS TRS</v>
          </cell>
        </row>
        <row r="33">
          <cell r="A33" t="str">
            <v>UC REGENTS (VALUE)</v>
          </cell>
        </row>
        <row r="34">
          <cell r="A34" t="str">
            <v>UC REGENTS (CORE)</v>
          </cell>
        </row>
        <row r="35">
          <cell r="A35" t="str">
            <v>IRE VALUE FUND V</v>
          </cell>
        </row>
      </sheetData>
      <sheetData sheetId="56"/>
      <sheetData sheetId="57">
        <row r="8">
          <cell r="A8" t="str">
            <v>Gross Purchase Price</v>
          </cell>
          <cell r="B8" t="str">
            <v>of Gross Property NOI</v>
          </cell>
          <cell r="D8" t="str">
            <v>Minimum Fee - % of Initial Investment</v>
          </cell>
          <cell r="E8" t="str">
            <v>Fixed Fee</v>
          </cell>
          <cell r="F8" t="str">
            <v>Paid at Sale of Individual Asset</v>
          </cell>
          <cell r="G8" t="str">
            <v>of Profits</v>
          </cell>
        </row>
        <row r="9">
          <cell r="A9" t="str">
            <v>Total Investment Amount</v>
          </cell>
          <cell r="B9" t="str">
            <v>of Gross Property Cash Flow</v>
          </cell>
          <cell r="D9" t="str">
            <v>Minimum Fee - Fixed Amount</v>
          </cell>
          <cell r="E9" t="str">
            <v>% of Sale Price</v>
          </cell>
          <cell r="F9" t="str">
            <v>Paid Periodically on a Portfolio Basis</v>
          </cell>
          <cell r="G9" t="str">
            <v>of Net Sale Proceeds</v>
          </cell>
        </row>
        <row r="10">
          <cell r="A10" t="str">
            <v>Equity Investment Amount</v>
          </cell>
          <cell r="B10" t="str">
            <v>of Net Property Cash Flow</v>
          </cell>
        </row>
        <row r="11">
          <cell r="A11" t="str">
            <v>Client Equity Amount (JV)</v>
          </cell>
          <cell r="B11" t="str">
            <v>of Gross Initial Investment</v>
          </cell>
        </row>
        <row r="12">
          <cell r="A12" t="str">
            <v>Purchase Price Net of Debt</v>
          </cell>
          <cell r="B12" t="str">
            <v>of Initial Equity Investment</v>
          </cell>
        </row>
        <row r="13">
          <cell r="B13" t="str">
            <v>of Gross Market Value</v>
          </cell>
        </row>
        <row r="14">
          <cell r="B14" t="str">
            <v>of Net Client Cash Flow</v>
          </cell>
        </row>
        <row r="15">
          <cell r="B15" t="str">
            <v>of Purchase Price</v>
          </cell>
        </row>
        <row r="16">
          <cell r="B16" t="str">
            <v>of Gross Initial Investment plus Capital</v>
          </cell>
        </row>
        <row r="17">
          <cell r="B17" t="str">
            <v>of Property NOI Net of Interest</v>
          </cell>
        </row>
        <row r="18">
          <cell r="B18" t="str">
            <v>of Total Equity Investment</v>
          </cell>
        </row>
        <row r="19">
          <cell r="B19" t="str">
            <v>of Net Asset Value</v>
          </cell>
        </row>
        <row r="24">
          <cell r="A24" t="str">
            <v>Bell Curve</v>
          </cell>
        </row>
        <row r="25">
          <cell r="A25" t="str">
            <v>Straight Line</v>
          </cell>
        </row>
      </sheetData>
      <sheetData sheetId="58"/>
      <sheetData sheetId="59"/>
      <sheetData sheetId="60"/>
      <sheetData sheetId="61"/>
      <sheetData sheetId="62"/>
      <sheetData sheetId="63"/>
      <sheetData sheetId="64"/>
      <sheetData sheetId="65"/>
      <sheetData sheetId="6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Structure"/>
      <sheetName val="Proforma"/>
      <sheetName val="Deal Summary"/>
      <sheetName val="Net Proceeds"/>
      <sheetName val="Capital Budget"/>
      <sheetName val="Unit Interior Cost Budget"/>
      <sheetName val="Monthly Cash Flows"/>
      <sheetName val="TTM"/>
      <sheetName val="Executive Summary"/>
      <sheetName val="DD Summary"/>
      <sheetName val="Rent Comps"/>
      <sheetName val="Value Add Sales Comps"/>
      <sheetName val="Stablized Sales Comps"/>
      <sheetName val="Unit Inspection"/>
      <sheetName val="1+1 - 700"/>
      <sheetName val="1+1 - 800"/>
      <sheetName val="2+2 - 1050"/>
      <sheetName val="2+2 - 1160"/>
      <sheetName val="2+2 - 1170"/>
      <sheetName val="3+2 - 1250"/>
      <sheetName val="6.21.07 RR"/>
      <sheetName val="6.21.07 Unit Mix"/>
      <sheetName val="Proposed Unit Mix"/>
      <sheetName val="Payroll Detail"/>
      <sheetName val="Budget Output"/>
      <sheetName val="Other Income"/>
      <sheetName val="Rent Penetration Classic"/>
      <sheetName val="Rent Penetration Renovated"/>
      <sheetName val="Rent Penetration Analysis"/>
      <sheetName val="Rent and Vacancy Calculator"/>
      <sheetName val="Rent Roll Summary"/>
    </sheetNames>
    <sheetDataSet>
      <sheetData sheetId="0"/>
      <sheetData sheetId="1" refreshError="1"/>
      <sheetData sheetId="2">
        <row r="2">
          <cell r="A2" t="str">
            <v>Central Park East</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RevisionNotes"/>
      <sheetName val="AssumptionSummary"/>
      <sheetName val="GENERAL SUMMARY WORKSHEET"/>
      <sheetName val="Rents"/>
      <sheetName val="Budget"/>
      <sheetName val="PayrollDetail"/>
      <sheetName val="MonthlySummary"/>
      <sheetName val="Underwriting"/>
      <sheetName val="Module1"/>
      <sheetName val="Module2"/>
      <sheetName val="Capital Summary"/>
      <sheetName val="Atlanta Data"/>
      <sheetName val="Rent Roll"/>
      <sheetName val="Sheet1"/>
    </sheetNames>
    <sheetDataSet>
      <sheetData sheetId="0" refreshError="1"/>
      <sheetData sheetId="1" refreshError="1"/>
      <sheetData sheetId="2" refreshError="1"/>
      <sheetData sheetId="3" refreshError="1"/>
      <sheetData sheetId="4" refreshError="1"/>
      <sheetData sheetId="5">
        <row r="85">
          <cell r="B85" t="str">
            <v>Professional Base Salary</v>
          </cell>
        </row>
        <row r="86">
          <cell r="B86" t="str">
            <v>Administrative Base Salary</v>
          </cell>
        </row>
        <row r="87">
          <cell r="B87" t="str">
            <v>Property Manager Salary</v>
          </cell>
        </row>
        <row r="88">
          <cell r="B88" t="str">
            <v>Assistant Manager Salary</v>
          </cell>
        </row>
        <row r="89">
          <cell r="B89" t="str">
            <v>Leasing Consultant Salary</v>
          </cell>
        </row>
        <row r="90">
          <cell r="B90" t="str">
            <v>Maintenance Super Salary</v>
          </cell>
        </row>
        <row r="91">
          <cell r="B91" t="str">
            <v>Maintenance Tech Salary</v>
          </cell>
        </row>
        <row r="92">
          <cell r="B92" t="str">
            <v>Porter Salary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Committee Summary"/>
      <sheetName val="Finance Plan"/>
      <sheetName val="5 Year Ops"/>
      <sheetName val="Output-MonthlyCashFlow"/>
      <sheetName val="UpShot! Log In Sheet"/>
      <sheetName val="Input ~ General Information"/>
      <sheetName val="Deal Summary"/>
      <sheetName val="Net Proceeds Yield Analysis"/>
      <sheetName val="Profits Analysis"/>
      <sheetName val="Detailed Budget"/>
      <sheetName val="Underwriting Summary"/>
      <sheetName val="Output-QuarterlyCashFlow"/>
      <sheetName val="Output-Payroll Pro Forma"/>
      <sheetName val="Output-Return Summary"/>
      <sheetName val="Econ Cap Adjustments"/>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Committee Summary"/>
      <sheetName val="UpShot! Log In Sheet"/>
      <sheetName val="RR"/>
      <sheetName val="Financial Structure"/>
      <sheetName val="JV Projection"/>
      <sheetName val="Input ~ General Information"/>
      <sheetName val="Deal Summary"/>
      <sheetName val="Net Proceeds Yield Analysis"/>
      <sheetName val="COPY of NPYA"/>
      <sheetName val="Profits Analysis"/>
      <sheetName val="Detailed Budget"/>
      <sheetName val="Underwriting Summary"/>
      <sheetName val="Output-MonthlyCashFlow"/>
      <sheetName val="Output-QuarterlyCashFlow"/>
      <sheetName val="Output-Payroll Pro Forma"/>
      <sheetName val="Output-Return Summary"/>
      <sheetName val="Rent Comps 1BR-1BA-Post Rehab"/>
      <sheetName val="Rent Comps 2BR-2BA-Post Reh"/>
      <sheetName val="Rent Comps 2BR-2BA L Post Reh "/>
      <sheetName val="Econ Cap Adjustments "/>
      <sheetName val="2BR-2BA B1"/>
      <sheetName val="2BR-2BA B2G"/>
      <sheetName val="2BR-2BA B3G"/>
      <sheetName val="2BR-1.5BA B4TG"/>
      <sheetName val="3BR-2BA C1G"/>
      <sheetName val="3BR-2BA C2G "/>
      <sheetName val="Module1"/>
      <sheetName val="Module2"/>
      <sheetName val="Module3"/>
      <sheetName val="Public"/>
      <sheetName val="Property Summary"/>
      <sheetName val="Comp"/>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pShot! Log In Sheet"/>
      <sheetName val="JV Structure"/>
      <sheetName val="JV Projection"/>
      <sheetName val="IRRs"/>
      <sheetName val="Deal Summary"/>
      <sheetName val="Net Proceeds Yield Analysis"/>
      <sheetName val="Output-MonthlyCashFlows"/>
      <sheetName val="Investment Committee Summary"/>
      <sheetName val="Detailed Budget"/>
      <sheetName val="Input ~ General Information"/>
      <sheetName val="Profits Analysis"/>
      <sheetName val="TTM"/>
      <sheetName val="Underwriting Summary"/>
      <sheetName val="Output-QuarterlyCashFlow"/>
      <sheetName val="Output-Payroll Pro Forma"/>
      <sheetName val="Output-Return Summary"/>
      <sheetName val="Econ Cap Adjustments "/>
      <sheetName val="Rent Comps 1br 1 bth 709"/>
      <sheetName val="Rent Comps 1br 1 bth 854"/>
      <sheetName val="Rent Comps 2br 2 bth 1098"/>
      <sheetName val="Rent Comps 2br 2 bth 1274"/>
      <sheetName val="Rent Comps 3br 2 bth 1356"/>
      <sheetName val="Schedule of Rents"/>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Shot! Log In Sheet"/>
      <sheetName val="Rent Roll Input"/>
      <sheetName val="Historical Financials"/>
      <sheetName val="Closing Cost Checklist"/>
      <sheetName val="Finance Plan"/>
      <sheetName val="A"/>
      <sheetName val="Input ~ General Information"/>
      <sheetName val="Deal Summary"/>
      <sheetName val="Net Proceeds Yield Analysis"/>
      <sheetName val="Detailed Budget"/>
      <sheetName val="Output-Annual Cash Flow"/>
      <sheetName val="Output-QuarterlyCashFlow"/>
      <sheetName val="Output-Payroll Pro Forma"/>
      <sheetName val="Output-Return Summary"/>
      <sheetName val="Profits Analysis"/>
      <sheetName val="Riata "/>
      <sheetName val="Exit Cap Rate Weighting"/>
      <sheetName val="Econ Cap Adjustments "/>
      <sheetName val="Rent Comps Jr. 1 bed ~ 1 bath"/>
      <sheetName val="Rent Comps 1 bed ~ 1 bath"/>
      <sheetName val="Rent Comps 2 bed ~ 2 bath "/>
      <sheetName val="Module1"/>
      <sheetName val="Module2"/>
      <sheetName val="Module3"/>
      <sheetName val="Set Up"/>
      <sheetName val="FF&amp;E Calc"/>
      <sheetName val="Rent Roll Summary"/>
      <sheetName val="Monthly Cash Flows"/>
      <sheetName val="UpShot!_Log_In_Sheet"/>
      <sheetName val="Rent_Roll_Input"/>
      <sheetName val="Historical_Financials"/>
      <sheetName val="Closing_Cost_Checklist"/>
      <sheetName val="Finance_Plan"/>
      <sheetName val="Input_~_General_Information"/>
      <sheetName val="Deal_Summary"/>
      <sheetName val="Net_Proceeds_Yield_Analysis"/>
      <sheetName val="Detailed_Budget"/>
      <sheetName val="Output-Annual_Cash_Flow"/>
      <sheetName val="Output-Payroll_Pro_Forma"/>
      <sheetName val="Output-Return_Summary"/>
      <sheetName val="Profits_Analysis"/>
      <sheetName val="Riata_"/>
      <sheetName val="Exit_Cap_Rate_Weighting"/>
      <sheetName val="Econ_Cap_Adjustments_"/>
      <sheetName val="Rent_Comps_Jr__1_bed_~_1_bath"/>
      <sheetName val="Rent_Comps_1_bed_~_1_bath"/>
      <sheetName val="Rent_Comps_2_bed_~_2_bath_"/>
      <sheetName val="Set_Up"/>
      <sheetName val="FF&amp;E_Calc"/>
      <sheetName val="Rent_Roll_Summary"/>
      <sheetName val="Monthly_Cash_Flow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 OSAR"/>
      <sheetName val="QoQ ∆"/>
      <sheetName val="RR - Market &amp; Affordable 4Q24"/>
      <sheetName val="T12"/>
      <sheetName val="Occupancy Rollup"/>
      <sheetName val="Rent Roll (MF)"/>
      <sheetName val="Rent Roll (COMM)"/>
      <sheetName val="Insurance"/>
      <sheetName val="Tax Bill"/>
      <sheetName val="UW"/>
      <sheetName val="Coding"/>
    </sheetNames>
    <sheetDataSet>
      <sheetData sheetId="0"/>
      <sheetData sheetId="1"/>
      <sheetData sheetId="2"/>
      <sheetData sheetId="3"/>
      <sheetData sheetId="4"/>
      <sheetData sheetId="5">
        <row r="6">
          <cell r="F6" t="str">
            <v>Name</v>
          </cell>
          <cell r="H6" t="str">
            <v>Actual</v>
          </cell>
        </row>
        <row r="7">
          <cell r="H7" t="str">
            <v>Rent</v>
          </cell>
        </row>
        <row r="9">
          <cell r="F9" t="str">
            <v>VACANT</v>
          </cell>
          <cell r="H9">
            <v>0</v>
          </cell>
        </row>
        <row r="10">
          <cell r="F10" t="str">
            <v>Shannon Suhendra</v>
          </cell>
          <cell r="H10">
            <v>5150</v>
          </cell>
        </row>
        <row r="11">
          <cell r="F11" t="str">
            <v>Giebien Na</v>
          </cell>
          <cell r="H11">
            <v>5250</v>
          </cell>
        </row>
        <row r="12">
          <cell r="F12" t="str">
            <v>William Sauser</v>
          </cell>
          <cell r="H12">
            <v>4175</v>
          </cell>
        </row>
        <row r="13">
          <cell r="F13" t="str">
            <v>VACANT</v>
          </cell>
          <cell r="H13">
            <v>0</v>
          </cell>
        </row>
        <row r="14">
          <cell r="F14" t="str">
            <v>Miriam George</v>
          </cell>
          <cell r="H14">
            <v>5100</v>
          </cell>
        </row>
        <row r="15">
          <cell r="F15" t="str">
            <v>Ishika Kaushal</v>
          </cell>
          <cell r="H15">
            <v>4100</v>
          </cell>
        </row>
        <row r="16">
          <cell r="F16" t="str">
            <v>VACANT</v>
          </cell>
          <cell r="H16">
            <v>0</v>
          </cell>
        </row>
        <row r="17">
          <cell r="F17" t="str">
            <v>Kanishk Adarkar</v>
          </cell>
          <cell r="H17">
            <v>5250</v>
          </cell>
        </row>
        <row r="18">
          <cell r="F18" t="str">
            <v>Marc Stanke</v>
          </cell>
          <cell r="H18">
            <v>5000</v>
          </cell>
        </row>
        <row r="19">
          <cell r="F19" t="str">
            <v>Cooper Sherman</v>
          </cell>
          <cell r="H19">
            <v>5170</v>
          </cell>
        </row>
        <row r="20">
          <cell r="F20" t="str">
            <v>Kyle Taneja</v>
          </cell>
          <cell r="H20">
            <v>3650</v>
          </cell>
        </row>
        <row r="21">
          <cell r="F21" t="str">
            <v>VACANT</v>
          </cell>
          <cell r="H21">
            <v>0</v>
          </cell>
        </row>
        <row r="22">
          <cell r="F22" t="str">
            <v>Felipe Valderrama</v>
          </cell>
          <cell r="H22">
            <v>4820</v>
          </cell>
        </row>
        <row r="23">
          <cell r="F23" t="str">
            <v>Soumya Mishra</v>
          </cell>
          <cell r="H23">
            <v>5350</v>
          </cell>
        </row>
        <row r="24">
          <cell r="F24" t="str">
            <v>Jin No</v>
          </cell>
          <cell r="H24">
            <v>8400</v>
          </cell>
        </row>
        <row r="25">
          <cell r="F25" t="str">
            <v>YowJen Chen</v>
          </cell>
          <cell r="H25">
            <v>4500</v>
          </cell>
        </row>
        <row r="26">
          <cell r="F26" t="str">
            <v>David Panangian</v>
          </cell>
          <cell r="H26">
            <v>4000</v>
          </cell>
        </row>
        <row r="27">
          <cell r="F27" t="str">
            <v>Divya Desadla</v>
          </cell>
          <cell r="H27">
            <v>4440</v>
          </cell>
        </row>
        <row r="28">
          <cell r="F28" t="str">
            <v>Jordan Lee</v>
          </cell>
          <cell r="H28">
            <v>4450</v>
          </cell>
        </row>
        <row r="29">
          <cell r="F29" t="str">
            <v>Alexander Serafine</v>
          </cell>
          <cell r="H29">
            <v>5100</v>
          </cell>
        </row>
        <row r="30">
          <cell r="F30" t="str">
            <v>Rina Desai</v>
          </cell>
          <cell r="H30">
            <v>5400</v>
          </cell>
        </row>
        <row r="31">
          <cell r="F31" t="str">
            <v>Xueying Li</v>
          </cell>
          <cell r="H31">
            <v>4100</v>
          </cell>
        </row>
        <row r="32">
          <cell r="F32" t="str">
            <v>Heung Lam Chang</v>
          </cell>
          <cell r="H32">
            <v>6000</v>
          </cell>
        </row>
        <row r="33">
          <cell r="F33" t="str">
            <v>Nicole Dao</v>
          </cell>
          <cell r="H33">
            <v>5250</v>
          </cell>
        </row>
        <row r="34">
          <cell r="F34" t="str">
            <v>Mona Patel</v>
          </cell>
          <cell r="H34">
            <v>4000</v>
          </cell>
        </row>
        <row r="35">
          <cell r="F35" t="str">
            <v>Erik Peterson</v>
          </cell>
          <cell r="H35">
            <v>5150</v>
          </cell>
        </row>
        <row r="36">
          <cell r="F36" t="str">
            <v>David Booth</v>
          </cell>
          <cell r="H36">
            <v>5250</v>
          </cell>
        </row>
        <row r="37">
          <cell r="F37" t="str">
            <v>Jay Shah</v>
          </cell>
          <cell r="H37">
            <v>5300</v>
          </cell>
        </row>
        <row r="38">
          <cell r="F38" t="str">
            <v>Rhaíza Garanovschi Peres Ceolim</v>
          </cell>
          <cell r="H38">
            <v>5400</v>
          </cell>
        </row>
        <row r="39">
          <cell r="F39" t="str">
            <v>Hanah Jun</v>
          </cell>
          <cell r="H39">
            <v>4000</v>
          </cell>
        </row>
        <row r="40">
          <cell r="F40" t="str">
            <v>Brenna Chitkara</v>
          </cell>
          <cell r="H40">
            <v>5550</v>
          </cell>
        </row>
        <row r="41">
          <cell r="F41" t="str">
            <v>Kimberly Nguyen</v>
          </cell>
          <cell r="H41">
            <v>4750</v>
          </cell>
        </row>
        <row r="42">
          <cell r="F42" t="str">
            <v>Michael Belle</v>
          </cell>
          <cell r="H42">
            <v>5400</v>
          </cell>
        </row>
        <row r="43">
          <cell r="F43" t="str">
            <v>DOWN</v>
          </cell>
          <cell r="H43">
            <v>0</v>
          </cell>
        </row>
        <row r="44">
          <cell r="F44" t="str">
            <v>Kathleen Humato</v>
          </cell>
          <cell r="H44">
            <v>4800</v>
          </cell>
        </row>
        <row r="45">
          <cell r="F45" t="str">
            <v>David Wang</v>
          </cell>
          <cell r="H45">
            <v>3950</v>
          </cell>
        </row>
        <row r="46">
          <cell r="F46" t="str">
            <v>Saara Sondej</v>
          </cell>
          <cell r="H46">
            <v>4000</v>
          </cell>
        </row>
        <row r="47">
          <cell r="F47" t="str">
            <v>Sofia Boucher</v>
          </cell>
          <cell r="H47">
            <v>4000</v>
          </cell>
        </row>
        <row r="48">
          <cell r="F48" t="str">
            <v>Jesse Luo</v>
          </cell>
          <cell r="H48">
            <v>4120</v>
          </cell>
        </row>
        <row r="49">
          <cell r="F49" t="str">
            <v>Kreesha Khanna</v>
          </cell>
          <cell r="H49">
            <v>5500</v>
          </cell>
        </row>
        <row r="50">
          <cell r="F50" t="str">
            <v>Dhanishk Gummadi</v>
          </cell>
          <cell r="H50">
            <v>4200</v>
          </cell>
        </row>
        <row r="51">
          <cell r="F51" t="str">
            <v>Jessica Shin</v>
          </cell>
          <cell r="H51">
            <v>6850</v>
          </cell>
        </row>
        <row r="52">
          <cell r="F52" t="str">
            <v>Zijian Han</v>
          </cell>
          <cell r="H52">
            <v>5450</v>
          </cell>
        </row>
        <row r="53">
          <cell r="F53" t="str">
            <v>Sebastiane Caballes</v>
          </cell>
          <cell r="H53">
            <v>4200</v>
          </cell>
        </row>
        <row r="54">
          <cell r="F54" t="str">
            <v>Amara Sarao</v>
          </cell>
          <cell r="H54">
            <v>5100</v>
          </cell>
        </row>
        <row r="55">
          <cell r="F55" t="str">
            <v>Kenny Kang</v>
          </cell>
          <cell r="H55">
            <v>5450</v>
          </cell>
        </row>
        <row r="56">
          <cell r="F56" t="str">
            <v>Matthew Zelinger</v>
          </cell>
          <cell r="H56">
            <v>5500</v>
          </cell>
        </row>
        <row r="57">
          <cell r="F57" t="str">
            <v>VACANT</v>
          </cell>
          <cell r="H57">
            <v>0</v>
          </cell>
        </row>
        <row r="58">
          <cell r="F58" t="str">
            <v>Akash Salam</v>
          </cell>
          <cell r="H58">
            <v>4175</v>
          </cell>
        </row>
        <row r="59">
          <cell r="F59" t="str">
            <v>Kaartik Jain</v>
          </cell>
          <cell r="H59">
            <v>5475</v>
          </cell>
        </row>
        <row r="60">
          <cell r="F60" t="str">
            <v>Oluwafemi Otitoju</v>
          </cell>
          <cell r="H60">
            <v>4857</v>
          </cell>
        </row>
        <row r="61">
          <cell r="F61" t="str">
            <v>Defne Ungun</v>
          </cell>
          <cell r="H61">
            <v>5400</v>
          </cell>
        </row>
        <row r="62">
          <cell r="F62" t="str">
            <v>Ryan Rivera</v>
          </cell>
          <cell r="H62">
            <v>7900</v>
          </cell>
        </row>
        <row r="63">
          <cell r="F63" t="str">
            <v>Miranda Piroonhapat</v>
          </cell>
          <cell r="H63">
            <v>4700</v>
          </cell>
        </row>
        <row r="64">
          <cell r="F64" t="str">
            <v>Kubanychbek Maripbek</v>
          </cell>
          <cell r="H64">
            <v>3950</v>
          </cell>
        </row>
        <row r="65">
          <cell r="F65" t="str">
            <v>James Harris</v>
          </cell>
          <cell r="H65">
            <v>4550</v>
          </cell>
        </row>
        <row r="66">
          <cell r="F66" t="str">
            <v>Oleksiy Fedorov</v>
          </cell>
          <cell r="H66">
            <v>4100</v>
          </cell>
        </row>
        <row r="67">
          <cell r="F67" t="str">
            <v>Aditya Raju</v>
          </cell>
          <cell r="H67">
            <v>5300</v>
          </cell>
        </row>
        <row r="68">
          <cell r="F68" t="str">
            <v>Jahaan Turkhud</v>
          </cell>
          <cell r="H68">
            <v>5100</v>
          </cell>
        </row>
        <row r="69">
          <cell r="F69" t="str">
            <v>Lilly Xu</v>
          </cell>
          <cell r="H69">
            <v>4175</v>
          </cell>
        </row>
        <row r="70">
          <cell r="F70" t="str">
            <v>Charles Blondeau Andrews</v>
          </cell>
          <cell r="H70">
            <v>6588</v>
          </cell>
        </row>
        <row r="71">
          <cell r="F71" t="str">
            <v>Emily Steirman</v>
          </cell>
          <cell r="H71">
            <v>5100</v>
          </cell>
        </row>
        <row r="72">
          <cell r="F72" t="str">
            <v>Daniel Choo</v>
          </cell>
          <cell r="H72">
            <v>4300</v>
          </cell>
        </row>
        <row r="73">
          <cell r="F73" t="str">
            <v>Eric Xu</v>
          </cell>
          <cell r="H73">
            <v>5600</v>
          </cell>
        </row>
        <row r="74">
          <cell r="F74" t="str">
            <v>Yunah Ko</v>
          </cell>
          <cell r="H74">
            <v>5500</v>
          </cell>
        </row>
        <row r="75">
          <cell r="F75" t="str">
            <v>Alexander Sahni</v>
          </cell>
          <cell r="H75">
            <v>5600</v>
          </cell>
        </row>
        <row r="76">
          <cell r="F76" t="str">
            <v>Jamile Simao</v>
          </cell>
          <cell r="H76">
            <v>5475</v>
          </cell>
        </row>
        <row r="77">
          <cell r="F77" t="str">
            <v>Sarah Cohen</v>
          </cell>
          <cell r="H77">
            <v>3850</v>
          </cell>
        </row>
        <row r="78">
          <cell r="F78" t="str">
            <v>Stephanie Schmidt</v>
          </cell>
          <cell r="H78">
            <v>4500</v>
          </cell>
        </row>
        <row r="79">
          <cell r="F79" t="str">
            <v>Jingxian Pan</v>
          </cell>
          <cell r="H79">
            <v>5150</v>
          </cell>
        </row>
        <row r="80">
          <cell r="F80" t="str">
            <v>Vivien Hevizi</v>
          </cell>
          <cell r="H80">
            <v>5220</v>
          </cell>
        </row>
        <row r="81">
          <cell r="F81" t="str">
            <v>Tejo Tunuguntla</v>
          </cell>
          <cell r="H81">
            <v>7000</v>
          </cell>
        </row>
        <row r="82">
          <cell r="F82" t="str">
            <v>George Zeng</v>
          </cell>
          <cell r="H82">
            <v>4650</v>
          </cell>
        </row>
        <row r="83">
          <cell r="F83" t="str">
            <v>Jash Vora</v>
          </cell>
          <cell r="H83">
            <v>4100</v>
          </cell>
        </row>
        <row r="84">
          <cell r="F84" t="str">
            <v>Samantha Kost</v>
          </cell>
          <cell r="H84">
            <v>4100</v>
          </cell>
        </row>
        <row r="85">
          <cell r="F85" t="str">
            <v>Yixin Xie</v>
          </cell>
          <cell r="H85">
            <v>4100</v>
          </cell>
        </row>
        <row r="86">
          <cell r="F86" t="str">
            <v>Jehanzeb Kayani</v>
          </cell>
          <cell r="H86">
            <v>5300</v>
          </cell>
        </row>
        <row r="87">
          <cell r="F87" t="str">
            <v>Sara Rosas Ruiz</v>
          </cell>
          <cell r="H87">
            <v>5150</v>
          </cell>
        </row>
        <row r="88">
          <cell r="F88" t="str">
            <v>Andrew Zhang</v>
          </cell>
          <cell r="H88">
            <v>4175</v>
          </cell>
        </row>
        <row r="89">
          <cell r="F89" t="str">
            <v>VACANT</v>
          </cell>
          <cell r="H89">
            <v>0</v>
          </cell>
        </row>
        <row r="90">
          <cell r="F90" t="str">
            <v>VACANT</v>
          </cell>
          <cell r="H90">
            <v>0</v>
          </cell>
        </row>
        <row r="91">
          <cell r="F91" t="str">
            <v>Richard Liang</v>
          </cell>
          <cell r="H91">
            <v>4000</v>
          </cell>
        </row>
        <row r="92">
          <cell r="F92" t="str">
            <v>Melanie Iovino</v>
          </cell>
          <cell r="H92">
            <v>5500</v>
          </cell>
        </row>
        <row r="93">
          <cell r="F93" t="str">
            <v>Nur Bulbuloglu</v>
          </cell>
          <cell r="H93">
            <v>5750</v>
          </cell>
        </row>
        <row r="94">
          <cell r="F94" t="str">
            <v>David Wang</v>
          </cell>
          <cell r="H94">
            <v>5300</v>
          </cell>
        </row>
        <row r="95">
          <cell r="F95" t="str">
            <v>Akash Sengupta</v>
          </cell>
          <cell r="H95">
            <v>5300</v>
          </cell>
        </row>
        <row r="96">
          <cell r="F96" t="str">
            <v>Christopher Fifty</v>
          </cell>
          <cell r="H96">
            <v>3850</v>
          </cell>
        </row>
        <row r="97">
          <cell r="F97" t="str">
            <v>Nicholas Atwood</v>
          </cell>
          <cell r="H97">
            <v>5500</v>
          </cell>
        </row>
        <row r="98">
          <cell r="F98" t="str">
            <v>sulagshan raveendrakumar</v>
          </cell>
          <cell r="H98">
            <v>4900</v>
          </cell>
        </row>
        <row r="99">
          <cell r="F99" t="str">
            <v>Stanley Wong</v>
          </cell>
          <cell r="H99">
            <v>5500</v>
          </cell>
        </row>
        <row r="100">
          <cell r="F100" t="str">
            <v>Lauren Thomas</v>
          </cell>
          <cell r="H100">
            <v>8500</v>
          </cell>
        </row>
        <row r="101">
          <cell r="F101" t="str">
            <v>VACANT</v>
          </cell>
          <cell r="H101">
            <v>0</v>
          </cell>
        </row>
        <row r="102">
          <cell r="F102" t="str">
            <v>Charlotte GASPARD</v>
          </cell>
          <cell r="H102">
            <v>0</v>
          </cell>
        </row>
        <row r="103">
          <cell r="F103" t="str">
            <v>Yohan Mamane</v>
          </cell>
          <cell r="H103">
            <v>0</v>
          </cell>
        </row>
        <row r="104">
          <cell r="F104" t="str">
            <v>Yuwei Ye</v>
          </cell>
          <cell r="H104">
            <v>4100</v>
          </cell>
        </row>
        <row r="105">
          <cell r="F105" t="str">
            <v>Allison Soh</v>
          </cell>
          <cell r="H105">
            <v>5000</v>
          </cell>
        </row>
        <row r="106">
          <cell r="F106" t="str">
            <v>Jay Jaesuk Shin</v>
          </cell>
          <cell r="H106">
            <v>5125</v>
          </cell>
        </row>
        <row r="107">
          <cell r="F107" t="str">
            <v>Manav Kandoi</v>
          </cell>
          <cell r="H107">
            <v>4475</v>
          </cell>
        </row>
        <row r="108">
          <cell r="F108" t="str">
            <v>VACANT</v>
          </cell>
          <cell r="H108">
            <v>0</v>
          </cell>
        </row>
        <row r="109">
          <cell r="F109" t="str">
            <v>Yidi Yin</v>
          </cell>
          <cell r="H109">
            <v>4950</v>
          </cell>
        </row>
        <row r="110">
          <cell r="F110" t="str">
            <v>Albert Kang</v>
          </cell>
          <cell r="H110">
            <v>4200</v>
          </cell>
        </row>
        <row r="111">
          <cell r="F111" t="str">
            <v>Ashley Kang</v>
          </cell>
          <cell r="H111">
            <v>5750</v>
          </cell>
        </row>
        <row r="112">
          <cell r="F112" t="str">
            <v>Yuchen Zou</v>
          </cell>
          <cell r="H112">
            <v>5750</v>
          </cell>
        </row>
        <row r="113">
          <cell r="F113" t="str">
            <v>Ian Fagan</v>
          </cell>
          <cell r="H113">
            <v>5350</v>
          </cell>
        </row>
        <row r="114">
          <cell r="F114" t="str">
            <v>Connor Ballinger</v>
          </cell>
          <cell r="H114">
            <v>5350</v>
          </cell>
        </row>
        <row r="115">
          <cell r="F115" t="str">
            <v>David Zheng</v>
          </cell>
          <cell r="H115">
            <v>3850</v>
          </cell>
        </row>
        <row r="116">
          <cell r="F116" t="str">
            <v>Patrick Huang</v>
          </cell>
          <cell r="H116">
            <v>5670</v>
          </cell>
        </row>
        <row r="117">
          <cell r="F117" t="str">
            <v>Allen Tutwiler</v>
          </cell>
          <cell r="H117">
            <v>5170</v>
          </cell>
        </row>
        <row r="118">
          <cell r="F118" t="str">
            <v>Siddharth Kucheria</v>
          </cell>
          <cell r="H118">
            <v>5000</v>
          </cell>
        </row>
        <row r="119">
          <cell r="F119" t="str">
            <v>Kyle Knight</v>
          </cell>
          <cell r="H119">
            <v>7830</v>
          </cell>
        </row>
        <row r="120">
          <cell r="F120" t="str">
            <v>Alex Janosi</v>
          </cell>
          <cell r="H120">
            <v>0</v>
          </cell>
        </row>
        <row r="121">
          <cell r="F121" t="str">
            <v>Kelly Wang</v>
          </cell>
          <cell r="H121">
            <v>4050</v>
          </cell>
        </row>
        <row r="122">
          <cell r="F122" t="str">
            <v>AARON GU</v>
          </cell>
          <cell r="H122">
            <v>4650</v>
          </cell>
        </row>
        <row r="123">
          <cell r="F123" t="str">
            <v>VACANT</v>
          </cell>
          <cell r="H123">
            <v>0</v>
          </cell>
        </row>
        <row r="124">
          <cell r="F124" t="str">
            <v>Anika Vij</v>
          </cell>
          <cell r="H124">
            <v>5000</v>
          </cell>
        </row>
        <row r="125">
          <cell r="F125" t="str">
            <v>VACANT</v>
          </cell>
          <cell r="H125">
            <v>0</v>
          </cell>
        </row>
        <row r="126">
          <cell r="F126" t="str">
            <v>Pitika Jain</v>
          </cell>
          <cell r="H126">
            <v>4100</v>
          </cell>
        </row>
        <row r="127">
          <cell r="F127" t="str">
            <v>VACANT</v>
          </cell>
          <cell r="H127">
            <v>0</v>
          </cell>
        </row>
        <row r="128">
          <cell r="F128" t="str">
            <v>Isabel Teo</v>
          </cell>
          <cell r="H128">
            <v>4975</v>
          </cell>
        </row>
        <row r="129">
          <cell r="F129" t="str">
            <v>Neil Wong</v>
          </cell>
          <cell r="H129">
            <v>4000</v>
          </cell>
        </row>
        <row r="130">
          <cell r="F130" t="str">
            <v>Eric Arellano</v>
          </cell>
          <cell r="H130">
            <v>5500</v>
          </cell>
        </row>
        <row r="131">
          <cell r="F131" t="str">
            <v>Seung Eun Lee</v>
          </cell>
          <cell r="H131">
            <v>5600</v>
          </cell>
        </row>
        <row r="132">
          <cell r="F132" t="str">
            <v>Gianna Gannon</v>
          </cell>
          <cell r="H132">
            <v>5400</v>
          </cell>
        </row>
        <row r="133">
          <cell r="F133" t="str">
            <v>Shruthi Kamath</v>
          </cell>
          <cell r="H133">
            <v>5400</v>
          </cell>
        </row>
        <row r="134">
          <cell r="F134" t="str">
            <v>Daniel Metter</v>
          </cell>
          <cell r="H134">
            <v>4050</v>
          </cell>
        </row>
        <row r="135">
          <cell r="F135" t="str">
            <v>Kelly Tannady</v>
          </cell>
          <cell r="H135">
            <v>5700</v>
          </cell>
        </row>
        <row r="136">
          <cell r="F136" t="str">
            <v>Patrick Boyle</v>
          </cell>
          <cell r="H136">
            <v>4900</v>
          </cell>
        </row>
        <row r="137">
          <cell r="F137" t="str">
            <v>Edward Gan</v>
          </cell>
          <cell r="H137">
            <v>5500</v>
          </cell>
        </row>
        <row r="138">
          <cell r="F138" t="str">
            <v>Veeraj Rangnekar</v>
          </cell>
          <cell r="H138">
            <v>8175</v>
          </cell>
        </row>
        <row r="139">
          <cell r="F139" t="str">
            <v>Mackenzie Madden</v>
          </cell>
          <cell r="H139">
            <v>4375</v>
          </cell>
        </row>
        <row r="140">
          <cell r="F140" t="str">
            <v>Zacharia Ibrahim</v>
          </cell>
          <cell r="H140">
            <v>4220</v>
          </cell>
        </row>
        <row r="141">
          <cell r="F141" t="str">
            <v>Larry Burton</v>
          </cell>
          <cell r="H141">
            <v>4375</v>
          </cell>
        </row>
        <row r="142">
          <cell r="F142" t="str">
            <v>Aneesh Boreda</v>
          </cell>
          <cell r="H142">
            <v>3800</v>
          </cell>
        </row>
        <row r="143">
          <cell r="F143" t="str">
            <v>Carine Nguyen</v>
          </cell>
          <cell r="H143">
            <v>4350</v>
          </cell>
        </row>
        <row r="144">
          <cell r="F144" t="str">
            <v>Zamar Edwin</v>
          </cell>
          <cell r="H144">
            <v>5300</v>
          </cell>
        </row>
        <row r="145">
          <cell r="F145" t="str">
            <v>Snigdha Shankar</v>
          </cell>
          <cell r="H145">
            <v>4400</v>
          </cell>
        </row>
        <row r="146">
          <cell r="F146" t="str">
            <v>VACANT</v>
          </cell>
          <cell r="H146">
            <v>0</v>
          </cell>
        </row>
        <row r="147">
          <cell r="F147" t="str">
            <v>VACANT</v>
          </cell>
          <cell r="H147">
            <v>0</v>
          </cell>
        </row>
        <row r="148">
          <cell r="F148" t="str">
            <v>Themistoklis Alepakos</v>
          </cell>
          <cell r="H148">
            <v>4270</v>
          </cell>
        </row>
        <row r="149">
          <cell r="F149" t="str">
            <v>Lishai Brown</v>
          </cell>
          <cell r="H149">
            <v>5400</v>
          </cell>
        </row>
        <row r="150">
          <cell r="F150" t="str">
            <v>Aneesh Ashutosh</v>
          </cell>
          <cell r="H150">
            <v>5700</v>
          </cell>
        </row>
        <row r="151">
          <cell r="F151" t="str">
            <v>Matthew Falcone</v>
          </cell>
          <cell r="H151">
            <v>5900</v>
          </cell>
        </row>
        <row r="152">
          <cell r="F152" t="str">
            <v>Rachel Rivers</v>
          </cell>
          <cell r="H152">
            <v>5750</v>
          </cell>
        </row>
        <row r="153">
          <cell r="F153" t="str">
            <v>Matthew Salazar</v>
          </cell>
          <cell r="H153">
            <v>3950</v>
          </cell>
        </row>
        <row r="154">
          <cell r="F154" t="str">
            <v>Sonya Liu</v>
          </cell>
          <cell r="H154">
            <v>6100</v>
          </cell>
        </row>
        <row r="155">
          <cell r="F155" t="str">
            <v>Geoffrey Wu</v>
          </cell>
          <cell r="H155">
            <v>4900</v>
          </cell>
        </row>
        <row r="156">
          <cell r="F156" t="str">
            <v>Carmen Lee</v>
          </cell>
          <cell r="H156">
            <v>5350</v>
          </cell>
        </row>
        <row r="157">
          <cell r="F157" t="str">
            <v>Gunwoo Kim</v>
          </cell>
          <cell r="H157">
            <v>7000</v>
          </cell>
        </row>
        <row r="158">
          <cell r="F158" t="str">
            <v>Yuxian Ma</v>
          </cell>
          <cell r="H158">
            <v>4700</v>
          </cell>
        </row>
        <row r="159">
          <cell r="F159" t="str">
            <v>Konstantinos Kaplanis</v>
          </cell>
          <cell r="H159">
            <v>4000</v>
          </cell>
        </row>
        <row r="160">
          <cell r="F160" t="str">
            <v>Donald Vu</v>
          </cell>
          <cell r="H160">
            <v>4500</v>
          </cell>
        </row>
        <row r="161">
          <cell r="F161" t="str">
            <v>Aaron Chen</v>
          </cell>
          <cell r="H161">
            <v>0</v>
          </cell>
        </row>
        <row r="162">
          <cell r="F162" t="str">
            <v>Alexander Elias</v>
          </cell>
          <cell r="H162">
            <v>5000</v>
          </cell>
        </row>
        <row r="163">
          <cell r="F163" t="str">
            <v>VACANT</v>
          </cell>
          <cell r="H163">
            <v>0</v>
          </cell>
        </row>
        <row r="164">
          <cell r="F164" t="str">
            <v>Chloe Warren</v>
          </cell>
          <cell r="H164">
            <v>4350</v>
          </cell>
        </row>
        <row r="165">
          <cell r="F165" t="str">
            <v>William Raiford</v>
          </cell>
          <cell r="H165">
            <v>6700</v>
          </cell>
        </row>
        <row r="166">
          <cell r="F166" t="str">
            <v>Zayd Haque</v>
          </cell>
          <cell r="H166">
            <v>5050</v>
          </cell>
        </row>
        <row r="167">
          <cell r="F167" t="str">
            <v>Albert Jin</v>
          </cell>
          <cell r="H167">
            <v>4200</v>
          </cell>
        </row>
        <row r="168">
          <cell r="F168" t="str">
            <v>Luke Weller</v>
          </cell>
          <cell r="H168">
            <v>5800</v>
          </cell>
        </row>
        <row r="169">
          <cell r="F169" t="str">
            <v>Aryan Jain</v>
          </cell>
          <cell r="H169">
            <v>5480</v>
          </cell>
        </row>
        <row r="170">
          <cell r="F170" t="str">
            <v>Adrian Rrapo</v>
          </cell>
          <cell r="H170">
            <v>5300</v>
          </cell>
        </row>
        <row r="171">
          <cell r="F171" t="str">
            <v>Krupa Patel</v>
          </cell>
          <cell r="H171">
            <v>5400</v>
          </cell>
        </row>
        <row r="172">
          <cell r="F172" t="str">
            <v>Andy Jin</v>
          </cell>
          <cell r="H172">
            <v>4100</v>
          </cell>
        </row>
        <row r="173">
          <cell r="F173" t="str">
            <v>Brian Webber</v>
          </cell>
          <cell r="H173">
            <v>5950</v>
          </cell>
        </row>
        <row r="174">
          <cell r="F174" t="str">
            <v>Robbin Xu</v>
          </cell>
          <cell r="H174">
            <v>5170</v>
          </cell>
        </row>
        <row r="175">
          <cell r="F175" t="str">
            <v>Yumi Son</v>
          </cell>
          <cell r="H175">
            <v>0</v>
          </cell>
        </row>
        <row r="176">
          <cell r="F176" t="str">
            <v>Manny Tomassini</v>
          </cell>
          <cell r="H176">
            <v>9000</v>
          </cell>
        </row>
        <row r="177">
          <cell r="F177" t="str">
            <v>Manisha Dewal</v>
          </cell>
          <cell r="H177">
            <v>4650</v>
          </cell>
        </row>
        <row r="178">
          <cell r="F178" t="str">
            <v>Samarth Patel</v>
          </cell>
          <cell r="H178">
            <v>4000</v>
          </cell>
        </row>
        <row r="179">
          <cell r="F179" t="str">
            <v>Joseph Fedeli</v>
          </cell>
          <cell r="H179">
            <v>4575</v>
          </cell>
        </row>
        <row r="180">
          <cell r="F180" t="str">
            <v>Sophia Song</v>
          </cell>
          <cell r="H180">
            <v>4400</v>
          </cell>
        </row>
        <row r="181">
          <cell r="F181" t="str">
            <v>Angie Vo</v>
          </cell>
          <cell r="H181">
            <v>5550</v>
          </cell>
        </row>
        <row r="182">
          <cell r="F182" t="str">
            <v>Suyeon Hyeon</v>
          </cell>
          <cell r="H182">
            <v>4500</v>
          </cell>
        </row>
        <row r="183">
          <cell r="F183" t="str">
            <v>Justin Zhao</v>
          </cell>
          <cell r="H183">
            <v>4550</v>
          </cell>
        </row>
        <row r="184">
          <cell r="F184" t="str">
            <v>VACANT</v>
          </cell>
          <cell r="H184">
            <v>0</v>
          </cell>
        </row>
        <row r="185">
          <cell r="F185" t="str">
            <v>Uriel Kejsefman</v>
          </cell>
          <cell r="H185">
            <v>5150</v>
          </cell>
        </row>
        <row r="186">
          <cell r="F186" t="str">
            <v>Erin Oldham</v>
          </cell>
          <cell r="H186">
            <v>3975</v>
          </cell>
        </row>
        <row r="187">
          <cell r="F187" t="str">
            <v>Christian Kwan</v>
          </cell>
          <cell r="H187">
            <v>5450</v>
          </cell>
        </row>
        <row r="188">
          <cell r="F188" t="str">
            <v>Nicholas Caputi</v>
          </cell>
          <cell r="H188">
            <v>5550</v>
          </cell>
        </row>
        <row r="189">
          <cell r="F189" t="str">
            <v>Aditya Mathur</v>
          </cell>
          <cell r="H189">
            <v>5600</v>
          </cell>
        </row>
        <row r="190">
          <cell r="F190" t="str">
            <v>Andrew Zhang</v>
          </cell>
          <cell r="H190">
            <v>5700</v>
          </cell>
        </row>
        <row r="191">
          <cell r="F191" t="str">
            <v>Austin Tsang</v>
          </cell>
          <cell r="H191">
            <v>4100</v>
          </cell>
        </row>
        <row r="192">
          <cell r="F192" t="str">
            <v>BRIAN DESHANNON</v>
          </cell>
          <cell r="H192">
            <v>6150</v>
          </cell>
        </row>
        <row r="193">
          <cell r="F193" t="str">
            <v>Michelle Benjamin</v>
          </cell>
          <cell r="H193">
            <v>5200</v>
          </cell>
        </row>
        <row r="194">
          <cell r="F194" t="str">
            <v>VACANT</v>
          </cell>
          <cell r="H194">
            <v>0</v>
          </cell>
        </row>
        <row r="195">
          <cell r="F195" t="str">
            <v>VBS Administrative Services LLC</v>
          </cell>
          <cell r="H195">
            <v>8500</v>
          </cell>
        </row>
        <row r="196">
          <cell r="F196" t="str">
            <v>Wei Ye</v>
          </cell>
          <cell r="H196">
            <v>4400</v>
          </cell>
        </row>
        <row r="197">
          <cell r="F197" t="str">
            <v>Alisha Chawla</v>
          </cell>
          <cell r="H197">
            <v>4700</v>
          </cell>
        </row>
        <row r="198">
          <cell r="F198" t="str">
            <v>Minki Kim</v>
          </cell>
          <cell r="H198">
            <v>4500</v>
          </cell>
        </row>
        <row r="199">
          <cell r="F199" t="str">
            <v>David Tea</v>
          </cell>
          <cell r="H199">
            <v>4100</v>
          </cell>
        </row>
        <row r="200">
          <cell r="F200" t="str">
            <v>Aleksei Kipin</v>
          </cell>
          <cell r="H200">
            <v>5100</v>
          </cell>
        </row>
        <row r="201">
          <cell r="F201" t="str">
            <v>Edward Flaherty</v>
          </cell>
          <cell r="H201">
            <v>5400</v>
          </cell>
        </row>
        <row r="202">
          <cell r="F202" t="str">
            <v>VACANT</v>
          </cell>
          <cell r="H202">
            <v>0</v>
          </cell>
        </row>
        <row r="203">
          <cell r="F203" t="str">
            <v>VACANT</v>
          </cell>
          <cell r="H203">
            <v>0</v>
          </cell>
        </row>
        <row r="204">
          <cell r="F204" t="str">
            <v>. Anyplace</v>
          </cell>
          <cell r="H204">
            <v>5200</v>
          </cell>
        </row>
        <row r="205">
          <cell r="F205" t="str">
            <v>Steven Chen</v>
          </cell>
          <cell r="H205">
            <v>4200</v>
          </cell>
        </row>
        <row r="206">
          <cell r="F206" t="str">
            <v>Matthew Dwelle</v>
          </cell>
          <cell r="H206">
            <v>5530</v>
          </cell>
        </row>
        <row r="207">
          <cell r="F207" t="str">
            <v>Rooshil Patel</v>
          </cell>
          <cell r="H207">
            <v>5360</v>
          </cell>
        </row>
        <row r="208">
          <cell r="F208" t="str">
            <v>Alex Rowley</v>
          </cell>
          <cell r="H208">
            <v>5500</v>
          </cell>
        </row>
        <row r="209">
          <cell r="F209" t="str">
            <v>Simran Marwah</v>
          </cell>
          <cell r="H209">
            <v>5580</v>
          </cell>
        </row>
        <row r="210">
          <cell r="F210" t="str">
            <v>VACANT</v>
          </cell>
          <cell r="H210">
            <v>0</v>
          </cell>
        </row>
        <row r="211">
          <cell r="F211" t="str">
            <v>VACANT</v>
          </cell>
          <cell r="H211">
            <v>0</v>
          </cell>
        </row>
        <row r="212">
          <cell r="F212" t="str">
            <v>Michel Guerrero</v>
          </cell>
          <cell r="H212">
            <v>5100</v>
          </cell>
        </row>
        <row r="213">
          <cell r="F213" t="str">
            <v>Aaron Abraham</v>
          </cell>
          <cell r="H213">
            <v>5525</v>
          </cell>
        </row>
        <row r="214">
          <cell r="F214" t="str">
            <v>Inderjit Singh</v>
          </cell>
          <cell r="H214">
            <v>7200</v>
          </cell>
        </row>
        <row r="215">
          <cell r="F215" t="str">
            <v>Dylan Swanson</v>
          </cell>
          <cell r="H215">
            <v>4800</v>
          </cell>
        </row>
        <row r="216">
          <cell r="F216" t="str">
            <v>Jolena Sun</v>
          </cell>
          <cell r="H216">
            <v>4150</v>
          </cell>
        </row>
        <row r="217">
          <cell r="F217" t="str">
            <v>Holly Martin</v>
          </cell>
          <cell r="H217">
            <v>4575</v>
          </cell>
        </row>
        <row r="218">
          <cell r="F218" t="str">
            <v>Brooke DiBiase</v>
          </cell>
          <cell r="H218">
            <v>4440</v>
          </cell>
        </row>
        <row r="219">
          <cell r="F219" t="str">
            <v>Jacob Dwek</v>
          </cell>
          <cell r="H219">
            <v>5150</v>
          </cell>
        </row>
        <row r="220">
          <cell r="F220" t="str">
            <v>VACANT</v>
          </cell>
          <cell r="H220">
            <v>0</v>
          </cell>
        </row>
        <row r="221">
          <cell r="F221" t="str">
            <v>Seung Soo Kim</v>
          </cell>
          <cell r="H221">
            <v>4800</v>
          </cell>
        </row>
        <row r="222">
          <cell r="F222" t="str">
            <v>Rong Cong</v>
          </cell>
          <cell r="H222">
            <v>6300</v>
          </cell>
        </row>
        <row r="223">
          <cell r="F223" t="str">
            <v>Matthew Tolea</v>
          </cell>
          <cell r="H223">
            <v>5050</v>
          </cell>
        </row>
        <row r="224">
          <cell r="F224" t="str">
            <v>Jiho Kim</v>
          </cell>
          <cell r="H224">
            <v>4100</v>
          </cell>
        </row>
        <row r="225">
          <cell r="F225" t="str">
            <v>Sanjit Johri</v>
          </cell>
          <cell r="H225">
            <v>5600</v>
          </cell>
        </row>
        <row r="226">
          <cell r="F226" t="str">
            <v>Robert Vunabandi</v>
          </cell>
          <cell r="H226">
            <v>5550</v>
          </cell>
        </row>
        <row r="227">
          <cell r="F227" t="str">
            <v>Ayush Manish Agrawal</v>
          </cell>
          <cell r="H227">
            <v>5400</v>
          </cell>
        </row>
        <row r="228">
          <cell r="F228" t="str">
            <v>Michelle Setiawan</v>
          </cell>
          <cell r="H228">
            <v>5730</v>
          </cell>
        </row>
        <row r="229">
          <cell r="F229" t="str">
            <v>Nikila Alagar</v>
          </cell>
          <cell r="H229">
            <v>4295</v>
          </cell>
        </row>
        <row r="230">
          <cell r="F230" t="str">
            <v>Ashley Chon</v>
          </cell>
          <cell r="H230">
            <v>5650</v>
          </cell>
        </row>
        <row r="231">
          <cell r="F231" t="str">
            <v>Quan Chiem</v>
          </cell>
          <cell r="H231">
            <v>4800</v>
          </cell>
        </row>
        <row r="232">
          <cell r="F232" t="str">
            <v>VACANT</v>
          </cell>
          <cell r="H232">
            <v>0</v>
          </cell>
        </row>
        <row r="233">
          <cell r="F233" t="str">
            <v>Stephen Yen</v>
          </cell>
          <cell r="H233">
            <v>7775</v>
          </cell>
        </row>
        <row r="234">
          <cell r="F234" t="str">
            <v>VACANT</v>
          </cell>
          <cell r="H234">
            <v>0</v>
          </cell>
        </row>
        <row r="235">
          <cell r="F235" t="str">
            <v>Linda Paprotna Cunha</v>
          </cell>
          <cell r="H235">
            <v>4100</v>
          </cell>
        </row>
        <row r="236">
          <cell r="F236" t="str">
            <v>VACANT</v>
          </cell>
          <cell r="H236">
            <v>0</v>
          </cell>
        </row>
        <row r="237">
          <cell r="F237" t="str">
            <v>Constance Thompson</v>
          </cell>
          <cell r="H237">
            <v>4600</v>
          </cell>
        </row>
        <row r="238">
          <cell r="F238" t="str">
            <v>VACANT</v>
          </cell>
          <cell r="H238">
            <v>0</v>
          </cell>
        </row>
        <row r="239">
          <cell r="F239" t="str">
            <v>Danara Llanes</v>
          </cell>
          <cell r="H239">
            <v>0</v>
          </cell>
        </row>
        <row r="240">
          <cell r="F240" t="str">
            <v>Koichiro Otake</v>
          </cell>
          <cell r="H240">
            <v>4100</v>
          </cell>
        </row>
        <row r="241">
          <cell r="F241" t="str">
            <v>Tyler Chapman</v>
          </cell>
          <cell r="H241">
            <v>6300</v>
          </cell>
        </row>
        <row r="242">
          <cell r="F242" t="str">
            <v>Tanson Lee</v>
          </cell>
          <cell r="H242">
            <v>5300</v>
          </cell>
        </row>
        <row r="243">
          <cell r="F243" t="str">
            <v>Madison Snyder</v>
          </cell>
          <cell r="H243">
            <v>3900</v>
          </cell>
        </row>
        <row r="244">
          <cell r="F244" t="str">
            <v>Ashwin Sah</v>
          </cell>
          <cell r="H244">
            <v>5750</v>
          </cell>
        </row>
        <row r="245">
          <cell r="F245" t="str">
            <v>Matthew Osborn</v>
          </cell>
          <cell r="H245">
            <v>6000</v>
          </cell>
        </row>
        <row r="246">
          <cell r="F246" t="str">
            <v>Nathaniel Belinkis</v>
          </cell>
          <cell r="H246">
            <v>5600</v>
          </cell>
        </row>
        <row r="247">
          <cell r="F247" t="str">
            <v>Blaise Barra</v>
          </cell>
          <cell r="H247">
            <v>5200</v>
          </cell>
        </row>
        <row r="248">
          <cell r="F248" t="str">
            <v>Diana Manashirov</v>
          </cell>
          <cell r="H248">
            <v>3800</v>
          </cell>
        </row>
        <row r="249">
          <cell r="F249" t="str">
            <v>VACANT</v>
          </cell>
          <cell r="H249">
            <v>0</v>
          </cell>
        </row>
        <row r="250">
          <cell r="F250" t="str">
            <v>Vedant Sinha</v>
          </cell>
          <cell r="H250">
            <v>5150</v>
          </cell>
        </row>
        <row r="251">
          <cell r="F251" t="str">
            <v>Kay Han Lee</v>
          </cell>
          <cell r="H251">
            <v>5450</v>
          </cell>
        </row>
        <row r="252">
          <cell r="F252" t="str">
            <v>Syed Husain</v>
          </cell>
          <cell r="H252">
            <v>8200</v>
          </cell>
        </row>
        <row r="253">
          <cell r="F253" t="str">
            <v>VACANT</v>
          </cell>
          <cell r="H253">
            <v>0</v>
          </cell>
        </row>
        <row r="254">
          <cell r="F254" t="str">
            <v>Chaosheng Zhang</v>
          </cell>
          <cell r="H254">
            <v>4300</v>
          </cell>
        </row>
        <row r="255">
          <cell r="F255" t="str">
            <v>Brian Krypel</v>
          </cell>
          <cell r="H255">
            <v>4500</v>
          </cell>
        </row>
        <row r="256">
          <cell r="F256" t="str">
            <v>Jett Forward</v>
          </cell>
          <cell r="H256">
            <v>4000</v>
          </cell>
        </row>
        <row r="257">
          <cell r="F257" t="str">
            <v>Thomas King</v>
          </cell>
          <cell r="H257">
            <v>5550</v>
          </cell>
        </row>
        <row r="258">
          <cell r="F258" t="str">
            <v>Pooja Pisharody</v>
          </cell>
          <cell r="H258">
            <v>6000</v>
          </cell>
        </row>
        <row r="259">
          <cell r="F259" t="str">
            <v>Calvin Todd</v>
          </cell>
          <cell r="H259">
            <v>4550</v>
          </cell>
        </row>
        <row r="260">
          <cell r="F260" t="str">
            <v>Leopoldo Garcia Uzcategui</v>
          </cell>
          <cell r="H260">
            <v>6350</v>
          </cell>
        </row>
        <row r="261">
          <cell r="F261" t="str">
            <v>Akhilesh Barai</v>
          </cell>
          <cell r="H261">
            <v>5300</v>
          </cell>
        </row>
        <row r="262">
          <cell r="F262" t="str">
            <v>Adrian Bichara</v>
          </cell>
          <cell r="H262">
            <v>4700</v>
          </cell>
        </row>
        <row r="263">
          <cell r="F263" t="str">
            <v>Catalina Isaza</v>
          </cell>
          <cell r="H263">
            <v>5200</v>
          </cell>
        </row>
        <row r="264">
          <cell r="F264" t="str">
            <v>Esther Frearson</v>
          </cell>
          <cell r="H264">
            <v>6000</v>
          </cell>
        </row>
        <row r="265">
          <cell r="F265" t="str">
            <v>Kenny Chan</v>
          </cell>
          <cell r="H265">
            <v>5250</v>
          </cell>
        </row>
        <row r="266">
          <cell r="F266" t="str">
            <v>Manik Goyal</v>
          </cell>
          <cell r="H266">
            <v>5350</v>
          </cell>
        </row>
        <row r="267">
          <cell r="F267" t="str">
            <v>Filippos Papadimitriou</v>
          </cell>
          <cell r="H267">
            <v>4000</v>
          </cell>
        </row>
        <row r="268">
          <cell r="F268" t="str">
            <v>Alyssa Rachel I Ling Kong</v>
          </cell>
          <cell r="H268">
            <v>6000</v>
          </cell>
        </row>
        <row r="269">
          <cell r="F269" t="str">
            <v>Ethan Webster</v>
          </cell>
          <cell r="H269">
            <v>5000</v>
          </cell>
        </row>
        <row r="270">
          <cell r="F270" t="str">
            <v>Imo Akpan</v>
          </cell>
          <cell r="H270">
            <v>5504.5</v>
          </cell>
        </row>
        <row r="271">
          <cell r="F271" t="str">
            <v>Denise Koswara</v>
          </cell>
          <cell r="H271">
            <v>8000</v>
          </cell>
        </row>
        <row r="272">
          <cell r="F272" t="str">
            <v>Yuyao Hu</v>
          </cell>
          <cell r="H272">
            <v>4800</v>
          </cell>
        </row>
        <row r="273">
          <cell r="F273" t="str">
            <v>Alekhya Maddila</v>
          </cell>
          <cell r="H273">
            <v>0</v>
          </cell>
        </row>
        <row r="274">
          <cell r="F274" t="str">
            <v>Chen Rocky</v>
          </cell>
          <cell r="H274">
            <v>4600</v>
          </cell>
        </row>
        <row r="275">
          <cell r="F275" t="str">
            <v>Jack Amormino</v>
          </cell>
          <cell r="H275">
            <v>4000</v>
          </cell>
        </row>
        <row r="276">
          <cell r="F276" t="str">
            <v>Evan Rottner</v>
          </cell>
          <cell r="H276">
            <v>5350</v>
          </cell>
        </row>
        <row r="277">
          <cell r="F277" t="str">
            <v>Jacob Brady</v>
          </cell>
          <cell r="H277">
            <v>5850</v>
          </cell>
        </row>
        <row r="278">
          <cell r="F278" t="str">
            <v>yiwen song</v>
          </cell>
          <cell r="H278">
            <v>4600</v>
          </cell>
        </row>
        <row r="279">
          <cell r="F279" t="str">
            <v>Keith Hurt</v>
          </cell>
          <cell r="H279">
            <v>6450</v>
          </cell>
        </row>
        <row r="280">
          <cell r="F280" t="str">
            <v>VACANT</v>
          </cell>
          <cell r="H280">
            <v>0</v>
          </cell>
        </row>
        <row r="281">
          <cell r="F281" t="str">
            <v>Alexander Kozhemiakin</v>
          </cell>
          <cell r="H281">
            <v>3995</v>
          </cell>
        </row>
        <row r="282">
          <cell r="F282" t="str">
            <v>VACANT</v>
          </cell>
          <cell r="H282">
            <v>0</v>
          </cell>
        </row>
        <row r="283">
          <cell r="F283" t="str">
            <v>Aryaman Kejriwal</v>
          </cell>
          <cell r="H283">
            <v>5850</v>
          </cell>
        </row>
        <row r="284">
          <cell r="F284" t="str">
            <v>. Anyplace</v>
          </cell>
          <cell r="H284">
            <v>6000</v>
          </cell>
        </row>
        <row r="285">
          <cell r="F285" t="str">
            <v>Elshad Mustafayev</v>
          </cell>
          <cell r="H285">
            <v>5450</v>
          </cell>
        </row>
        <row r="286">
          <cell r="F286" t="str">
            <v>Hiroyuki Emura</v>
          </cell>
          <cell r="H286">
            <v>4100</v>
          </cell>
        </row>
        <row r="287">
          <cell r="F287" t="str">
            <v>VACANT</v>
          </cell>
          <cell r="H287">
            <v>0</v>
          </cell>
        </row>
        <row r="288">
          <cell r="F288" t="str">
            <v>. Anyplace</v>
          </cell>
          <cell r="H288">
            <v>5370</v>
          </cell>
        </row>
        <row r="289">
          <cell r="F289" t="str">
            <v>. Anyplace Inc.</v>
          </cell>
          <cell r="H289">
            <v>5800</v>
          </cell>
        </row>
        <row r="290">
          <cell r="F290" t="str">
            <v>Sydney Chan</v>
          </cell>
          <cell r="H290">
            <v>7985</v>
          </cell>
        </row>
        <row r="291">
          <cell r="F291" t="str">
            <v>Nathan Ang</v>
          </cell>
          <cell r="H291">
            <v>4750</v>
          </cell>
        </row>
        <row r="292">
          <cell r="F292" t="str">
            <v>Roshan Patel</v>
          </cell>
          <cell r="H292">
            <v>4200</v>
          </cell>
        </row>
        <row r="293">
          <cell r="F293" t="str">
            <v>Aman Lunia</v>
          </cell>
          <cell r="H293">
            <v>4150</v>
          </cell>
        </row>
        <row r="294">
          <cell r="F294" t="str">
            <v>Gloria Abinader</v>
          </cell>
          <cell r="H294">
            <v>4400</v>
          </cell>
        </row>
        <row r="295">
          <cell r="F295" t="str">
            <v>Roger Cantor</v>
          </cell>
          <cell r="H295">
            <v>5600</v>
          </cell>
        </row>
        <row r="296">
          <cell r="F296" t="str">
            <v>Joseph Arcangelo</v>
          </cell>
          <cell r="H296">
            <v>5850</v>
          </cell>
        </row>
        <row r="297">
          <cell r="F297" t="str">
            <v>Neel Mehta</v>
          </cell>
          <cell r="H297">
            <v>4100</v>
          </cell>
        </row>
        <row r="298">
          <cell r="F298" t="str">
            <v>VACANT</v>
          </cell>
          <cell r="H298">
            <v>0</v>
          </cell>
        </row>
        <row r="299">
          <cell r="F299" t="str">
            <v>Mohit Juneja</v>
          </cell>
          <cell r="H299">
            <v>5100</v>
          </cell>
        </row>
        <row r="300">
          <cell r="F300" t="str">
            <v>Ke Shao</v>
          </cell>
          <cell r="H300">
            <v>4600</v>
          </cell>
        </row>
        <row r="301">
          <cell r="F301" t="str">
            <v>Brandon McDonald</v>
          </cell>
          <cell r="H301">
            <v>5750</v>
          </cell>
        </row>
        <row r="302">
          <cell r="F302" t="str">
            <v>Daria Yuryeva</v>
          </cell>
          <cell r="H302">
            <v>5200</v>
          </cell>
        </row>
        <row r="303">
          <cell r="F303" t="str">
            <v>. Anyplace Inc.</v>
          </cell>
          <cell r="H303">
            <v>5700</v>
          </cell>
        </row>
        <row r="304">
          <cell r="F304" t="str">
            <v>Kimberly Chen</v>
          </cell>
          <cell r="H304">
            <v>5575</v>
          </cell>
        </row>
        <row r="305">
          <cell r="F305" t="str">
            <v>VACANT</v>
          </cell>
          <cell r="H305">
            <v>0</v>
          </cell>
        </row>
        <row r="306">
          <cell r="F306" t="str">
            <v>Joonsu Yang</v>
          </cell>
          <cell r="H306">
            <v>5725</v>
          </cell>
        </row>
        <row r="307">
          <cell r="F307" t="str">
            <v>Anyplace Inc. #2115</v>
          </cell>
          <cell r="H307">
            <v>6300</v>
          </cell>
        </row>
        <row r="308">
          <cell r="F308" t="str">
            <v>Jennifer Xu</v>
          </cell>
          <cell r="H308">
            <v>5550</v>
          </cell>
        </row>
        <row r="309">
          <cell r="F309" t="str">
            <v>Jeremy Erdman</v>
          </cell>
          <cell r="H309">
            <v>8750</v>
          </cell>
        </row>
        <row r="310">
          <cell r="F310" t="str">
            <v>Victoria Au-Yeung</v>
          </cell>
          <cell r="H310">
            <v>0</v>
          </cell>
        </row>
        <row r="311">
          <cell r="F311" t="str">
            <v>Saivardhan Mada</v>
          </cell>
          <cell r="H311">
            <v>0</v>
          </cell>
        </row>
        <row r="312">
          <cell r="F312" t="str">
            <v>Maxwell Snider</v>
          </cell>
          <cell r="H312">
            <v>4650</v>
          </cell>
        </row>
        <row r="313">
          <cell r="F313" t="str">
            <v>Chirag Patel</v>
          </cell>
          <cell r="H313">
            <v>4500</v>
          </cell>
        </row>
        <row r="314">
          <cell r="F314" t="str">
            <v>Maanav Garg</v>
          </cell>
          <cell r="H314">
            <v>5300</v>
          </cell>
        </row>
        <row r="315">
          <cell r="F315" t="str">
            <v>Deval Shah</v>
          </cell>
          <cell r="H315">
            <v>5650</v>
          </cell>
        </row>
        <row r="316">
          <cell r="F316" t="str">
            <v>Priya Gandhi</v>
          </cell>
          <cell r="H316">
            <v>4475</v>
          </cell>
        </row>
        <row r="317">
          <cell r="F317" t="str">
            <v>VACANT</v>
          </cell>
          <cell r="H317">
            <v>0</v>
          </cell>
        </row>
        <row r="318">
          <cell r="F318" t="str">
            <v>Yixiang Wang</v>
          </cell>
          <cell r="H318">
            <v>5200</v>
          </cell>
        </row>
        <row r="319">
          <cell r="F319" t="str">
            <v>Anna Zaiachkivska</v>
          </cell>
          <cell r="H319">
            <v>4000</v>
          </cell>
        </row>
        <row r="320">
          <cell r="F320" t="str">
            <v>Nahshon Oliver</v>
          </cell>
          <cell r="H320">
            <v>5000</v>
          </cell>
        </row>
        <row r="321">
          <cell r="F321" t="str">
            <v>VACANT</v>
          </cell>
          <cell r="H321">
            <v>0</v>
          </cell>
        </row>
        <row r="322">
          <cell r="F322" t="str">
            <v>Lin Siyuan</v>
          </cell>
          <cell r="H322">
            <v>6700</v>
          </cell>
        </row>
        <row r="323">
          <cell r="F323" t="str">
            <v>Maeson Hayes</v>
          </cell>
          <cell r="H323">
            <v>5500</v>
          </cell>
        </row>
        <row r="324">
          <cell r="F324" t="str">
            <v>Antonio Jaramillo</v>
          </cell>
          <cell r="H324">
            <v>4000</v>
          </cell>
        </row>
        <row r="325">
          <cell r="F325" t="str">
            <v>Cedric Lewis</v>
          </cell>
          <cell r="H325">
            <v>6000</v>
          </cell>
        </row>
        <row r="326">
          <cell r="F326" t="str">
            <v>Prem Chowdhry</v>
          </cell>
          <cell r="H326">
            <v>5200</v>
          </cell>
        </row>
        <row r="327">
          <cell r="F327" t="str">
            <v>Melanie Bekx</v>
          </cell>
          <cell r="H327">
            <v>5550</v>
          </cell>
        </row>
        <row r="328">
          <cell r="F328" t="str">
            <v>Jason Keung</v>
          </cell>
          <cell r="H328">
            <v>8100</v>
          </cell>
        </row>
        <row r="329">
          <cell r="F329" t="str">
            <v>Antonia Mortensen</v>
          </cell>
          <cell r="H329">
            <v>4800</v>
          </cell>
        </row>
        <row r="330">
          <cell r="F330" t="str">
            <v>Sophie Low</v>
          </cell>
          <cell r="H330">
            <v>4300</v>
          </cell>
        </row>
        <row r="331">
          <cell r="F331" t="str">
            <v>VACANT</v>
          </cell>
          <cell r="H331">
            <v>0</v>
          </cell>
        </row>
        <row r="332">
          <cell r="F332" t="str">
            <v>Melis Inanc</v>
          </cell>
          <cell r="H332">
            <v>0</v>
          </cell>
        </row>
        <row r="333">
          <cell r="F333" t="str">
            <v>Melissa Hirsch</v>
          </cell>
          <cell r="H333">
            <v>6100</v>
          </cell>
        </row>
        <row r="334">
          <cell r="F334" t="str">
            <v>Kathleen Holman</v>
          </cell>
          <cell r="H334">
            <v>6300</v>
          </cell>
        </row>
        <row r="335">
          <cell r="F335" t="str">
            <v>Yunchan Lee</v>
          </cell>
          <cell r="H335">
            <v>4700</v>
          </cell>
        </row>
        <row r="336">
          <cell r="F336" t="str">
            <v>Sin Jin Chang</v>
          </cell>
          <cell r="H336">
            <v>6550</v>
          </cell>
        </row>
        <row r="337">
          <cell r="F337" t="str">
            <v>William Liu</v>
          </cell>
          <cell r="H337">
            <v>5400</v>
          </cell>
        </row>
        <row r="338">
          <cell r="F338" t="str">
            <v>Ishika Peravali</v>
          </cell>
          <cell r="H338">
            <v>0</v>
          </cell>
        </row>
        <row r="339">
          <cell r="F339" t="str">
            <v>Marissa Berghuis</v>
          </cell>
          <cell r="H339">
            <v>5740</v>
          </cell>
        </row>
        <row r="340">
          <cell r="F340" t="str">
            <v>Robert Brennan</v>
          </cell>
          <cell r="H340">
            <v>5501</v>
          </cell>
        </row>
        <row r="341">
          <cell r="F341" t="str">
            <v>Anyplace Inc.</v>
          </cell>
          <cell r="H341">
            <v>6700</v>
          </cell>
        </row>
        <row r="342">
          <cell r="F342" t="str">
            <v>Justin Jo</v>
          </cell>
          <cell r="H342">
            <v>5900</v>
          </cell>
        </row>
        <row r="343">
          <cell r="F343" t="str">
            <v>Wai Ling Vivian Yu</v>
          </cell>
          <cell r="H343">
            <v>4000</v>
          </cell>
        </row>
        <row r="344">
          <cell r="F344" t="str">
            <v>Daniel Law</v>
          </cell>
          <cell r="H344">
            <v>5870</v>
          </cell>
        </row>
        <row r="345">
          <cell r="F345" t="str">
            <v>VACANT</v>
          </cell>
          <cell r="H345">
            <v>0</v>
          </cell>
        </row>
        <row r="346">
          <cell r="F346" t="str">
            <v>VACANT</v>
          </cell>
          <cell r="H346">
            <v>0</v>
          </cell>
        </row>
        <row r="347">
          <cell r="F347" t="str">
            <v>Brian Wang</v>
          </cell>
          <cell r="H347">
            <v>8100</v>
          </cell>
        </row>
        <row r="348">
          <cell r="F348" t="str">
            <v>VACANT</v>
          </cell>
          <cell r="H348">
            <v>0</v>
          </cell>
        </row>
        <row r="349">
          <cell r="F349" t="str">
            <v>Veleka Sweeting</v>
          </cell>
          <cell r="H349">
            <v>4350</v>
          </cell>
        </row>
        <row r="350">
          <cell r="F350" t="str">
            <v>Xixi Lei</v>
          </cell>
          <cell r="H350">
            <v>4675</v>
          </cell>
        </row>
        <row r="351">
          <cell r="F351" t="str">
            <v>Christopher Hasanali</v>
          </cell>
          <cell r="H351">
            <v>4200</v>
          </cell>
        </row>
        <row r="352">
          <cell r="F352" t="str">
            <v>Oliver Elkareh</v>
          </cell>
          <cell r="H352">
            <v>6000</v>
          </cell>
        </row>
        <row r="353">
          <cell r="F353" t="str">
            <v>Anna Naumkina</v>
          </cell>
          <cell r="H353">
            <v>6325</v>
          </cell>
        </row>
        <row r="354">
          <cell r="F354" t="str">
            <v>Ved Jain</v>
          </cell>
          <cell r="H354">
            <v>4650</v>
          </cell>
        </row>
        <row r="355">
          <cell r="F355" t="str">
            <v>Joseph Warren</v>
          </cell>
          <cell r="H355">
            <v>0</v>
          </cell>
        </row>
        <row r="356">
          <cell r="F356" t="str">
            <v>James Ho</v>
          </cell>
          <cell r="H356">
            <v>0</v>
          </cell>
        </row>
        <row r="357">
          <cell r="F357" t="str">
            <v>Joonmin Caleb Rhee</v>
          </cell>
          <cell r="H357">
            <v>4300</v>
          </cell>
        </row>
        <row r="358">
          <cell r="F358" t="str">
            <v>Hauke Heinen</v>
          </cell>
          <cell r="H358">
            <v>5500</v>
          </cell>
        </row>
        <row r="359">
          <cell r="F359" t="str">
            <v>Francisco Antonio Carrasco Castillo</v>
          </cell>
          <cell r="H359">
            <v>5750</v>
          </cell>
        </row>
        <row r="360">
          <cell r="F360" t="str">
            <v>Anyplace Inc.</v>
          </cell>
          <cell r="H360">
            <v>6800</v>
          </cell>
        </row>
        <row r="361">
          <cell r="F361" t="str">
            <v>Shenglong Gao</v>
          </cell>
          <cell r="H361">
            <v>0</v>
          </cell>
        </row>
        <row r="362">
          <cell r="F362" t="str">
            <v>Clay Kim</v>
          </cell>
          <cell r="H362">
            <v>4400</v>
          </cell>
        </row>
        <row r="363">
          <cell r="F363" t="str">
            <v>Jakob Olechiw</v>
          </cell>
          <cell r="H363">
            <v>6150</v>
          </cell>
        </row>
        <row r="364">
          <cell r="F364" t="str">
            <v>Alessa Rickmers</v>
          </cell>
          <cell r="H364">
            <v>4950</v>
          </cell>
        </row>
        <row r="365">
          <cell r="F365" t="str">
            <v>Stephen Palazola</v>
          </cell>
          <cell r="H365">
            <v>5700</v>
          </cell>
        </row>
        <row r="366">
          <cell r="F366" t="str">
            <v>Ryan Stafford</v>
          </cell>
          <cell r="H366">
            <v>6850</v>
          </cell>
        </row>
        <row r="367">
          <cell r="F367" t="str">
            <v>Ludovico Ghitturi</v>
          </cell>
          <cell r="H367">
            <v>0</v>
          </cell>
        </row>
        <row r="368">
          <cell r="F368" t="str">
            <v>VACANT</v>
          </cell>
          <cell r="H368">
            <v>0</v>
          </cell>
        </row>
        <row r="369">
          <cell r="F369" t="str">
            <v>Kai Kang</v>
          </cell>
          <cell r="H369">
            <v>0</v>
          </cell>
        </row>
        <row r="370">
          <cell r="F370" t="str">
            <v>Joshua Hahn</v>
          </cell>
          <cell r="H370">
            <v>4700</v>
          </cell>
        </row>
        <row r="371">
          <cell r="F371" t="str">
            <v>Aashna Pandya</v>
          </cell>
          <cell r="H371">
            <v>5000</v>
          </cell>
        </row>
        <row r="372">
          <cell r="F372" t="str">
            <v>Mark Barthel</v>
          </cell>
          <cell r="H372">
            <v>7000</v>
          </cell>
        </row>
        <row r="373">
          <cell r="F373" t="str">
            <v>. Anyplace Inc.</v>
          </cell>
          <cell r="H373">
            <v>4500</v>
          </cell>
        </row>
        <row r="374">
          <cell r="F374" t="str">
            <v>Devesh Modi</v>
          </cell>
          <cell r="H374">
            <v>6700</v>
          </cell>
        </row>
        <row r="375">
          <cell r="F375" t="str">
            <v>Zeyu Wang</v>
          </cell>
          <cell r="H375">
            <v>5600</v>
          </cell>
        </row>
        <row r="376">
          <cell r="F376" t="str">
            <v>VACANT</v>
          </cell>
          <cell r="H376">
            <v>0</v>
          </cell>
        </row>
        <row r="377">
          <cell r="F377" t="str">
            <v>VACANT</v>
          </cell>
          <cell r="H377">
            <v>0</v>
          </cell>
        </row>
        <row r="378">
          <cell r="F378" t="str">
            <v>Jamshed Cooper</v>
          </cell>
          <cell r="H378">
            <v>6000</v>
          </cell>
        </row>
        <row r="379">
          <cell r="F379" t="str">
            <v>Joseph Cafero</v>
          </cell>
          <cell r="H379">
            <v>5950</v>
          </cell>
        </row>
        <row r="380">
          <cell r="F380" t="str">
            <v>VACANT</v>
          </cell>
          <cell r="H380">
            <v>0</v>
          </cell>
        </row>
        <row r="381">
          <cell r="F381" t="str">
            <v>Konrad Wang</v>
          </cell>
          <cell r="H381">
            <v>4400</v>
          </cell>
        </row>
        <row r="382">
          <cell r="F382" t="str">
            <v>Chet Raphael</v>
          </cell>
          <cell r="H382">
            <v>6075</v>
          </cell>
        </row>
        <row r="383">
          <cell r="F383" t="str">
            <v>Kasra Sadeghi</v>
          </cell>
          <cell r="H383">
            <v>5450</v>
          </cell>
        </row>
        <row r="384">
          <cell r="F384" t="str">
            <v>Mason Holmes</v>
          </cell>
          <cell r="H384">
            <v>5475</v>
          </cell>
        </row>
        <row r="385">
          <cell r="F385" t="str">
            <v>Su Fen Kuo</v>
          </cell>
          <cell r="H385">
            <v>8600</v>
          </cell>
        </row>
        <row r="386">
          <cell r="F386" t="str">
            <v>Piotr Bejda</v>
          </cell>
          <cell r="H386">
            <v>5300</v>
          </cell>
        </row>
        <row r="387">
          <cell r="F387" t="str">
            <v>Rhea Shrivastava</v>
          </cell>
          <cell r="H387">
            <v>4700</v>
          </cell>
        </row>
        <row r="388">
          <cell r="F388" t="str">
            <v>Sarah Silbowitz</v>
          </cell>
          <cell r="H388">
            <v>4550</v>
          </cell>
        </row>
        <row r="391">
          <cell r="F391" t="str">
            <v>Charley Hung</v>
          </cell>
          <cell r="H391">
            <v>4250</v>
          </cell>
        </row>
        <row r="392">
          <cell r="F392" t="str">
            <v>Felix Tran</v>
          </cell>
          <cell r="H392">
            <v>4300</v>
          </cell>
        </row>
        <row r="393">
          <cell r="F393" t="str">
            <v>Sagar Sharma</v>
          </cell>
          <cell r="H393">
            <v>8250</v>
          </cell>
        </row>
        <row r="394">
          <cell r="F394" t="str">
            <v>Chiachen Chow</v>
          </cell>
          <cell r="H394">
            <v>4450</v>
          </cell>
        </row>
        <row r="395">
          <cell r="F395" t="str">
            <v>Arushi Gupta</v>
          </cell>
          <cell r="H395">
            <v>5850</v>
          </cell>
        </row>
        <row r="396">
          <cell r="F396" t="str">
            <v>Pavlos Rontidis</v>
          </cell>
          <cell r="H396">
            <v>9050</v>
          </cell>
        </row>
        <row r="397">
          <cell r="F397" t="str">
            <v>. Anyplace</v>
          </cell>
          <cell r="H397">
            <v>5995</v>
          </cell>
        </row>
        <row r="398">
          <cell r="F398" t="str">
            <v>Neha Karna</v>
          </cell>
          <cell r="H398">
            <v>4375</v>
          </cell>
        </row>
        <row r="399">
          <cell r="F399" t="str">
            <v>Ayush Vyas</v>
          </cell>
          <cell r="H399">
            <v>4550</v>
          </cell>
        </row>
        <row r="400">
          <cell r="F400" t="str">
            <v>Ester Hlavnova</v>
          </cell>
          <cell r="H400">
            <v>4865</v>
          </cell>
        </row>
        <row r="401">
          <cell r="F401" t="str">
            <v>Geeya Patel</v>
          </cell>
          <cell r="H401">
            <v>5450</v>
          </cell>
        </row>
        <row r="402">
          <cell r="F402" t="str">
            <v>Siddharth Ganesh</v>
          </cell>
          <cell r="H402">
            <v>6100</v>
          </cell>
        </row>
        <row r="403">
          <cell r="F403" t="str">
            <v>Harold Shen</v>
          </cell>
          <cell r="H403">
            <v>4450</v>
          </cell>
        </row>
        <row r="404">
          <cell r="F404" t="str">
            <v>Santosh Prasad</v>
          </cell>
          <cell r="H404">
            <v>4500</v>
          </cell>
        </row>
        <row r="405">
          <cell r="F405" t="str">
            <v>John Callis</v>
          </cell>
          <cell r="H405">
            <v>9000</v>
          </cell>
        </row>
        <row r="406">
          <cell r="F406" t="str">
            <v>Brian Yu</v>
          </cell>
          <cell r="H406">
            <v>3950</v>
          </cell>
        </row>
        <row r="407">
          <cell r="F407" t="str">
            <v>Chunar Singh</v>
          </cell>
          <cell r="H407">
            <v>4395</v>
          </cell>
        </row>
        <row r="408">
          <cell r="F408" t="str">
            <v>Nazgol Agah</v>
          </cell>
          <cell r="H408">
            <v>4100</v>
          </cell>
        </row>
        <row r="409">
          <cell r="F409" t="str">
            <v>John Carr</v>
          </cell>
          <cell r="H409">
            <v>4350</v>
          </cell>
        </row>
        <row r="410">
          <cell r="F410" t="str">
            <v>Jonathan Han</v>
          </cell>
          <cell r="H410">
            <v>4150</v>
          </cell>
        </row>
        <row r="411">
          <cell r="F411" t="str">
            <v>Daniel Bang</v>
          </cell>
          <cell r="H411">
            <v>7925</v>
          </cell>
        </row>
        <row r="412">
          <cell r="F412" t="str">
            <v>Shaun Lim</v>
          </cell>
          <cell r="H412">
            <v>4050</v>
          </cell>
        </row>
        <row r="413">
          <cell r="F413" t="str">
            <v>Sanjay Kohli</v>
          </cell>
          <cell r="H413">
            <v>4050</v>
          </cell>
        </row>
        <row r="414">
          <cell r="F414" t="str">
            <v>SHANAYA MEHTA</v>
          </cell>
          <cell r="H414">
            <v>4300</v>
          </cell>
        </row>
        <row r="415">
          <cell r="F415" t="str">
            <v>Kaixin Zhang</v>
          </cell>
          <cell r="H415">
            <v>4475</v>
          </cell>
        </row>
        <row r="416">
          <cell r="F416" t="str">
            <v>George Sanoulis</v>
          </cell>
          <cell r="H416">
            <v>4125</v>
          </cell>
        </row>
        <row r="417">
          <cell r="F417" t="str">
            <v>Zhihao Wang</v>
          </cell>
          <cell r="H417">
            <v>4250</v>
          </cell>
        </row>
        <row r="418">
          <cell r="F418" t="str">
            <v>Parker Davis</v>
          </cell>
          <cell r="H418">
            <v>8500</v>
          </cell>
        </row>
        <row r="419">
          <cell r="F419" t="str">
            <v>Chethan Bricker</v>
          </cell>
          <cell r="H419">
            <v>4375</v>
          </cell>
        </row>
        <row r="420">
          <cell r="F420" t="str">
            <v>Lee-Onn Chieng</v>
          </cell>
          <cell r="H420">
            <v>5875</v>
          </cell>
        </row>
        <row r="421">
          <cell r="F421" t="str">
            <v>Penny Basch</v>
          </cell>
          <cell r="H421">
            <v>8750</v>
          </cell>
        </row>
        <row r="422">
          <cell r="F422" t="str">
            <v>Ritsuko Tokunaga</v>
          </cell>
          <cell r="H422">
            <v>6000</v>
          </cell>
        </row>
        <row r="423">
          <cell r="F423" t="str">
            <v>Tingwei Zhou</v>
          </cell>
          <cell r="H423">
            <v>4125</v>
          </cell>
        </row>
        <row r="424">
          <cell r="F424" t="str">
            <v>Durga Harini Panda</v>
          </cell>
          <cell r="H424">
            <v>4225</v>
          </cell>
        </row>
        <row r="425">
          <cell r="F425" t="str">
            <v>Christian Haigh</v>
          </cell>
          <cell r="H425">
            <v>4375</v>
          </cell>
        </row>
        <row r="426">
          <cell r="F426" t="str">
            <v>Richard Liu</v>
          </cell>
          <cell r="H426">
            <v>5475</v>
          </cell>
        </row>
        <row r="427">
          <cell r="F427" t="str">
            <v>Bryant Adibe</v>
          </cell>
          <cell r="H427">
            <v>5875</v>
          </cell>
        </row>
        <row r="428">
          <cell r="F428" t="str">
            <v>Se Young Chun</v>
          </cell>
          <cell r="H428">
            <v>4400</v>
          </cell>
        </row>
        <row r="429">
          <cell r="F429" t="str">
            <v>Audrey Boyle</v>
          </cell>
          <cell r="H429">
            <v>4150</v>
          </cell>
        </row>
        <row r="430">
          <cell r="F430" t="str">
            <v>Rania Rabadi</v>
          </cell>
          <cell r="H430">
            <v>8750</v>
          </cell>
        </row>
        <row r="431">
          <cell r="F431" t="str">
            <v>Kazuya Okamura</v>
          </cell>
          <cell r="H431">
            <v>4050</v>
          </cell>
        </row>
        <row r="432">
          <cell r="F432" t="str">
            <v>Victor Elmann</v>
          </cell>
          <cell r="H432">
            <v>4400</v>
          </cell>
        </row>
        <row r="433">
          <cell r="F433" t="str">
            <v>Sonal Bhargava</v>
          </cell>
          <cell r="H433">
            <v>4025</v>
          </cell>
        </row>
        <row r="434">
          <cell r="F434" t="str">
            <v>Peiyuan Yang</v>
          </cell>
          <cell r="H434">
            <v>4300</v>
          </cell>
        </row>
        <row r="435">
          <cell r="F435" t="str">
            <v>Maureen Lee</v>
          </cell>
          <cell r="H435">
            <v>4075</v>
          </cell>
        </row>
        <row r="436">
          <cell r="F436" t="str">
            <v>Rishabh Jain</v>
          </cell>
          <cell r="H436">
            <v>7750</v>
          </cell>
        </row>
        <row r="437">
          <cell r="F437" t="str">
            <v>Srikriti Vardineni</v>
          </cell>
          <cell r="H437">
            <v>4075</v>
          </cell>
        </row>
        <row r="438">
          <cell r="F438" t="str">
            <v>Yoonseok Dong</v>
          </cell>
          <cell r="H438">
            <v>4075</v>
          </cell>
        </row>
        <row r="439">
          <cell r="F439" t="str">
            <v>Jirui Qiu</v>
          </cell>
          <cell r="H439">
            <v>4175</v>
          </cell>
        </row>
        <row r="440">
          <cell r="F440" t="str">
            <v>Tatchamon Wongworakul</v>
          </cell>
          <cell r="H440">
            <v>4260</v>
          </cell>
        </row>
        <row r="441">
          <cell r="F441" t="str">
            <v>Kyle Nisbet</v>
          </cell>
          <cell r="H441">
            <v>4150</v>
          </cell>
        </row>
        <row r="442">
          <cell r="F442" t="str">
            <v>Alexander Thom</v>
          </cell>
          <cell r="H442">
            <v>4400</v>
          </cell>
        </row>
        <row r="443">
          <cell r="F443" t="str">
            <v>Thomson Lee</v>
          </cell>
          <cell r="H443">
            <v>8550</v>
          </cell>
        </row>
        <row r="444">
          <cell r="F444" t="str">
            <v>Ian Noble</v>
          </cell>
          <cell r="H444">
            <v>4500</v>
          </cell>
        </row>
        <row r="445">
          <cell r="F445" t="str">
            <v>Gregory Gunadi</v>
          </cell>
          <cell r="H445">
            <v>5900</v>
          </cell>
        </row>
        <row r="446">
          <cell r="F446" t="str">
            <v>Ricardo Montemayor-Aguirre</v>
          </cell>
          <cell r="H446">
            <v>9150</v>
          </cell>
        </row>
        <row r="447">
          <cell r="F447" t="str">
            <v>Frank Smalla</v>
          </cell>
          <cell r="H447">
            <v>6100</v>
          </cell>
        </row>
        <row r="448">
          <cell r="F448" t="str">
            <v>Taehoon Bang</v>
          </cell>
          <cell r="H448">
            <v>4400</v>
          </cell>
        </row>
        <row r="449">
          <cell r="F449" t="str">
            <v>Sadhana Desai</v>
          </cell>
          <cell r="H449">
            <v>4575</v>
          </cell>
        </row>
        <row r="450">
          <cell r="F450" t="str">
            <v>Tiffany Tang</v>
          </cell>
          <cell r="H450">
            <v>4400</v>
          </cell>
        </row>
        <row r="451">
          <cell r="F451" t="str">
            <v>. Anyplace</v>
          </cell>
          <cell r="H451">
            <v>5550</v>
          </cell>
        </row>
        <row r="452">
          <cell r="F452" t="str">
            <v>ruochen huang</v>
          </cell>
          <cell r="H452">
            <v>6200</v>
          </cell>
        </row>
        <row r="453">
          <cell r="F453" t="str">
            <v>Ellen Cho</v>
          </cell>
          <cell r="H453">
            <v>4600</v>
          </cell>
        </row>
        <row r="454">
          <cell r="F454" t="str">
            <v>Timothy Hough</v>
          </cell>
          <cell r="H454">
            <v>4550</v>
          </cell>
        </row>
        <row r="455">
          <cell r="F455" t="str">
            <v>Daniel Lang</v>
          </cell>
          <cell r="H455">
            <v>9100</v>
          </cell>
        </row>
        <row r="456">
          <cell r="F456" t="str">
            <v>Chloe Sheu</v>
          </cell>
          <cell r="H456">
            <v>4200</v>
          </cell>
        </row>
        <row r="457">
          <cell r="F457" t="str">
            <v>Priya Varatharajan</v>
          </cell>
          <cell r="H457">
            <v>4450</v>
          </cell>
        </row>
        <row r="458">
          <cell r="F458" t="str">
            <v>Qijia Liu</v>
          </cell>
          <cell r="H458">
            <v>4300</v>
          </cell>
        </row>
        <row r="459">
          <cell r="F459" t="str">
            <v>. Anyplace</v>
          </cell>
          <cell r="H459">
            <v>4650</v>
          </cell>
        </row>
        <row r="460">
          <cell r="F460" t="str">
            <v>Hartab Nijjar</v>
          </cell>
          <cell r="H460">
            <v>4250</v>
          </cell>
        </row>
        <row r="461">
          <cell r="F461" t="str">
            <v>Danna Zion</v>
          </cell>
          <cell r="H461">
            <v>8100</v>
          </cell>
        </row>
        <row r="462">
          <cell r="F462" t="str">
            <v>Naail Lakhani</v>
          </cell>
          <cell r="H462">
            <v>4195</v>
          </cell>
        </row>
        <row r="463">
          <cell r="F463" t="str">
            <v>Robert Palmer</v>
          </cell>
          <cell r="H463">
            <v>4150</v>
          </cell>
        </row>
        <row r="464">
          <cell r="F464" t="str">
            <v>Ming Cheah</v>
          </cell>
          <cell r="H464">
            <v>4250</v>
          </cell>
        </row>
        <row r="465">
          <cell r="F465" t="str">
            <v>Winston Zhao</v>
          </cell>
          <cell r="H465">
            <v>4400</v>
          </cell>
        </row>
        <row r="466">
          <cell r="F466" t="str">
            <v>Quincy(quincy)</v>
          </cell>
          <cell r="H466">
            <v>392685</v>
          </cell>
        </row>
        <row r="468">
          <cell r="F468" t="str">
            <v>All Properties</v>
          </cell>
          <cell r="H468">
            <v>2062960.5</v>
          </cell>
        </row>
        <row r="470">
          <cell r="F470" t="str">
            <v>Square</v>
          </cell>
          <cell r="H470" t="str">
            <v>Actual</v>
          </cell>
        </row>
        <row r="471">
          <cell r="F471" t="str">
            <v>Footage</v>
          </cell>
          <cell r="H471" t="str">
            <v>Rent</v>
          </cell>
        </row>
        <row r="472">
          <cell r="F472" t="str">
            <v>276,979.00</v>
          </cell>
          <cell r="H472" t="str">
            <v>2,062,960.50</v>
          </cell>
        </row>
        <row r="473">
          <cell r="F473" t="str">
            <v>9,666.00</v>
          </cell>
          <cell r="H473" t="str">
            <v>0.00</v>
          </cell>
        </row>
        <row r="474">
          <cell r="F474" t="str">
            <v>248,768.00</v>
          </cell>
        </row>
        <row r="475">
          <cell r="F475" t="str">
            <v>902.00</v>
          </cell>
        </row>
        <row r="476">
          <cell r="F476" t="str">
            <v>27,309.00</v>
          </cell>
        </row>
        <row r="477">
          <cell r="F477" t="str">
            <v>276,979.00</v>
          </cell>
          <cell r="H477" t="str">
            <v>2,062,960.50</v>
          </cell>
        </row>
        <row r="483">
          <cell r="H483" t="str">
            <v>Quincy</v>
          </cell>
        </row>
        <row r="484">
          <cell r="H484" t="str">
            <v>Hollinsgworth</v>
          </cell>
        </row>
        <row r="485">
          <cell r="H485" t="str">
            <v>Total/Wtd. Avg.</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DA9FDE-4AEC-4535-8FA3-760B313175EF}">
  <we:reference id="29673e3c-d826-4f00-92ee-162334a52b1a" version="1.0.0.8" store="EXCatalog" storeType="EXCatalog"/>
  <we:alternateReferences>
    <we:reference id="WA200009404" version="1.0.0.8" store="en-US" storeType="OMEX"/>
  </we:alternateReferences>
  <we:properties>
    <we:property name="claude.fileId" value="&quot;7f447b52-7b46-4f48-b765-0dae4a02793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hyperlink" Target="../../../../../AppData/Local/Microsoft/Windows/INetCache/Content.Outlook/Q3%202024/TenantSwitch.aspx?TenantId=33497" TargetMode="External"/><Relationship Id="rId21" Type="http://schemas.openxmlformats.org/officeDocument/2006/relationships/hyperlink" Target="../../../../../AppData/Local/Microsoft/Windows/INetCache/Content.Outlook/Q3%202024/TenantSwitch.aspx?TenantId=23712" TargetMode="External"/><Relationship Id="rId42" Type="http://schemas.openxmlformats.org/officeDocument/2006/relationships/hyperlink" Target="../../../../../AppData/Local/Microsoft/Windows/INetCache/Content.Outlook/Q3%202024/TenantSwitch.aspx?TenantId=18924" TargetMode="External"/><Relationship Id="rId63" Type="http://schemas.openxmlformats.org/officeDocument/2006/relationships/hyperlink" Target="../../../../../AppData/Local/Microsoft/Windows/INetCache/Content.Outlook/Q3%202024/TenantSwitch.aspx?TenantId=18945" TargetMode="External"/><Relationship Id="rId84" Type="http://schemas.openxmlformats.org/officeDocument/2006/relationships/hyperlink" Target="../../../../../AppData/Local/Microsoft/Windows/INetCache/Content.Outlook/Q3%202024/TenantSwitch.aspx?TenantId=18966" TargetMode="External"/><Relationship Id="rId138" Type="http://schemas.openxmlformats.org/officeDocument/2006/relationships/hyperlink" Target="../../../../../AppData/Local/Microsoft/Windows/INetCache/Content.Outlook/Q3%202024/TenantSwitch.aspx?TenantId=33552" TargetMode="External"/><Relationship Id="rId159" Type="http://schemas.openxmlformats.org/officeDocument/2006/relationships/hyperlink" Target="../../../../../AppData/Local/Microsoft/Windows/INetCache/Content.Outlook/Q3%202024/TenantSwitch.aspx?TenantId=19004" TargetMode="External"/><Relationship Id="rId170" Type="http://schemas.openxmlformats.org/officeDocument/2006/relationships/hyperlink" Target="../../../../../AppData/Local/Microsoft/Windows/INetCache/Content.Outlook/Q3%202024/TenantSwitch.aspx?TenantId=19008" TargetMode="External"/><Relationship Id="rId191" Type="http://schemas.openxmlformats.org/officeDocument/2006/relationships/hyperlink" Target="../../../../../AppData/Local/Microsoft/Windows/INetCache/Content.Outlook/Q3%202024/TenantSwitch.aspx?TenantId=17064" TargetMode="External"/><Relationship Id="rId205" Type="http://schemas.openxmlformats.org/officeDocument/2006/relationships/hyperlink" Target="../../../../../AppData/Local/Microsoft/Windows/INetCache/Content.Outlook/Q3%202024/TenantSwitch.aspx?TenantId=17074" TargetMode="External"/><Relationship Id="rId107" Type="http://schemas.openxmlformats.org/officeDocument/2006/relationships/hyperlink" Target="../../../../../AppData/Local/Microsoft/Windows/INetCache/Content.Outlook/Q3%202024/TenantSwitch.aspx?TenantId=18863" TargetMode="External"/><Relationship Id="rId11" Type="http://schemas.openxmlformats.org/officeDocument/2006/relationships/hyperlink" Target="../../../../../AppData/Local/Microsoft/Windows/INetCache/Content.Outlook/Q3%202024/TenantSwitch.aspx?TenantId=18896" TargetMode="External"/><Relationship Id="rId32" Type="http://schemas.openxmlformats.org/officeDocument/2006/relationships/hyperlink" Target="../../../../../AppData/Local/Microsoft/Windows/INetCache/Content.Outlook/Q3%202024/TenantSwitch.aspx?TenantId=18915" TargetMode="External"/><Relationship Id="rId53" Type="http://schemas.openxmlformats.org/officeDocument/2006/relationships/hyperlink" Target="../../../../../AppData/Local/Microsoft/Windows/INetCache/Content.Outlook/Q3%202024/TenantSwitch.aspx?TenantId=18935" TargetMode="External"/><Relationship Id="rId74" Type="http://schemas.openxmlformats.org/officeDocument/2006/relationships/hyperlink" Target="../../../../../AppData/Local/Microsoft/Windows/INetCache/Content.Outlook/Q3%202024/TenantSwitch.aspx?TenantId=18956" TargetMode="External"/><Relationship Id="rId128" Type="http://schemas.openxmlformats.org/officeDocument/2006/relationships/hyperlink" Target="../../../../../AppData/Local/Microsoft/Windows/INetCache/Content.Outlook/Q3%202024/TenantSwitch.aspx?TenantId=18877" TargetMode="External"/><Relationship Id="rId149" Type="http://schemas.openxmlformats.org/officeDocument/2006/relationships/hyperlink" Target="../../../../../AppData/Local/Microsoft/Windows/INetCache/Content.Outlook/Q3%202024/TenantSwitch.aspx?TenantId=18999" TargetMode="External"/><Relationship Id="rId5" Type="http://schemas.openxmlformats.org/officeDocument/2006/relationships/hyperlink" Target="../../../../../AppData/Local/Microsoft/Windows/INetCache/Content.Outlook/Q3%202024/TenantSwitch.aspx?TenantId=18890" TargetMode="External"/><Relationship Id="rId95" Type="http://schemas.openxmlformats.org/officeDocument/2006/relationships/hyperlink" Target="../../../../../AppData/Local/Microsoft/Windows/INetCache/Content.Outlook/Q3%202024/TenantSwitch.aspx?TenantId=18851" TargetMode="External"/><Relationship Id="rId160" Type="http://schemas.openxmlformats.org/officeDocument/2006/relationships/hyperlink" Target="../../../../../AppData/Local/Microsoft/Windows/INetCache/Content.Outlook/Q3%202024/TenantSwitch.aspx?TenantId=17043" TargetMode="External"/><Relationship Id="rId181" Type="http://schemas.openxmlformats.org/officeDocument/2006/relationships/hyperlink" Target="../../../../../AppData/Local/Microsoft/Windows/INetCache/Content.Outlook/Q3%202024/TenantSwitch.aspx?TenantId=17058" TargetMode="External"/><Relationship Id="rId22" Type="http://schemas.openxmlformats.org/officeDocument/2006/relationships/hyperlink" Target="../../../../../AppData/Local/Microsoft/Windows/INetCache/Content.Outlook/Q3%202024/TenantSwitch.aspx?TenantId=18906" TargetMode="External"/><Relationship Id="rId43" Type="http://schemas.openxmlformats.org/officeDocument/2006/relationships/hyperlink" Target="../../../../../AppData/Local/Microsoft/Windows/INetCache/Content.Outlook/Q3%202024/TenantSwitch.aspx?TenantId=18925" TargetMode="External"/><Relationship Id="rId64" Type="http://schemas.openxmlformats.org/officeDocument/2006/relationships/hyperlink" Target="../../../../../AppData/Local/Microsoft/Windows/INetCache/Content.Outlook/Q3%202024/TenantSwitch.aspx?TenantId=18946" TargetMode="External"/><Relationship Id="rId118" Type="http://schemas.openxmlformats.org/officeDocument/2006/relationships/hyperlink" Target="../../../../../AppData/Local/Microsoft/Windows/INetCache/Content.Outlook/Q3%202024/TenantSwitch.aspx?TenantId=18871" TargetMode="External"/><Relationship Id="rId139" Type="http://schemas.openxmlformats.org/officeDocument/2006/relationships/hyperlink" Target="../../../../../AppData/Local/Microsoft/Windows/INetCache/Content.Outlook/Q3%202024/TenantSwitch.aspx?TenantId=18846" TargetMode="External"/><Relationship Id="rId85" Type="http://schemas.openxmlformats.org/officeDocument/2006/relationships/hyperlink" Target="../../../../../AppData/Local/Microsoft/Windows/INetCache/Content.Outlook/Q3%202024/TenantSwitch.aspx?TenantId=18989" TargetMode="External"/><Relationship Id="rId150" Type="http://schemas.openxmlformats.org/officeDocument/2006/relationships/hyperlink" Target="../../../../../AppData/Local/Microsoft/Windows/INetCache/Content.Outlook/Q3%202024/TenantSwitch.aspx?TenantId=17038" TargetMode="External"/><Relationship Id="rId171" Type="http://schemas.openxmlformats.org/officeDocument/2006/relationships/hyperlink" Target="../../../../../AppData/Local/Microsoft/Windows/INetCache/Content.Outlook/Q3%202024/TenantSwitch.aspx?TenantId=17050" TargetMode="External"/><Relationship Id="rId192" Type="http://schemas.openxmlformats.org/officeDocument/2006/relationships/hyperlink" Target="../../../../../AppData/Local/Microsoft/Windows/INetCache/Content.Outlook/Q3%202024/TenantSwitch.aspx?TenantId=17065" TargetMode="External"/><Relationship Id="rId206" Type="http://schemas.openxmlformats.org/officeDocument/2006/relationships/hyperlink" Target="../../../../../AppData/Local/Microsoft/Windows/INetCache/Content.Outlook/Q3%202024/TenantSwitch.aspx?TenantId=17075" TargetMode="External"/><Relationship Id="rId12" Type="http://schemas.openxmlformats.org/officeDocument/2006/relationships/hyperlink" Target="../../../../../AppData/Local/Microsoft/Windows/INetCache/Content.Outlook/Q3%202024/TenantSwitch.aspx?TenantId=18897" TargetMode="External"/><Relationship Id="rId33" Type="http://schemas.openxmlformats.org/officeDocument/2006/relationships/hyperlink" Target="../../../../../AppData/Local/Microsoft/Windows/INetCache/Content.Outlook/Q3%202024/TenantSwitch.aspx?TenantId=18916" TargetMode="External"/><Relationship Id="rId108" Type="http://schemas.openxmlformats.org/officeDocument/2006/relationships/hyperlink" Target="../../../../../AppData/Local/Microsoft/Windows/INetCache/Content.Outlook/Q3%202024/TenantSwitch.aspx?TenantId=18864" TargetMode="External"/><Relationship Id="rId129" Type="http://schemas.openxmlformats.org/officeDocument/2006/relationships/hyperlink" Target="../../../../../AppData/Local/Microsoft/Windows/INetCache/Content.Outlook/Q3%202024/TenantSwitch.aspx?TenantId=18878" TargetMode="External"/><Relationship Id="rId54" Type="http://schemas.openxmlformats.org/officeDocument/2006/relationships/hyperlink" Target="../../../../../AppData/Local/Microsoft/Windows/INetCache/Content.Outlook/Q3%202024/TenantSwitch.aspx?TenantId=18936" TargetMode="External"/><Relationship Id="rId75" Type="http://schemas.openxmlformats.org/officeDocument/2006/relationships/hyperlink" Target="../../../../../AppData/Local/Microsoft/Windows/INetCache/Content.Outlook/Q3%202024/TenantSwitch.aspx?TenantId=18957" TargetMode="External"/><Relationship Id="rId96" Type="http://schemas.openxmlformats.org/officeDocument/2006/relationships/hyperlink" Target="../../../../../AppData/Local/Microsoft/Windows/INetCache/Content.Outlook/Q3%202024/TenantSwitch.aspx?TenantId=18852" TargetMode="External"/><Relationship Id="rId140" Type="http://schemas.openxmlformats.org/officeDocument/2006/relationships/hyperlink" Target="../../../../../AppData/Local/Microsoft/Windows/INetCache/Content.Outlook/Q3%202024/TenantSwitch.aspx?TenantId=33613" TargetMode="External"/><Relationship Id="rId161" Type="http://schemas.openxmlformats.org/officeDocument/2006/relationships/hyperlink" Target="../../../../../AppData/Local/Microsoft/Windows/INetCache/Content.Outlook/Q3%202024/TenantSwitch.aspx?TenantId=17044" TargetMode="External"/><Relationship Id="rId182" Type="http://schemas.openxmlformats.org/officeDocument/2006/relationships/hyperlink" Target="../../../../../AppData/Local/Microsoft/Windows/INetCache/Content.Outlook/Q3%202024/TenantSwitch.aspx?TenantId=17059" TargetMode="External"/><Relationship Id="rId6" Type="http://schemas.openxmlformats.org/officeDocument/2006/relationships/hyperlink" Target="../../../../../AppData/Local/Microsoft/Windows/INetCache/Content.Outlook/Q3%202024/TenantSwitch.aspx?TenantId=18891" TargetMode="External"/><Relationship Id="rId23" Type="http://schemas.openxmlformats.org/officeDocument/2006/relationships/hyperlink" Target="../../../../../AppData/Local/Microsoft/Windows/INetCache/Content.Outlook/Q3%202024/TenantSwitch.aspx?TenantId=18907" TargetMode="External"/><Relationship Id="rId119" Type="http://schemas.openxmlformats.org/officeDocument/2006/relationships/hyperlink" Target="../../../../../AppData/Local/Microsoft/Windows/INetCache/Content.Outlook/Q3%202024/TenantSwitch.aspx?TenantId=18872" TargetMode="External"/><Relationship Id="rId44" Type="http://schemas.openxmlformats.org/officeDocument/2006/relationships/hyperlink" Target="../../../../../AppData/Local/Microsoft/Windows/INetCache/Content.Outlook/Q3%202024/TenantSwitch.aspx?TenantId=33569" TargetMode="External"/><Relationship Id="rId65" Type="http://schemas.openxmlformats.org/officeDocument/2006/relationships/hyperlink" Target="../../../../../AppData/Local/Microsoft/Windows/INetCache/Content.Outlook/Q3%202024/TenantSwitch.aspx?TenantId=18947" TargetMode="External"/><Relationship Id="rId86" Type="http://schemas.openxmlformats.org/officeDocument/2006/relationships/hyperlink" Target="../../../../../AppData/Local/Microsoft/Windows/INetCache/Content.Outlook/Q3%202024/TenantSwitch.aspx?TenantId=18967" TargetMode="External"/><Relationship Id="rId130" Type="http://schemas.openxmlformats.org/officeDocument/2006/relationships/hyperlink" Target="../../../../../AppData/Local/Microsoft/Windows/INetCache/Content.Outlook/Q3%202024/TenantSwitch.aspx?TenantId=18879" TargetMode="External"/><Relationship Id="rId151" Type="http://schemas.openxmlformats.org/officeDocument/2006/relationships/hyperlink" Target="../../../../../AppData/Local/Microsoft/Windows/INetCache/Content.Outlook/Q3%202024/TenantSwitch.aspx?TenantId=19000" TargetMode="External"/><Relationship Id="rId172" Type="http://schemas.openxmlformats.org/officeDocument/2006/relationships/hyperlink" Target="../../../../../AppData/Local/Microsoft/Windows/INetCache/Content.Outlook/Q3%202024/TenantSwitch.aspx?TenantId=17051" TargetMode="External"/><Relationship Id="rId193" Type="http://schemas.openxmlformats.org/officeDocument/2006/relationships/hyperlink" Target="../../../../../AppData/Local/Microsoft/Windows/INetCache/Content.Outlook/Q3%202024/TenantSwitch.aspx?TenantId=17066" TargetMode="External"/><Relationship Id="rId207" Type="http://schemas.openxmlformats.org/officeDocument/2006/relationships/hyperlink" Target="../../../../../AppData/Local/Microsoft/Windows/INetCache/Content.Outlook/Q3%202024/TenantSwitch.aspx?TenantId=18998" TargetMode="External"/><Relationship Id="rId13" Type="http://schemas.openxmlformats.org/officeDocument/2006/relationships/hyperlink" Target="../../../../../AppData/Local/Microsoft/Windows/INetCache/Content.Outlook/Q3%202024/TenantSwitch.aspx?TenantId=18898" TargetMode="External"/><Relationship Id="rId109" Type="http://schemas.openxmlformats.org/officeDocument/2006/relationships/hyperlink" Target="../../../../../AppData/Local/Microsoft/Windows/INetCache/Content.Outlook/Q3%202024/TenantSwitch.aspx?TenantId=18865" TargetMode="External"/><Relationship Id="rId34" Type="http://schemas.openxmlformats.org/officeDocument/2006/relationships/hyperlink" Target="../../../../../AppData/Local/Microsoft/Windows/INetCache/Content.Outlook/Q3%202024/TenantSwitch.aspx?TenantId=18917" TargetMode="External"/><Relationship Id="rId55" Type="http://schemas.openxmlformats.org/officeDocument/2006/relationships/hyperlink" Target="../../../../../AppData/Local/Microsoft/Windows/INetCache/Content.Outlook/Q3%202024/TenantSwitch.aspx?TenantId=18937" TargetMode="External"/><Relationship Id="rId76" Type="http://schemas.openxmlformats.org/officeDocument/2006/relationships/hyperlink" Target="../../../../../AppData/Local/Microsoft/Windows/INetCache/Content.Outlook/Q3%202024/TenantSwitch.aspx?TenantId=18958" TargetMode="External"/><Relationship Id="rId97" Type="http://schemas.openxmlformats.org/officeDocument/2006/relationships/hyperlink" Target="../../../../../AppData/Local/Microsoft/Windows/INetCache/Content.Outlook/Q3%202024/TenantSwitch.aspx?TenantId=18853" TargetMode="External"/><Relationship Id="rId120" Type="http://schemas.openxmlformats.org/officeDocument/2006/relationships/hyperlink" Target="../../../../../AppData/Local/Microsoft/Windows/INetCache/Content.Outlook/Q3%202024/TenantSwitch.aspx?TenantId=20812" TargetMode="External"/><Relationship Id="rId141" Type="http://schemas.openxmlformats.org/officeDocument/2006/relationships/hyperlink" Target="../../../../../AppData/Local/Microsoft/Windows/INetCache/Content.Outlook/Q3%202024/TenantSwitch.aspx?TenantId=33511" TargetMode="External"/><Relationship Id="rId7" Type="http://schemas.openxmlformats.org/officeDocument/2006/relationships/hyperlink" Target="../../../../../AppData/Local/Microsoft/Windows/INetCache/Content.Outlook/Q3%202024/TenantSwitch.aspx?TenantId=18892" TargetMode="External"/><Relationship Id="rId162" Type="http://schemas.openxmlformats.org/officeDocument/2006/relationships/hyperlink" Target="../../../../../AppData/Local/Microsoft/Windows/INetCache/Content.Outlook/Q3%202024/TenantSwitch.aspx?TenantId=19005" TargetMode="External"/><Relationship Id="rId183" Type="http://schemas.openxmlformats.org/officeDocument/2006/relationships/hyperlink" Target="../../../../../AppData/Local/Microsoft/Windows/INetCache/Content.Outlook/Q3%202024/TenantSwitch.aspx?TenantId=19011" TargetMode="External"/><Relationship Id="rId24" Type="http://schemas.openxmlformats.org/officeDocument/2006/relationships/hyperlink" Target="../../../../../AppData/Local/Microsoft/Windows/INetCache/Content.Outlook/Q3%202024/TenantSwitch.aspx?TenantId=18908" TargetMode="External"/><Relationship Id="rId40" Type="http://schemas.openxmlformats.org/officeDocument/2006/relationships/hyperlink" Target="../../../../../AppData/Local/Microsoft/Windows/INetCache/Content.Outlook/Q3%202024/TenantSwitch.aspx?TenantId=18922" TargetMode="External"/><Relationship Id="rId45" Type="http://schemas.openxmlformats.org/officeDocument/2006/relationships/hyperlink" Target="../../../../../AppData/Local/Microsoft/Windows/INetCache/Content.Outlook/Q3%202024/TenantSwitch.aspx?TenantId=18927" TargetMode="External"/><Relationship Id="rId66" Type="http://schemas.openxmlformats.org/officeDocument/2006/relationships/hyperlink" Target="../../../../../AppData/Local/Microsoft/Windows/INetCache/Content.Outlook/Q3%202024/TenantSwitch.aspx?TenantId=18948" TargetMode="External"/><Relationship Id="rId87" Type="http://schemas.openxmlformats.org/officeDocument/2006/relationships/hyperlink" Target="../../../../../AppData/Local/Microsoft/Windows/INetCache/Content.Outlook/Q3%202024/TenantSwitch.aspx?TenantId=18968" TargetMode="External"/><Relationship Id="rId110" Type="http://schemas.openxmlformats.org/officeDocument/2006/relationships/hyperlink" Target="../../../../../AppData/Local/Microsoft/Windows/INetCache/Content.Outlook/Q3%202024/TenantSwitch.aspx?TenantId=18866" TargetMode="External"/><Relationship Id="rId115" Type="http://schemas.openxmlformats.org/officeDocument/2006/relationships/hyperlink" Target="../../../../../AppData/Local/Microsoft/Windows/INetCache/Content.Outlook/Q3%202024/TenantSwitch.aspx?TenantId=18870" TargetMode="External"/><Relationship Id="rId131" Type="http://schemas.openxmlformats.org/officeDocument/2006/relationships/hyperlink" Target="../../../../../AppData/Local/Microsoft/Windows/INetCache/Content.Outlook/Q3%202024/TenantSwitch.aspx?TenantId=18880" TargetMode="External"/><Relationship Id="rId136" Type="http://schemas.openxmlformats.org/officeDocument/2006/relationships/hyperlink" Target="../../../../../AppData/Local/Microsoft/Windows/INetCache/Content.Outlook/Q3%202024/TenantSwitch.aspx?TenantId=18884" TargetMode="External"/><Relationship Id="rId157" Type="http://schemas.openxmlformats.org/officeDocument/2006/relationships/hyperlink" Target="../../../../../AppData/Local/Microsoft/Windows/INetCache/Content.Outlook/Q3%202024/TenantSwitch.aspx?TenantId=17041" TargetMode="External"/><Relationship Id="rId178" Type="http://schemas.openxmlformats.org/officeDocument/2006/relationships/hyperlink" Target="../../../../../AppData/Local/Microsoft/Windows/INetCache/Content.Outlook/Q3%202024/TenantSwitch.aspx?TenantId=17055" TargetMode="External"/><Relationship Id="rId61" Type="http://schemas.openxmlformats.org/officeDocument/2006/relationships/hyperlink" Target="../../../../../AppData/Local/Microsoft/Windows/INetCache/Content.Outlook/Q3%202024/TenantSwitch.aspx?TenantId=18943" TargetMode="External"/><Relationship Id="rId82" Type="http://schemas.openxmlformats.org/officeDocument/2006/relationships/hyperlink" Target="../../../../../AppData/Local/Microsoft/Windows/INetCache/Content.Outlook/Q3%202024/TenantSwitch.aspx?TenantId=18964" TargetMode="External"/><Relationship Id="rId152" Type="http://schemas.openxmlformats.org/officeDocument/2006/relationships/hyperlink" Target="../../../../../AppData/Local/Microsoft/Windows/INetCache/Content.Outlook/Q3%202024/TenantSwitch.aspx?TenantId=17039" TargetMode="External"/><Relationship Id="rId173" Type="http://schemas.openxmlformats.org/officeDocument/2006/relationships/hyperlink" Target="../../../../../AppData/Local/Microsoft/Windows/INetCache/Content.Outlook/Q3%202024/TenantSwitch.aspx?TenantId=17052" TargetMode="External"/><Relationship Id="rId194" Type="http://schemas.openxmlformats.org/officeDocument/2006/relationships/hyperlink" Target="../../../../../AppData/Local/Microsoft/Windows/INetCache/Content.Outlook/Q3%202024/TenantSwitch.aspx?TenantId=17067" TargetMode="External"/><Relationship Id="rId199" Type="http://schemas.openxmlformats.org/officeDocument/2006/relationships/hyperlink" Target="../../../../../AppData/Local/Microsoft/Windows/INetCache/Content.Outlook/Q3%202024/TenantSwitch.aspx?TenantId=17071" TargetMode="External"/><Relationship Id="rId203" Type="http://schemas.openxmlformats.org/officeDocument/2006/relationships/hyperlink" Target="../../../../../AppData/Local/Microsoft/Windows/INetCache/Content.Outlook/Q3%202024/TenantSwitch.aspx?TenantId=17073" TargetMode="External"/><Relationship Id="rId208" Type="http://schemas.openxmlformats.org/officeDocument/2006/relationships/printerSettings" Target="../printerSettings/printerSettings5.bin"/><Relationship Id="rId19" Type="http://schemas.openxmlformats.org/officeDocument/2006/relationships/hyperlink" Target="../../../../../AppData/Local/Microsoft/Windows/INetCache/Content.Outlook/Q3%202024/TenantSwitch.aspx?TenantId=18904" TargetMode="External"/><Relationship Id="rId14" Type="http://schemas.openxmlformats.org/officeDocument/2006/relationships/hyperlink" Target="../../../../../AppData/Local/Microsoft/Windows/INetCache/Content.Outlook/Q3%202024/TenantSwitch.aspx?TenantId=18899" TargetMode="External"/><Relationship Id="rId30" Type="http://schemas.openxmlformats.org/officeDocument/2006/relationships/hyperlink" Target="../../../../../AppData/Local/Microsoft/Windows/INetCache/Content.Outlook/Q3%202024/TenantSwitch.aspx?TenantId=18913" TargetMode="External"/><Relationship Id="rId35" Type="http://schemas.openxmlformats.org/officeDocument/2006/relationships/hyperlink" Target="../../../../../AppData/Local/Microsoft/Windows/INetCache/Content.Outlook/Q3%202024/TenantSwitch.aspx?TenantId=18918" TargetMode="External"/><Relationship Id="rId56" Type="http://schemas.openxmlformats.org/officeDocument/2006/relationships/hyperlink" Target="../../../../../AppData/Local/Microsoft/Windows/INetCache/Content.Outlook/Q3%202024/TenantSwitch.aspx?TenantId=18938" TargetMode="External"/><Relationship Id="rId77" Type="http://schemas.openxmlformats.org/officeDocument/2006/relationships/hyperlink" Target="../../../../../AppData/Local/Microsoft/Windows/INetCache/Content.Outlook/Q3%202024/TenantSwitch.aspx?TenantId=18959" TargetMode="External"/><Relationship Id="rId100" Type="http://schemas.openxmlformats.org/officeDocument/2006/relationships/hyperlink" Target="../../../../../AppData/Local/Microsoft/Windows/INetCache/Content.Outlook/Q3%202024/TenantSwitch.aspx?TenantId=18856" TargetMode="External"/><Relationship Id="rId105" Type="http://schemas.openxmlformats.org/officeDocument/2006/relationships/hyperlink" Target="../../../../../AppData/Local/Microsoft/Windows/INetCache/Content.Outlook/Q3%202024/TenantSwitch.aspx?TenantId=18861" TargetMode="External"/><Relationship Id="rId126" Type="http://schemas.openxmlformats.org/officeDocument/2006/relationships/hyperlink" Target="../../../../../AppData/Local/Microsoft/Windows/INetCache/Content.Outlook/Q3%202024/TenantSwitch.aspx?TenantId=18987" TargetMode="External"/><Relationship Id="rId147" Type="http://schemas.openxmlformats.org/officeDocument/2006/relationships/hyperlink" Target="../../../../../AppData/Local/Microsoft/Windows/INetCache/Content.Outlook/Q3%202024/TenantSwitch.aspx?TenantId=17036" TargetMode="External"/><Relationship Id="rId168" Type="http://schemas.openxmlformats.org/officeDocument/2006/relationships/hyperlink" Target="../../../../../AppData/Local/Microsoft/Windows/INetCache/Content.Outlook/Q3%202024/TenantSwitch.aspx?TenantId=17049" TargetMode="External"/><Relationship Id="rId8" Type="http://schemas.openxmlformats.org/officeDocument/2006/relationships/hyperlink" Target="../../../../../AppData/Local/Microsoft/Windows/INetCache/Content.Outlook/Q3%202024/TenantSwitch.aspx?TenantId=18893" TargetMode="External"/><Relationship Id="rId51" Type="http://schemas.openxmlformats.org/officeDocument/2006/relationships/hyperlink" Target="../../../../../AppData/Local/Microsoft/Windows/INetCache/Content.Outlook/Q3%202024/TenantSwitch.aspx?TenantId=18933" TargetMode="External"/><Relationship Id="rId72" Type="http://schemas.openxmlformats.org/officeDocument/2006/relationships/hyperlink" Target="../../../../../AppData/Local/Microsoft/Windows/INetCache/Content.Outlook/Q3%202024/TenantSwitch.aspx?TenantId=18954" TargetMode="External"/><Relationship Id="rId93" Type="http://schemas.openxmlformats.org/officeDocument/2006/relationships/hyperlink" Target="../../../../../AppData/Local/Microsoft/Windows/INetCache/Content.Outlook/Q3%202024/TenantSwitch.aspx?TenantId=18849" TargetMode="External"/><Relationship Id="rId98" Type="http://schemas.openxmlformats.org/officeDocument/2006/relationships/hyperlink" Target="../../../../../AppData/Local/Microsoft/Windows/INetCache/Content.Outlook/Q3%202024/TenantSwitch.aspx?TenantId=18854" TargetMode="External"/><Relationship Id="rId121" Type="http://schemas.openxmlformats.org/officeDocument/2006/relationships/hyperlink" Target="../../../../../AppData/Local/Microsoft/Windows/INetCache/Content.Outlook/Q3%202024/TenantSwitch.aspx?TenantId=18873" TargetMode="External"/><Relationship Id="rId142" Type="http://schemas.openxmlformats.org/officeDocument/2006/relationships/hyperlink" Target="../../../../../AppData/Local/Microsoft/Windows/INetCache/Content.Outlook/Q3%202024/TenantSwitch.aspx?TenantId=18843" TargetMode="External"/><Relationship Id="rId163" Type="http://schemas.openxmlformats.org/officeDocument/2006/relationships/hyperlink" Target="../../../../../AppData/Local/Microsoft/Windows/INetCache/Content.Outlook/Q3%202024/TenantSwitch.aspx?TenantId=17045" TargetMode="External"/><Relationship Id="rId184" Type="http://schemas.openxmlformats.org/officeDocument/2006/relationships/hyperlink" Target="../../../../../AppData/Local/Microsoft/Windows/INetCache/Content.Outlook/Q3%202024/TenantSwitch.aspx?TenantId=19016" TargetMode="External"/><Relationship Id="rId189" Type="http://schemas.openxmlformats.org/officeDocument/2006/relationships/hyperlink" Target="../../../../../AppData/Local/Microsoft/Windows/INetCache/Content.Outlook/Q3%202024/TenantSwitch.aspx?TenantId=17063" TargetMode="External"/><Relationship Id="rId3" Type="http://schemas.openxmlformats.org/officeDocument/2006/relationships/hyperlink" Target="../../../../../AppData/Local/Microsoft/Windows/INetCache/Content.Outlook/Q3%202024/TenantSwitch.aspx?TenantId=18888" TargetMode="External"/><Relationship Id="rId25" Type="http://schemas.openxmlformats.org/officeDocument/2006/relationships/hyperlink" Target="../../../../../AppData/Local/Microsoft/Windows/INetCache/Content.Outlook/Q3%202024/TenantSwitch.aspx?TenantId=18909" TargetMode="External"/><Relationship Id="rId46" Type="http://schemas.openxmlformats.org/officeDocument/2006/relationships/hyperlink" Target="../../../../../AppData/Local/Microsoft/Windows/INetCache/Content.Outlook/Q3%202024/TenantSwitch.aspx?TenantId=18928" TargetMode="External"/><Relationship Id="rId67" Type="http://schemas.openxmlformats.org/officeDocument/2006/relationships/hyperlink" Target="../../../../../AppData/Local/Microsoft/Windows/INetCache/Content.Outlook/Q3%202024/TenantSwitch.aspx?TenantId=18949" TargetMode="External"/><Relationship Id="rId116" Type="http://schemas.openxmlformats.org/officeDocument/2006/relationships/hyperlink" Target="../../../../../AppData/Local/Microsoft/Windows/INetCache/Content.Outlook/Q3%202024/TenantSwitch.aspx?TenantId=20835" TargetMode="External"/><Relationship Id="rId137" Type="http://schemas.openxmlformats.org/officeDocument/2006/relationships/hyperlink" Target="../../../../../AppData/Local/Microsoft/Windows/INetCache/Content.Outlook/Q3%202024/TenantSwitch.aspx?TenantId=18885" TargetMode="External"/><Relationship Id="rId158" Type="http://schemas.openxmlformats.org/officeDocument/2006/relationships/hyperlink" Target="../../../../../AppData/Local/Microsoft/Windows/INetCache/Content.Outlook/Q3%202024/TenantSwitch.aspx?TenantId=17042" TargetMode="External"/><Relationship Id="rId20" Type="http://schemas.openxmlformats.org/officeDocument/2006/relationships/hyperlink" Target="../../../../../AppData/Local/Microsoft/Windows/INetCache/Content.Outlook/Q3%202024/TenantSwitch.aspx?TenantId=18905" TargetMode="External"/><Relationship Id="rId41" Type="http://schemas.openxmlformats.org/officeDocument/2006/relationships/hyperlink" Target="../../../../../AppData/Local/Microsoft/Windows/INetCache/Content.Outlook/Q3%202024/TenantSwitch.aspx?TenantId=18923" TargetMode="External"/><Relationship Id="rId62" Type="http://schemas.openxmlformats.org/officeDocument/2006/relationships/hyperlink" Target="../../../../../AppData/Local/Microsoft/Windows/INetCache/Content.Outlook/Q3%202024/TenantSwitch.aspx?TenantId=18944" TargetMode="External"/><Relationship Id="rId83" Type="http://schemas.openxmlformats.org/officeDocument/2006/relationships/hyperlink" Target="../../../../../AppData/Local/Microsoft/Windows/INetCache/Content.Outlook/Q3%202024/TenantSwitch.aspx?TenantId=18965" TargetMode="External"/><Relationship Id="rId88" Type="http://schemas.openxmlformats.org/officeDocument/2006/relationships/hyperlink" Target="../../../../../AppData/Local/Microsoft/Windows/INetCache/Content.Outlook/Q3%202024/TenantSwitch.aspx?TenantId=18969" TargetMode="External"/><Relationship Id="rId111" Type="http://schemas.openxmlformats.org/officeDocument/2006/relationships/hyperlink" Target="../../../../../AppData/Local/Microsoft/Windows/INetCache/Content.Outlook/Q3%202024/TenantSwitch.aspx?TenantId=23687" TargetMode="External"/><Relationship Id="rId132" Type="http://schemas.openxmlformats.org/officeDocument/2006/relationships/hyperlink" Target="../../../../../AppData/Local/Microsoft/Windows/INetCache/Content.Outlook/Q3%202024/TenantSwitch.aspx?TenantId=18881" TargetMode="External"/><Relationship Id="rId153" Type="http://schemas.openxmlformats.org/officeDocument/2006/relationships/hyperlink" Target="../../../../../AppData/Local/Microsoft/Windows/INetCache/Content.Outlook/Q3%202024/TenantSwitch.aspx?TenantId=17040" TargetMode="External"/><Relationship Id="rId174" Type="http://schemas.openxmlformats.org/officeDocument/2006/relationships/hyperlink" Target="../../../../../AppData/Local/Microsoft/Windows/INetCache/Content.Outlook/Q3%202024/TenantSwitch.aspx?TenantId=19009" TargetMode="External"/><Relationship Id="rId179" Type="http://schemas.openxmlformats.org/officeDocument/2006/relationships/hyperlink" Target="../../../../../AppData/Local/Microsoft/Windows/INetCache/Content.Outlook/Q3%202024/TenantSwitch.aspx?TenantId=17056" TargetMode="External"/><Relationship Id="rId195" Type="http://schemas.openxmlformats.org/officeDocument/2006/relationships/hyperlink" Target="../../../../../AppData/Local/Microsoft/Windows/INetCache/Content.Outlook/Q3%202024/TenantSwitch.aspx?TenantId=19014" TargetMode="External"/><Relationship Id="rId190" Type="http://schemas.openxmlformats.org/officeDocument/2006/relationships/hyperlink" Target="../../../../../AppData/Local/Microsoft/Windows/INetCache/Content.Outlook/Q3%202024/TenantSwitch.aspx?TenantId=19013" TargetMode="External"/><Relationship Id="rId204" Type="http://schemas.openxmlformats.org/officeDocument/2006/relationships/hyperlink" Target="../../../../../AppData/Local/Microsoft/Windows/INetCache/Content.Outlook/Q3%202024/TenantSwitch.aspx?TenantId=17078" TargetMode="External"/><Relationship Id="rId15" Type="http://schemas.openxmlformats.org/officeDocument/2006/relationships/hyperlink" Target="../../../../../AppData/Local/Microsoft/Windows/INetCache/Content.Outlook/Q3%202024/TenantSwitch.aspx?TenantId=18900" TargetMode="External"/><Relationship Id="rId36" Type="http://schemas.openxmlformats.org/officeDocument/2006/relationships/hyperlink" Target="../../../../../AppData/Local/Microsoft/Windows/INetCache/Content.Outlook/Q3%202024/TenantSwitch.aspx?TenantId=33612" TargetMode="External"/><Relationship Id="rId57" Type="http://schemas.openxmlformats.org/officeDocument/2006/relationships/hyperlink" Target="../../../../../AppData/Local/Microsoft/Windows/INetCache/Content.Outlook/Q3%202024/TenantSwitch.aspx?TenantId=18939" TargetMode="External"/><Relationship Id="rId106" Type="http://schemas.openxmlformats.org/officeDocument/2006/relationships/hyperlink" Target="../../../../../AppData/Local/Microsoft/Windows/INetCache/Content.Outlook/Q3%202024/TenantSwitch.aspx?TenantId=18862" TargetMode="External"/><Relationship Id="rId127" Type="http://schemas.openxmlformats.org/officeDocument/2006/relationships/hyperlink" Target="../../../../../AppData/Local/Microsoft/Windows/INetCache/Content.Outlook/Q3%202024/TenantSwitch.aspx?TenantId=18988" TargetMode="External"/><Relationship Id="rId10" Type="http://schemas.openxmlformats.org/officeDocument/2006/relationships/hyperlink" Target="../../../../../AppData/Local/Microsoft/Windows/INetCache/Content.Outlook/Q3%202024/TenantSwitch.aspx?TenantId=18895" TargetMode="External"/><Relationship Id="rId31" Type="http://schemas.openxmlformats.org/officeDocument/2006/relationships/hyperlink" Target="../../../../../AppData/Local/Microsoft/Windows/INetCache/Content.Outlook/Q3%202024/TenantSwitch.aspx?TenantId=18914" TargetMode="External"/><Relationship Id="rId52" Type="http://schemas.openxmlformats.org/officeDocument/2006/relationships/hyperlink" Target="../../../../../AppData/Local/Microsoft/Windows/INetCache/Content.Outlook/Q3%202024/TenantSwitch.aspx?TenantId=18934" TargetMode="External"/><Relationship Id="rId73" Type="http://schemas.openxmlformats.org/officeDocument/2006/relationships/hyperlink" Target="../../../../../AppData/Local/Microsoft/Windows/INetCache/Content.Outlook/Q3%202024/TenantSwitch.aspx?TenantId=18955" TargetMode="External"/><Relationship Id="rId78" Type="http://schemas.openxmlformats.org/officeDocument/2006/relationships/hyperlink" Target="../../../../../AppData/Local/Microsoft/Windows/INetCache/Content.Outlook/Q3%202024/TenantSwitch.aspx?TenantId=18960" TargetMode="External"/><Relationship Id="rId94" Type="http://schemas.openxmlformats.org/officeDocument/2006/relationships/hyperlink" Target="../../../../../AppData/Local/Microsoft/Windows/INetCache/Content.Outlook/Q3%202024/TenantSwitch.aspx?TenantId=18850" TargetMode="External"/><Relationship Id="rId99" Type="http://schemas.openxmlformats.org/officeDocument/2006/relationships/hyperlink" Target="../../../../../AppData/Local/Microsoft/Windows/INetCache/Content.Outlook/Q3%202024/TenantSwitch.aspx?TenantId=18855" TargetMode="External"/><Relationship Id="rId101" Type="http://schemas.openxmlformats.org/officeDocument/2006/relationships/hyperlink" Target="../../../../../AppData/Local/Microsoft/Windows/INetCache/Content.Outlook/Q3%202024/TenantSwitch.aspx?TenantId=18857" TargetMode="External"/><Relationship Id="rId122" Type="http://schemas.openxmlformats.org/officeDocument/2006/relationships/hyperlink" Target="../../../../../AppData/Local/Microsoft/Windows/INetCache/Content.Outlook/Q3%202024/TenantSwitch.aspx?TenantId=20613" TargetMode="External"/><Relationship Id="rId143" Type="http://schemas.openxmlformats.org/officeDocument/2006/relationships/hyperlink" Target="../../../../../AppData/Local/Microsoft/Windows/INetCache/Content.Outlook/Q3%202024/TenantSwitch.aspx?TenantId=33551" TargetMode="External"/><Relationship Id="rId148" Type="http://schemas.openxmlformats.org/officeDocument/2006/relationships/hyperlink" Target="../../../../../AppData/Local/Microsoft/Windows/INetCache/Content.Outlook/Q3%202024/TenantSwitch.aspx?TenantId=17037" TargetMode="External"/><Relationship Id="rId164" Type="http://schemas.openxmlformats.org/officeDocument/2006/relationships/hyperlink" Target="../../../../../AppData/Local/Microsoft/Windows/INetCache/Content.Outlook/Q3%202024/TenantSwitch.aspx?TenantId=17046" TargetMode="External"/><Relationship Id="rId169" Type="http://schemas.openxmlformats.org/officeDocument/2006/relationships/hyperlink" Target="../../../../../AppData/Local/Microsoft/Windows/INetCache/Content.Outlook/Q3%202024/TenantSwitch.aspx?TenantId=19007" TargetMode="External"/><Relationship Id="rId185" Type="http://schemas.openxmlformats.org/officeDocument/2006/relationships/hyperlink" Target="../../../../../AppData/Local/Microsoft/Windows/INetCache/Content.Outlook/Q3%202024/TenantSwitch.aspx?TenantId=17060" TargetMode="External"/><Relationship Id="rId4" Type="http://schemas.openxmlformats.org/officeDocument/2006/relationships/hyperlink" Target="../../../../../AppData/Local/Microsoft/Windows/INetCache/Content.Outlook/Q3%202024/TenantSwitch.aspx?TenantId=18889" TargetMode="External"/><Relationship Id="rId9" Type="http://schemas.openxmlformats.org/officeDocument/2006/relationships/hyperlink" Target="../../../../../AppData/Local/Microsoft/Windows/INetCache/Content.Outlook/Q3%202024/TenantSwitch.aspx?TenantId=18894" TargetMode="External"/><Relationship Id="rId180" Type="http://schemas.openxmlformats.org/officeDocument/2006/relationships/hyperlink" Target="../../../../../AppData/Local/Microsoft/Windows/INetCache/Content.Outlook/Q3%202024/TenantSwitch.aspx?TenantId=17057" TargetMode="External"/><Relationship Id="rId26" Type="http://schemas.openxmlformats.org/officeDocument/2006/relationships/hyperlink" Target="../../../../../AppData/Local/Microsoft/Windows/INetCache/Content.Outlook/Q3%202024/TenantSwitch.aspx?TenantId=20825" TargetMode="External"/><Relationship Id="rId47" Type="http://schemas.openxmlformats.org/officeDocument/2006/relationships/hyperlink" Target="../../../../../AppData/Local/Microsoft/Windows/INetCache/Content.Outlook/Q3%202024/TenantSwitch.aspx?TenantId=18929" TargetMode="External"/><Relationship Id="rId68" Type="http://schemas.openxmlformats.org/officeDocument/2006/relationships/hyperlink" Target="../../../../../AppData/Local/Microsoft/Windows/INetCache/Content.Outlook/Q3%202024/TenantSwitch.aspx?TenantId=18950" TargetMode="External"/><Relationship Id="rId89" Type="http://schemas.openxmlformats.org/officeDocument/2006/relationships/hyperlink" Target="../../../../../AppData/Local/Microsoft/Windows/INetCache/Content.Outlook/Q3%202024/TenantSwitch.aspx?TenantId=33460" TargetMode="External"/><Relationship Id="rId112" Type="http://schemas.openxmlformats.org/officeDocument/2006/relationships/hyperlink" Target="../../../../../AppData/Local/Microsoft/Windows/INetCache/Content.Outlook/Q3%202024/TenantSwitch.aspx?TenantId=18867" TargetMode="External"/><Relationship Id="rId133" Type="http://schemas.openxmlformats.org/officeDocument/2006/relationships/hyperlink" Target="../../../../../AppData/Local/Microsoft/Windows/INetCache/Content.Outlook/Q3%202024/TenantSwitch.aspx?TenantId=26679" TargetMode="External"/><Relationship Id="rId154" Type="http://schemas.openxmlformats.org/officeDocument/2006/relationships/hyperlink" Target="../../../../../AppData/Local/Microsoft/Windows/INetCache/Content.Outlook/Q3%202024/TenantSwitch.aspx?TenantId=19001" TargetMode="External"/><Relationship Id="rId175" Type="http://schemas.openxmlformats.org/officeDocument/2006/relationships/hyperlink" Target="../../../../../AppData/Local/Microsoft/Windows/INetCache/Content.Outlook/Q3%202024/TenantSwitch.aspx?TenantId=17053" TargetMode="External"/><Relationship Id="rId196" Type="http://schemas.openxmlformats.org/officeDocument/2006/relationships/hyperlink" Target="../../../../../AppData/Local/Microsoft/Windows/INetCache/Content.Outlook/Q3%202024/TenantSwitch.aspx?TenantId=17068" TargetMode="External"/><Relationship Id="rId200" Type="http://schemas.openxmlformats.org/officeDocument/2006/relationships/hyperlink" Target="../../../../../AppData/Local/Microsoft/Windows/INetCache/Content.Outlook/Q3%202024/TenantSwitch.aspx?TenantId=17076" TargetMode="External"/><Relationship Id="rId16" Type="http://schemas.openxmlformats.org/officeDocument/2006/relationships/hyperlink" Target="../../../../../AppData/Local/Microsoft/Windows/INetCache/Content.Outlook/Q3%202024/TenantSwitch.aspx?TenantId=18901" TargetMode="External"/><Relationship Id="rId37" Type="http://schemas.openxmlformats.org/officeDocument/2006/relationships/hyperlink" Target="../../../../../AppData/Local/Microsoft/Windows/INetCache/Content.Outlook/Q3%202024/TenantSwitch.aspx?TenantId=18919" TargetMode="External"/><Relationship Id="rId58" Type="http://schemas.openxmlformats.org/officeDocument/2006/relationships/hyperlink" Target="../../../../../AppData/Local/Microsoft/Windows/INetCache/Content.Outlook/Q3%202024/TenantSwitch.aspx?TenantId=18940" TargetMode="External"/><Relationship Id="rId79" Type="http://schemas.openxmlformats.org/officeDocument/2006/relationships/hyperlink" Target="../../../../../AppData/Local/Microsoft/Windows/INetCache/Content.Outlook/Q3%202024/TenantSwitch.aspx?TenantId=18961" TargetMode="External"/><Relationship Id="rId102" Type="http://schemas.openxmlformats.org/officeDocument/2006/relationships/hyperlink" Target="../../../../../AppData/Local/Microsoft/Windows/INetCache/Content.Outlook/Q3%202024/TenantSwitch.aspx?TenantId=18858" TargetMode="External"/><Relationship Id="rId123" Type="http://schemas.openxmlformats.org/officeDocument/2006/relationships/hyperlink" Target="../../../../../AppData/Local/Microsoft/Windows/INetCache/Content.Outlook/Q3%202024/TenantSwitch.aspx?TenantId=18874" TargetMode="External"/><Relationship Id="rId144" Type="http://schemas.openxmlformats.org/officeDocument/2006/relationships/hyperlink" Target="../../../../../AppData/Local/Microsoft/Windows/INetCache/Content.Outlook/Q3%202024/TenantSwitch.aspx?TenantId=37664" TargetMode="External"/><Relationship Id="rId90" Type="http://schemas.openxmlformats.org/officeDocument/2006/relationships/hyperlink" Target="../../../../../AppData/Local/Microsoft/Windows/INetCache/Content.Outlook/Q3%202024/TenantSwitch.aspx?TenantId=18970" TargetMode="External"/><Relationship Id="rId165" Type="http://schemas.openxmlformats.org/officeDocument/2006/relationships/hyperlink" Target="../../../../../AppData/Local/Microsoft/Windows/INetCache/Content.Outlook/Q3%202024/TenantSwitch.aspx?TenantId=17047" TargetMode="External"/><Relationship Id="rId186" Type="http://schemas.openxmlformats.org/officeDocument/2006/relationships/hyperlink" Target="../../../../../AppData/Local/Microsoft/Windows/INetCache/Content.Outlook/Q3%202024/TenantSwitch.aspx?TenantId=17061" TargetMode="External"/><Relationship Id="rId27" Type="http://schemas.openxmlformats.org/officeDocument/2006/relationships/hyperlink" Target="../../../../../AppData/Local/Microsoft/Windows/INetCache/Content.Outlook/Q3%202024/TenantSwitch.aspx?TenantId=18910" TargetMode="External"/><Relationship Id="rId48" Type="http://schemas.openxmlformats.org/officeDocument/2006/relationships/hyperlink" Target="../../../../../AppData/Local/Microsoft/Windows/INetCache/Content.Outlook/Q3%202024/TenantSwitch.aspx?TenantId=18930" TargetMode="External"/><Relationship Id="rId69" Type="http://schemas.openxmlformats.org/officeDocument/2006/relationships/hyperlink" Target="../../../../../AppData/Local/Microsoft/Windows/INetCache/Content.Outlook/Q3%202024/TenantSwitch.aspx?TenantId=18951" TargetMode="External"/><Relationship Id="rId113" Type="http://schemas.openxmlformats.org/officeDocument/2006/relationships/hyperlink" Target="../../../../../AppData/Local/Microsoft/Windows/INetCache/Content.Outlook/Q3%202024/TenantSwitch.aspx?TenantId=18868" TargetMode="External"/><Relationship Id="rId134" Type="http://schemas.openxmlformats.org/officeDocument/2006/relationships/hyperlink" Target="../../../../../AppData/Local/Microsoft/Windows/INetCache/Content.Outlook/Q3%202024/TenantSwitch.aspx?TenantId=18882" TargetMode="External"/><Relationship Id="rId80" Type="http://schemas.openxmlformats.org/officeDocument/2006/relationships/hyperlink" Target="../../../../../AppData/Local/Microsoft/Windows/INetCache/Content.Outlook/Q3%202024/TenantSwitch.aspx?TenantId=18962" TargetMode="External"/><Relationship Id="rId155" Type="http://schemas.openxmlformats.org/officeDocument/2006/relationships/hyperlink" Target="../../../../../AppData/Local/Microsoft/Windows/INetCache/Content.Outlook/Q3%202024/TenantSwitch.aspx?TenantId=19002" TargetMode="External"/><Relationship Id="rId176" Type="http://schemas.openxmlformats.org/officeDocument/2006/relationships/hyperlink" Target="../../../../../AppData/Local/Microsoft/Windows/INetCache/Content.Outlook/Q3%202024/TenantSwitch.aspx?TenantId=19010" TargetMode="External"/><Relationship Id="rId197" Type="http://schemas.openxmlformats.org/officeDocument/2006/relationships/hyperlink" Target="../../../../../AppData/Local/Microsoft/Windows/INetCache/Content.Outlook/Q3%202024/TenantSwitch.aspx?TenantId=17069" TargetMode="External"/><Relationship Id="rId201" Type="http://schemas.openxmlformats.org/officeDocument/2006/relationships/hyperlink" Target="../../../../../AppData/Local/Microsoft/Windows/INetCache/Content.Outlook/Q3%202024/TenantSwitch.aspx?TenantId=17072" TargetMode="External"/><Relationship Id="rId17" Type="http://schemas.openxmlformats.org/officeDocument/2006/relationships/hyperlink" Target="../../../../../AppData/Local/Microsoft/Windows/INetCache/Content.Outlook/Q3%202024/TenantSwitch.aspx?TenantId=18902" TargetMode="External"/><Relationship Id="rId38" Type="http://schemas.openxmlformats.org/officeDocument/2006/relationships/hyperlink" Target="../../../../../AppData/Local/Microsoft/Windows/INetCache/Content.Outlook/Q3%202024/TenantSwitch.aspx?TenantId=18920" TargetMode="External"/><Relationship Id="rId59" Type="http://schemas.openxmlformats.org/officeDocument/2006/relationships/hyperlink" Target="../../../../../AppData/Local/Microsoft/Windows/INetCache/Content.Outlook/Q3%202024/TenantSwitch.aspx?TenantId=18941" TargetMode="External"/><Relationship Id="rId103" Type="http://schemas.openxmlformats.org/officeDocument/2006/relationships/hyperlink" Target="../../../../../AppData/Local/Microsoft/Windows/INetCache/Content.Outlook/Q3%202024/TenantSwitch.aspx?TenantId=18859" TargetMode="External"/><Relationship Id="rId124" Type="http://schemas.openxmlformats.org/officeDocument/2006/relationships/hyperlink" Target="../../../../../AppData/Local/Microsoft/Windows/INetCache/Content.Outlook/Q3%202024/TenantSwitch.aspx?TenantId=18875" TargetMode="External"/><Relationship Id="rId70" Type="http://schemas.openxmlformats.org/officeDocument/2006/relationships/hyperlink" Target="../../../../../AppData/Local/Microsoft/Windows/INetCache/Content.Outlook/Q3%202024/TenantSwitch.aspx?TenantId=18952" TargetMode="External"/><Relationship Id="rId91" Type="http://schemas.openxmlformats.org/officeDocument/2006/relationships/hyperlink" Target="../../../../../AppData/Local/Microsoft/Windows/INetCache/Content.Outlook/Q3%202024/TenantSwitch.aspx?TenantId=18847" TargetMode="External"/><Relationship Id="rId145" Type="http://schemas.openxmlformats.org/officeDocument/2006/relationships/hyperlink" Target="../../../../../AppData/Local/Microsoft/Windows/INetCache/Content.Outlook/Q3%202024/TenantSwitch.aspx?TenantId=33559" TargetMode="External"/><Relationship Id="rId166" Type="http://schemas.openxmlformats.org/officeDocument/2006/relationships/hyperlink" Target="../../../../../AppData/Local/Microsoft/Windows/INetCache/Content.Outlook/Q3%202024/TenantSwitch.aspx?TenantId=17048" TargetMode="External"/><Relationship Id="rId187" Type="http://schemas.openxmlformats.org/officeDocument/2006/relationships/hyperlink" Target="../../../../../AppData/Local/Microsoft/Windows/INetCache/Content.Outlook/Q3%202024/TenantSwitch.aspx?TenantId=17062" TargetMode="External"/><Relationship Id="rId1" Type="http://schemas.openxmlformats.org/officeDocument/2006/relationships/hyperlink" Target="../../../../../AppData/Local/Microsoft/Windows/INetCache/Content.Outlook/Q3%202024/TenantSwitch.aspx?TenantId=18886" TargetMode="External"/><Relationship Id="rId28" Type="http://schemas.openxmlformats.org/officeDocument/2006/relationships/hyperlink" Target="../../../../../AppData/Local/Microsoft/Windows/INetCache/Content.Outlook/Q3%202024/TenantSwitch.aspx?TenantId=18911" TargetMode="External"/><Relationship Id="rId49" Type="http://schemas.openxmlformats.org/officeDocument/2006/relationships/hyperlink" Target="../../../../../AppData/Local/Microsoft/Windows/INetCache/Content.Outlook/Q3%202024/TenantSwitch.aspx?TenantId=18931" TargetMode="External"/><Relationship Id="rId114" Type="http://schemas.openxmlformats.org/officeDocument/2006/relationships/hyperlink" Target="../../../../../AppData/Local/Microsoft/Windows/INetCache/Content.Outlook/Q3%202024/TenantSwitch.aspx?TenantId=18869" TargetMode="External"/><Relationship Id="rId60" Type="http://schemas.openxmlformats.org/officeDocument/2006/relationships/hyperlink" Target="../../../../../AppData/Local/Microsoft/Windows/INetCache/Content.Outlook/Q3%202024/TenantSwitch.aspx?TenantId=18942" TargetMode="External"/><Relationship Id="rId81" Type="http://schemas.openxmlformats.org/officeDocument/2006/relationships/hyperlink" Target="../../../../../AppData/Local/Microsoft/Windows/INetCache/Content.Outlook/Q3%202024/TenantSwitch.aspx?TenantId=18963" TargetMode="External"/><Relationship Id="rId135" Type="http://schemas.openxmlformats.org/officeDocument/2006/relationships/hyperlink" Target="../../../../../AppData/Local/Microsoft/Windows/INetCache/Content.Outlook/Q3%202024/TenantSwitch.aspx?TenantId=18883" TargetMode="External"/><Relationship Id="rId156" Type="http://schemas.openxmlformats.org/officeDocument/2006/relationships/hyperlink" Target="../../../../../AppData/Local/Microsoft/Windows/INetCache/Content.Outlook/Q3%202024/TenantSwitch.aspx?TenantId=19003" TargetMode="External"/><Relationship Id="rId177" Type="http://schemas.openxmlformats.org/officeDocument/2006/relationships/hyperlink" Target="../../../../../AppData/Local/Microsoft/Windows/INetCache/Content.Outlook/Q3%202024/TenantSwitch.aspx?TenantId=17054" TargetMode="External"/><Relationship Id="rId198" Type="http://schemas.openxmlformats.org/officeDocument/2006/relationships/hyperlink" Target="../../../../../AppData/Local/Microsoft/Windows/INetCache/Content.Outlook/Q3%202024/TenantSwitch.aspx?TenantId=17070" TargetMode="External"/><Relationship Id="rId202" Type="http://schemas.openxmlformats.org/officeDocument/2006/relationships/hyperlink" Target="../../../../../AppData/Local/Microsoft/Windows/INetCache/Content.Outlook/Q3%202024/TenantSwitch.aspx?TenantId=17077" TargetMode="External"/><Relationship Id="rId18" Type="http://schemas.openxmlformats.org/officeDocument/2006/relationships/hyperlink" Target="../../../../../AppData/Local/Microsoft/Windows/INetCache/Content.Outlook/Q3%202024/TenantSwitch.aspx?TenantId=18903" TargetMode="External"/><Relationship Id="rId39" Type="http://schemas.openxmlformats.org/officeDocument/2006/relationships/hyperlink" Target="../../../../../AppData/Local/Microsoft/Windows/INetCache/Content.Outlook/Q3%202024/TenantSwitch.aspx?TenantId=18921" TargetMode="External"/><Relationship Id="rId50" Type="http://schemas.openxmlformats.org/officeDocument/2006/relationships/hyperlink" Target="../../../../../AppData/Local/Microsoft/Windows/INetCache/Content.Outlook/Q3%202024/TenantSwitch.aspx?TenantId=18932" TargetMode="External"/><Relationship Id="rId104" Type="http://schemas.openxmlformats.org/officeDocument/2006/relationships/hyperlink" Target="../../../../../AppData/Local/Microsoft/Windows/INetCache/Content.Outlook/Q3%202024/TenantSwitch.aspx?TenantId=18860" TargetMode="External"/><Relationship Id="rId125" Type="http://schemas.openxmlformats.org/officeDocument/2006/relationships/hyperlink" Target="../../../../../AppData/Local/Microsoft/Windows/INetCache/Content.Outlook/Q3%202024/TenantSwitch.aspx?TenantId=18876" TargetMode="External"/><Relationship Id="rId146" Type="http://schemas.openxmlformats.org/officeDocument/2006/relationships/hyperlink" Target="../../../../../AppData/Local/Microsoft/Windows/INetCache/Content.Outlook/Q3%202024/TenantSwitch.aspx?TenantId=19015" TargetMode="External"/><Relationship Id="rId167" Type="http://schemas.openxmlformats.org/officeDocument/2006/relationships/hyperlink" Target="../../../../../AppData/Local/Microsoft/Windows/INetCache/Content.Outlook/Q3%202024/TenantSwitch.aspx?TenantId=19006" TargetMode="External"/><Relationship Id="rId188" Type="http://schemas.openxmlformats.org/officeDocument/2006/relationships/hyperlink" Target="../../../../../AppData/Local/Microsoft/Windows/INetCache/Content.Outlook/Q3%202024/TenantSwitch.aspx?TenantId=19012" TargetMode="External"/><Relationship Id="rId71" Type="http://schemas.openxmlformats.org/officeDocument/2006/relationships/hyperlink" Target="../../../../../AppData/Local/Microsoft/Windows/INetCache/Content.Outlook/Q3%202024/TenantSwitch.aspx?TenantId=18953" TargetMode="External"/><Relationship Id="rId92" Type="http://schemas.openxmlformats.org/officeDocument/2006/relationships/hyperlink" Target="../../../../../AppData/Local/Microsoft/Windows/INetCache/Content.Outlook/Q3%202024/TenantSwitch.aspx?TenantId=18848" TargetMode="External"/><Relationship Id="rId2" Type="http://schemas.openxmlformats.org/officeDocument/2006/relationships/hyperlink" Target="../../../../../AppData/Local/Microsoft/Windows/INetCache/Content.Outlook/Q3%202024/TenantSwitch.aspx?TenantId=18887" TargetMode="External"/><Relationship Id="rId29" Type="http://schemas.openxmlformats.org/officeDocument/2006/relationships/hyperlink" Target="../../../../../AppData/Local/Microsoft/Windows/INetCache/Content.Outlook/Q3%202024/TenantSwitch.aspx?TenantId=1891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17" Type="http://schemas.openxmlformats.org/officeDocument/2006/relationships/hyperlink" Target="../../../../../crawford/Downloads/TenantSwitch.aspx%3fTenantId=36699" TargetMode="External"/><Relationship Id="rId299" Type="http://schemas.openxmlformats.org/officeDocument/2006/relationships/hyperlink" Target="../../../../../crawford/Downloads/TenantSwitch.aspx%3fTenantId=33352" TargetMode="External"/><Relationship Id="rId21" Type="http://schemas.openxmlformats.org/officeDocument/2006/relationships/hyperlink" Target="../../../../../crawford/Downloads/TenantSwitch.aspx%3fTenantId=36532" TargetMode="External"/><Relationship Id="rId63" Type="http://schemas.openxmlformats.org/officeDocument/2006/relationships/hyperlink" Target="../../../../../crawford/Downloads/TenantSwitch.aspx%3fTenantId=38271" TargetMode="External"/><Relationship Id="rId159" Type="http://schemas.openxmlformats.org/officeDocument/2006/relationships/hyperlink" Target="../../../../../crawford/Downloads/TenantSwitch.aspx%3fTenantId=39151" TargetMode="External"/><Relationship Id="rId324" Type="http://schemas.openxmlformats.org/officeDocument/2006/relationships/hyperlink" Target="../../../../../crawford/Downloads/TenantSwitch.aspx%3fTenantId=38938" TargetMode="External"/><Relationship Id="rId366" Type="http://schemas.openxmlformats.org/officeDocument/2006/relationships/hyperlink" Target="../../../../../crawford/Downloads/TenantSwitch.aspx%3fTenantId=39310" TargetMode="External"/><Relationship Id="rId170" Type="http://schemas.openxmlformats.org/officeDocument/2006/relationships/hyperlink" Target="../../../../../crawford/Downloads/TenantSwitch.aspx%3fTenantId=38508" TargetMode="External"/><Relationship Id="rId226" Type="http://schemas.openxmlformats.org/officeDocument/2006/relationships/hyperlink" Target="../../../../../crawford/Downloads/TenantSwitch.aspx%3fTenantId=38284" TargetMode="External"/><Relationship Id="rId433" Type="http://schemas.openxmlformats.org/officeDocument/2006/relationships/hyperlink" Target="../../../../../crawford/Downloads/TenantSwitch.aspx%3fTenantId=37343" TargetMode="External"/><Relationship Id="rId268" Type="http://schemas.openxmlformats.org/officeDocument/2006/relationships/hyperlink" Target="../../../../../crawford/Downloads/TenantSwitch.aspx%3fTenantId=37044" TargetMode="External"/><Relationship Id="rId32" Type="http://schemas.openxmlformats.org/officeDocument/2006/relationships/hyperlink" Target="../../../../../crawford/Downloads/TenantSwitch.aspx%3fTenantId=38327" TargetMode="External"/><Relationship Id="rId74" Type="http://schemas.openxmlformats.org/officeDocument/2006/relationships/hyperlink" Target="../../../../../crawford/Downloads/TenantSwitch.aspx%3fTenantId=37043" TargetMode="External"/><Relationship Id="rId128" Type="http://schemas.openxmlformats.org/officeDocument/2006/relationships/hyperlink" Target="../../../../../crawford/Downloads/TenantSwitch.aspx%3fTenantId=33439" TargetMode="External"/><Relationship Id="rId335" Type="http://schemas.openxmlformats.org/officeDocument/2006/relationships/hyperlink" Target="../../../../../crawford/Downloads/TenantSwitch.aspx%3fTenantId=33529" TargetMode="External"/><Relationship Id="rId377" Type="http://schemas.openxmlformats.org/officeDocument/2006/relationships/hyperlink" Target="../../../../../crawford/Downloads/TenantSwitch.aspx%3fTenantId=37090" TargetMode="External"/><Relationship Id="rId5" Type="http://schemas.openxmlformats.org/officeDocument/2006/relationships/hyperlink" Target="../../../../../crawford/Downloads/TenantSwitch.aspx%3fTenantId=38908" TargetMode="External"/><Relationship Id="rId181" Type="http://schemas.openxmlformats.org/officeDocument/2006/relationships/hyperlink" Target="../../../../../crawford/Downloads/TenantSwitch.aspx%3fTenantId=32429" TargetMode="External"/><Relationship Id="rId237" Type="http://schemas.openxmlformats.org/officeDocument/2006/relationships/hyperlink" Target="../../../../../crawford/Downloads/TenantSwitch.aspx%3fTenantId=36822" TargetMode="External"/><Relationship Id="rId402" Type="http://schemas.openxmlformats.org/officeDocument/2006/relationships/hyperlink" Target="../../../../../crawford/Downloads/TenantSwitch.aspx%3fTenantId=36825" TargetMode="External"/><Relationship Id="rId279" Type="http://schemas.openxmlformats.org/officeDocument/2006/relationships/hyperlink" Target="../../../../../crawford/Downloads/TenantSwitch.aspx%3fTenantId=38782" TargetMode="External"/><Relationship Id="rId444" Type="http://schemas.openxmlformats.org/officeDocument/2006/relationships/hyperlink" Target="../../../../../crawford/Downloads/TenantSwitch.aspx%3fTenantId=37590" TargetMode="External"/><Relationship Id="rId43" Type="http://schemas.openxmlformats.org/officeDocument/2006/relationships/hyperlink" Target="../../../../../crawford/Downloads/TenantSwitch.aspx%3fTenantId=38659" TargetMode="External"/><Relationship Id="rId139" Type="http://schemas.openxmlformats.org/officeDocument/2006/relationships/hyperlink" Target="../../../../../crawford/Downloads/TenantSwitch.aspx%3fTenantId=38261" TargetMode="External"/><Relationship Id="rId290" Type="http://schemas.openxmlformats.org/officeDocument/2006/relationships/hyperlink" Target="../../../../../crawford/Downloads/TenantSwitch.aspx%3fTenantId=35988" TargetMode="External"/><Relationship Id="rId304" Type="http://schemas.openxmlformats.org/officeDocument/2006/relationships/hyperlink" Target="../../../../../crawford/Downloads/TenantSwitch.aspx%3fTenantId=38552" TargetMode="External"/><Relationship Id="rId346" Type="http://schemas.openxmlformats.org/officeDocument/2006/relationships/hyperlink" Target="../../../../../crawford/Downloads/TenantSwitch.aspx%3fTenantId=35098" TargetMode="External"/><Relationship Id="rId388" Type="http://schemas.openxmlformats.org/officeDocument/2006/relationships/hyperlink" Target="../../../../../crawford/Downloads/TenantSwitch.aspx%3fTenantId=37208" TargetMode="External"/><Relationship Id="rId85" Type="http://schemas.openxmlformats.org/officeDocument/2006/relationships/hyperlink" Target="../../../../../crawford/Downloads/TenantSwitch.aspx%3fTenantId=37771" TargetMode="External"/><Relationship Id="rId150" Type="http://schemas.openxmlformats.org/officeDocument/2006/relationships/hyperlink" Target="../../../../../crawford/Downloads/TenantSwitch.aspx%3fTenantId=38502" TargetMode="External"/><Relationship Id="rId192" Type="http://schemas.openxmlformats.org/officeDocument/2006/relationships/hyperlink" Target="../../../../../crawford/Downloads/TenantSwitch.aspx%3fTenantId=34415" TargetMode="External"/><Relationship Id="rId206" Type="http://schemas.openxmlformats.org/officeDocument/2006/relationships/hyperlink" Target="../../../../../crawford/Downloads/TenantSwitch.aspx%3fTenantId=36727" TargetMode="External"/><Relationship Id="rId413" Type="http://schemas.openxmlformats.org/officeDocument/2006/relationships/hyperlink" Target="../../../../../crawford/Downloads/TenantSwitch.aspx%3fTenantId=36890" TargetMode="External"/><Relationship Id="rId248" Type="http://schemas.openxmlformats.org/officeDocument/2006/relationships/hyperlink" Target="../../../../../crawford/Downloads/TenantSwitch.aspx%3fTenantId=38809" TargetMode="External"/><Relationship Id="rId12" Type="http://schemas.openxmlformats.org/officeDocument/2006/relationships/hyperlink" Target="../../../../../crawford/Downloads/TenantSwitch.aspx%3fTenantId=38878" TargetMode="External"/><Relationship Id="rId108" Type="http://schemas.openxmlformats.org/officeDocument/2006/relationships/hyperlink" Target="../../../../../crawford/Downloads/TenantSwitch.aspx%3fTenantId=38897" TargetMode="External"/><Relationship Id="rId315" Type="http://schemas.openxmlformats.org/officeDocument/2006/relationships/hyperlink" Target="../../../../../crawford/Downloads/TenantSwitch.aspx%3fTenantId=36795" TargetMode="External"/><Relationship Id="rId357" Type="http://schemas.openxmlformats.org/officeDocument/2006/relationships/hyperlink" Target="../../../../../crawford/Downloads/TenantSwitch.aspx%3fTenantId=34773" TargetMode="External"/><Relationship Id="rId54" Type="http://schemas.openxmlformats.org/officeDocument/2006/relationships/hyperlink" Target="../../../../../crawford/Downloads/TenantSwitch.aspx%3fTenantId=36741" TargetMode="External"/><Relationship Id="rId96" Type="http://schemas.openxmlformats.org/officeDocument/2006/relationships/hyperlink" Target="../../../../../crawford/Downloads/TenantSwitch.aspx%3fTenantId=34965" TargetMode="External"/><Relationship Id="rId161" Type="http://schemas.openxmlformats.org/officeDocument/2006/relationships/hyperlink" Target="../../../../../crawford/Downloads/TenantSwitch.aspx%3fTenantId=36758" TargetMode="External"/><Relationship Id="rId217" Type="http://schemas.openxmlformats.org/officeDocument/2006/relationships/hyperlink" Target="../../../../../crawford/Downloads/TenantSwitch.aspx%3fTenantId=36241" TargetMode="External"/><Relationship Id="rId399" Type="http://schemas.openxmlformats.org/officeDocument/2006/relationships/hyperlink" Target="../../../../../crawford/Downloads/TenantSwitch.aspx%3fTenantId=37104" TargetMode="External"/><Relationship Id="rId259" Type="http://schemas.openxmlformats.org/officeDocument/2006/relationships/hyperlink" Target="../../../../../crawford/Downloads/TenantSwitch.aspx%3fTenantId=33540" TargetMode="External"/><Relationship Id="rId424" Type="http://schemas.openxmlformats.org/officeDocument/2006/relationships/hyperlink" Target="../../../../../crawford/Downloads/TenantSwitch.aspx%3fTenantId=37248" TargetMode="External"/><Relationship Id="rId23" Type="http://schemas.openxmlformats.org/officeDocument/2006/relationships/hyperlink" Target="../../../../../crawford/Downloads/TenantSwitch.aspx%3fTenantId=38263" TargetMode="External"/><Relationship Id="rId119" Type="http://schemas.openxmlformats.org/officeDocument/2006/relationships/hyperlink" Target="../../../../../crawford/Downloads/TenantSwitch.aspx%3fTenantId=38399" TargetMode="External"/><Relationship Id="rId270" Type="http://schemas.openxmlformats.org/officeDocument/2006/relationships/hyperlink" Target="../../../../../crawford/Downloads/TenantSwitch.aspx%3fTenantId=38530" TargetMode="External"/><Relationship Id="rId326" Type="http://schemas.openxmlformats.org/officeDocument/2006/relationships/hyperlink" Target="../../../../../crawford/Downloads/TenantSwitch.aspx%3fTenantId=36465" TargetMode="External"/><Relationship Id="rId65" Type="http://schemas.openxmlformats.org/officeDocument/2006/relationships/hyperlink" Target="../../../../../crawford/Downloads/TenantSwitch.aspx%3fTenantId=33585" TargetMode="External"/><Relationship Id="rId130" Type="http://schemas.openxmlformats.org/officeDocument/2006/relationships/hyperlink" Target="../../../../../crawford/Downloads/TenantSwitch.aspx%3fTenantId=38991" TargetMode="External"/><Relationship Id="rId368" Type="http://schemas.openxmlformats.org/officeDocument/2006/relationships/hyperlink" Target="../../../../../crawford/Downloads/TenantSwitch.aspx%3fTenantId=39304" TargetMode="External"/><Relationship Id="rId172" Type="http://schemas.openxmlformats.org/officeDocument/2006/relationships/hyperlink" Target="../../../../../crawford/Downloads/TenantSwitch.aspx%3fTenantId=35082" TargetMode="External"/><Relationship Id="rId228" Type="http://schemas.openxmlformats.org/officeDocument/2006/relationships/hyperlink" Target="../../../../../crawford/Downloads/TenantSwitch.aspx%3fTenantId=35776" TargetMode="External"/><Relationship Id="rId435" Type="http://schemas.openxmlformats.org/officeDocument/2006/relationships/hyperlink" Target="../../../../../crawford/Downloads/TenantSwitch.aspx%3fTenantId=37694" TargetMode="External"/><Relationship Id="rId281" Type="http://schemas.openxmlformats.org/officeDocument/2006/relationships/hyperlink" Target="../../../../../crawford/Downloads/TenantSwitch.aspx%3fTenantId=36324" TargetMode="External"/><Relationship Id="rId337" Type="http://schemas.openxmlformats.org/officeDocument/2006/relationships/hyperlink" Target="../../../../../crawford/Downloads/TenantSwitch.aspx%3fTenantId=32377" TargetMode="External"/><Relationship Id="rId34" Type="http://schemas.openxmlformats.org/officeDocument/2006/relationships/hyperlink" Target="../../../../../crawford/Downloads/TenantSwitch.aspx%3fTenantId=38768" TargetMode="External"/><Relationship Id="rId76" Type="http://schemas.openxmlformats.org/officeDocument/2006/relationships/hyperlink" Target="../../../../../crawford/Downloads/TenantSwitch.aspx%3fTenantId=39118" TargetMode="External"/><Relationship Id="rId141" Type="http://schemas.openxmlformats.org/officeDocument/2006/relationships/hyperlink" Target="../../../../../crawford/Downloads/TenantSwitch.aspx%3fTenantId=38736" TargetMode="External"/><Relationship Id="rId379" Type="http://schemas.openxmlformats.org/officeDocument/2006/relationships/hyperlink" Target="../../../../../crawford/Downloads/TenantSwitch.aspx%3fTenantId=37072" TargetMode="External"/><Relationship Id="rId7" Type="http://schemas.openxmlformats.org/officeDocument/2006/relationships/hyperlink" Target="../../../../../crawford/Downloads/TenantSwitch.aspx%3fTenantId=37933" TargetMode="External"/><Relationship Id="rId183" Type="http://schemas.openxmlformats.org/officeDocument/2006/relationships/hyperlink" Target="../../../../../crawford/Downloads/TenantSwitch.aspx%3fTenantId=38597" TargetMode="External"/><Relationship Id="rId239" Type="http://schemas.openxmlformats.org/officeDocument/2006/relationships/hyperlink" Target="../../../../../crawford/Downloads/TenantSwitch.aspx%3fTenantId=38709" TargetMode="External"/><Relationship Id="rId390" Type="http://schemas.openxmlformats.org/officeDocument/2006/relationships/hyperlink" Target="../../../../../crawford/Downloads/TenantSwitch.aspx%3fTenantId=37126" TargetMode="External"/><Relationship Id="rId404" Type="http://schemas.openxmlformats.org/officeDocument/2006/relationships/hyperlink" Target="../../../../../crawford/Downloads/TenantSwitch.aspx%3fTenantId=36911" TargetMode="External"/><Relationship Id="rId250" Type="http://schemas.openxmlformats.org/officeDocument/2006/relationships/hyperlink" Target="../../../../../crawford/Downloads/TenantSwitch.aspx%3fTenantId=38567" TargetMode="External"/><Relationship Id="rId292" Type="http://schemas.openxmlformats.org/officeDocument/2006/relationships/hyperlink" Target="../../../../../crawford/Downloads/TenantSwitch.aspx%3fTenantId=37786" TargetMode="External"/><Relationship Id="rId306" Type="http://schemas.openxmlformats.org/officeDocument/2006/relationships/hyperlink" Target="../../../../../crawford/Downloads/TenantSwitch.aspx%3fTenantId=36148" TargetMode="External"/><Relationship Id="rId45" Type="http://schemas.openxmlformats.org/officeDocument/2006/relationships/hyperlink" Target="../../../../../crawford/Downloads/TenantSwitch.aspx%3fTenantId=38986" TargetMode="External"/><Relationship Id="rId87" Type="http://schemas.openxmlformats.org/officeDocument/2006/relationships/hyperlink" Target="../../../../../crawford/Downloads/TenantSwitch.aspx%3fTenantId=38996" TargetMode="External"/><Relationship Id="rId110" Type="http://schemas.openxmlformats.org/officeDocument/2006/relationships/hyperlink" Target="../../../../../crawford/Downloads/TenantSwitch.aspx%3fTenantId=39136" TargetMode="External"/><Relationship Id="rId348" Type="http://schemas.openxmlformats.org/officeDocument/2006/relationships/hyperlink" Target="../../../../../crawford/Downloads/TenantSwitch.aspx%3fTenantId=34150" TargetMode="External"/><Relationship Id="rId152" Type="http://schemas.openxmlformats.org/officeDocument/2006/relationships/hyperlink" Target="../../../../../crawford/Downloads/TenantSwitch.aspx%3fTenantId=36166" TargetMode="External"/><Relationship Id="rId194" Type="http://schemas.openxmlformats.org/officeDocument/2006/relationships/hyperlink" Target="../../../../../crawford/Downloads/TenantSwitch.aspx%3fTenantId=39038" TargetMode="External"/><Relationship Id="rId208" Type="http://schemas.openxmlformats.org/officeDocument/2006/relationships/hyperlink" Target="../../../../../crawford/Downloads/TenantSwitch.aspx%3fTenantId=32351" TargetMode="External"/><Relationship Id="rId415" Type="http://schemas.openxmlformats.org/officeDocument/2006/relationships/hyperlink" Target="../../../../../crawford/Downloads/TenantSwitch.aspx%3fTenantId=36819" TargetMode="External"/><Relationship Id="rId261" Type="http://schemas.openxmlformats.org/officeDocument/2006/relationships/hyperlink" Target="../../../../../crawford/Downloads/TenantSwitch.aspx%3fTenantId=36759" TargetMode="External"/><Relationship Id="rId14" Type="http://schemas.openxmlformats.org/officeDocument/2006/relationships/hyperlink" Target="../../../../../crawford/Downloads/TenantSwitch.aspx%3fTenantId=35956" TargetMode="External"/><Relationship Id="rId56" Type="http://schemas.openxmlformats.org/officeDocument/2006/relationships/hyperlink" Target="../../../../../crawford/Downloads/TenantSwitch.aspx%3fTenantId=36957" TargetMode="External"/><Relationship Id="rId317" Type="http://schemas.openxmlformats.org/officeDocument/2006/relationships/hyperlink" Target="../../../../../crawford/Downloads/TenantSwitch.aspx%3fTenantId=35994" TargetMode="External"/><Relationship Id="rId359" Type="http://schemas.openxmlformats.org/officeDocument/2006/relationships/hyperlink" Target="../../../../../crawford/Downloads/TenantSwitch.aspx%3fTenantId=38824" TargetMode="External"/><Relationship Id="rId98" Type="http://schemas.openxmlformats.org/officeDocument/2006/relationships/hyperlink" Target="../../../../../crawford/Downloads/TenantSwitch.aspx%3fTenantId=37582" TargetMode="External"/><Relationship Id="rId121" Type="http://schemas.openxmlformats.org/officeDocument/2006/relationships/hyperlink" Target="../../../../../crawford/Downloads/TenantSwitch.aspx%3fTenantId=37919" TargetMode="External"/><Relationship Id="rId163" Type="http://schemas.openxmlformats.org/officeDocument/2006/relationships/hyperlink" Target="../../../../../crawford/Downloads/TenantSwitch.aspx%3fTenantId=38333" TargetMode="External"/><Relationship Id="rId219" Type="http://schemas.openxmlformats.org/officeDocument/2006/relationships/hyperlink" Target="../../../../../crawford/Downloads/TenantSwitch.aspx%3fTenantId=38713" TargetMode="External"/><Relationship Id="rId370" Type="http://schemas.openxmlformats.org/officeDocument/2006/relationships/hyperlink" Target="../../../../../crawford/Downloads/TenantSwitch.aspx%3fTenantId=39374" TargetMode="External"/><Relationship Id="rId426" Type="http://schemas.openxmlformats.org/officeDocument/2006/relationships/hyperlink" Target="../../../../../crawford/Downloads/TenantSwitch.aspx%3fTenantId=37685" TargetMode="External"/><Relationship Id="rId230" Type="http://schemas.openxmlformats.org/officeDocument/2006/relationships/hyperlink" Target="../../../../../crawford/Downloads/TenantSwitch.aspx%3fTenantId=36808" TargetMode="External"/><Relationship Id="rId25" Type="http://schemas.openxmlformats.org/officeDocument/2006/relationships/hyperlink" Target="../../../../../crawford/Downloads/TenantSwitch.aspx%3fTenantId=36684" TargetMode="External"/><Relationship Id="rId67" Type="http://schemas.openxmlformats.org/officeDocument/2006/relationships/hyperlink" Target="../../../../../crawford/Downloads/TenantSwitch.aspx%3fTenantId=38277" TargetMode="External"/><Relationship Id="rId272" Type="http://schemas.openxmlformats.org/officeDocument/2006/relationships/hyperlink" Target="../../../../../crawford/Downloads/TenantSwitch.aspx%3fTenantId=38539" TargetMode="External"/><Relationship Id="rId328" Type="http://schemas.openxmlformats.org/officeDocument/2006/relationships/hyperlink" Target="../../../../../crawford/Downloads/TenantSwitch.aspx%3fTenantId=38724" TargetMode="External"/><Relationship Id="rId132" Type="http://schemas.openxmlformats.org/officeDocument/2006/relationships/hyperlink" Target="../../../../../crawford/Downloads/TenantSwitch.aspx%3fTenantId=38384" TargetMode="External"/><Relationship Id="rId174" Type="http://schemas.openxmlformats.org/officeDocument/2006/relationships/hyperlink" Target="../../../../../crawford/Downloads/TenantSwitch.aspx%3fTenantId=32416" TargetMode="External"/><Relationship Id="rId381" Type="http://schemas.openxmlformats.org/officeDocument/2006/relationships/hyperlink" Target="../../../../../crawford/Downloads/TenantSwitch.aspx%3fTenantId=37065" TargetMode="External"/><Relationship Id="rId241" Type="http://schemas.openxmlformats.org/officeDocument/2006/relationships/hyperlink" Target="../../../../../crawford/Downloads/TenantSwitch.aspx%3fTenantId=38692" TargetMode="External"/><Relationship Id="rId437" Type="http://schemas.openxmlformats.org/officeDocument/2006/relationships/hyperlink" Target="../../../../../crawford/Downloads/TenantSwitch.aspx%3fTenantId=37614" TargetMode="External"/><Relationship Id="rId36" Type="http://schemas.openxmlformats.org/officeDocument/2006/relationships/hyperlink" Target="../../../../../crawford/Downloads/TenantSwitch.aspx%3fTenantId=33431" TargetMode="External"/><Relationship Id="rId283" Type="http://schemas.openxmlformats.org/officeDocument/2006/relationships/hyperlink" Target="../../../../../crawford/Downloads/TenantSwitch.aspx%3fTenantId=36006" TargetMode="External"/><Relationship Id="rId339" Type="http://schemas.openxmlformats.org/officeDocument/2006/relationships/hyperlink" Target="../../../../../crawford/Downloads/TenantSwitch.aspx%3fTenantId=36204" TargetMode="External"/><Relationship Id="rId78" Type="http://schemas.openxmlformats.org/officeDocument/2006/relationships/hyperlink" Target="../../../../../crawford/Downloads/TenantSwitch.aspx%3fTenantId=32528" TargetMode="External"/><Relationship Id="rId101" Type="http://schemas.openxmlformats.org/officeDocument/2006/relationships/hyperlink" Target="../../../../../crawford/Downloads/TenantSwitch.aspx%3fTenantId=38698" TargetMode="External"/><Relationship Id="rId143" Type="http://schemas.openxmlformats.org/officeDocument/2006/relationships/hyperlink" Target="../../../../../crawford/Downloads/TenantSwitch.aspx%3fTenantId=38415" TargetMode="External"/><Relationship Id="rId185" Type="http://schemas.openxmlformats.org/officeDocument/2006/relationships/hyperlink" Target="../../../../../crawford/Downloads/TenantSwitch.aspx%3fTenantId=38497" TargetMode="External"/><Relationship Id="rId350" Type="http://schemas.openxmlformats.org/officeDocument/2006/relationships/hyperlink" Target="../../../../../crawford/Downloads/TenantSwitch.aspx%3fTenantId=36888" TargetMode="External"/><Relationship Id="rId406" Type="http://schemas.openxmlformats.org/officeDocument/2006/relationships/hyperlink" Target="../../../../../crawford/Downloads/TenantSwitch.aspx%3fTenantId=37042" TargetMode="External"/><Relationship Id="rId9" Type="http://schemas.openxmlformats.org/officeDocument/2006/relationships/hyperlink" Target="../../../../../crawford/Downloads/TenantSwitch.aspx%3fTenantId=33417" TargetMode="External"/><Relationship Id="rId210" Type="http://schemas.openxmlformats.org/officeDocument/2006/relationships/hyperlink" Target="../../../../../crawford/Downloads/TenantSwitch.aspx%3fTenantId=35985" TargetMode="External"/><Relationship Id="rId392" Type="http://schemas.openxmlformats.org/officeDocument/2006/relationships/hyperlink" Target="../../../../../crawford/Downloads/TenantSwitch.aspx%3fTenantId=37195" TargetMode="External"/><Relationship Id="rId252" Type="http://schemas.openxmlformats.org/officeDocument/2006/relationships/hyperlink" Target="../../../../../crawford/Downloads/TenantSwitch.aspx%3fTenantId=34787" TargetMode="External"/><Relationship Id="rId294" Type="http://schemas.openxmlformats.org/officeDocument/2006/relationships/hyperlink" Target="../../../../../crawford/Downloads/TenantSwitch.aspx%3fTenantId=33526" TargetMode="External"/><Relationship Id="rId308" Type="http://schemas.openxmlformats.org/officeDocument/2006/relationships/hyperlink" Target="../../../../../crawford/Downloads/TenantSwitch.aspx%3fTenantId=36490" TargetMode="External"/><Relationship Id="rId47" Type="http://schemas.openxmlformats.org/officeDocument/2006/relationships/hyperlink" Target="../../../../../crawford/Downloads/TenantSwitch.aspx%3fTenantId=38579" TargetMode="External"/><Relationship Id="rId89" Type="http://schemas.openxmlformats.org/officeDocument/2006/relationships/hyperlink" Target="../../../../../crawford/Downloads/TenantSwitch.aspx%3fTenantId=39012" TargetMode="External"/><Relationship Id="rId112" Type="http://schemas.openxmlformats.org/officeDocument/2006/relationships/hyperlink" Target="../../../../../crawford/Downloads/TenantSwitch.aspx%3fTenantId=38912" TargetMode="External"/><Relationship Id="rId154" Type="http://schemas.openxmlformats.org/officeDocument/2006/relationships/hyperlink" Target="../../../../../crawford/Downloads/TenantSwitch.aspx%3fTenantId=36499" TargetMode="External"/><Relationship Id="rId361" Type="http://schemas.openxmlformats.org/officeDocument/2006/relationships/hyperlink" Target="../../../../../crawford/Downloads/TenantSwitch.aspx%3fTenantId=37063" TargetMode="External"/><Relationship Id="rId196" Type="http://schemas.openxmlformats.org/officeDocument/2006/relationships/hyperlink" Target="../../../../../crawford/Downloads/TenantSwitch.aspx%3fTenantId=38767" TargetMode="External"/><Relationship Id="rId417" Type="http://schemas.openxmlformats.org/officeDocument/2006/relationships/hyperlink" Target="../../../../../crawford/Downloads/TenantSwitch.aspx%3fTenantId=37215" TargetMode="External"/><Relationship Id="rId16" Type="http://schemas.openxmlformats.org/officeDocument/2006/relationships/hyperlink" Target="../../../../../crawford/Downloads/TenantSwitch.aspx%3fTenantId=32478" TargetMode="External"/><Relationship Id="rId221" Type="http://schemas.openxmlformats.org/officeDocument/2006/relationships/hyperlink" Target="../../../../../crawford/Downloads/TenantSwitch.aspx%3fTenantId=38419" TargetMode="External"/><Relationship Id="rId263" Type="http://schemas.openxmlformats.org/officeDocument/2006/relationships/hyperlink" Target="../../../../../crawford/Downloads/TenantSwitch.aspx%3fTenantId=38819" TargetMode="External"/><Relationship Id="rId319" Type="http://schemas.openxmlformats.org/officeDocument/2006/relationships/hyperlink" Target="../../../../../crawford/Downloads/TenantSwitch.aspx%3fTenantId=32376" TargetMode="External"/><Relationship Id="rId58" Type="http://schemas.openxmlformats.org/officeDocument/2006/relationships/hyperlink" Target="../../../../../crawford/Downloads/TenantSwitch.aspx%3fTenantId=35857" TargetMode="External"/><Relationship Id="rId123" Type="http://schemas.openxmlformats.org/officeDocument/2006/relationships/hyperlink" Target="../../../../../crawford/Downloads/TenantSwitch.aspx%3fTenantId=38329" TargetMode="External"/><Relationship Id="rId330" Type="http://schemas.openxmlformats.org/officeDocument/2006/relationships/hyperlink" Target="../../../../../crawford/Downloads/TenantSwitch.aspx%3fTenantId=37596" TargetMode="External"/><Relationship Id="rId165" Type="http://schemas.openxmlformats.org/officeDocument/2006/relationships/hyperlink" Target="../../../../../crawford/Downloads/TenantSwitch.aspx%3fTenantId=36717" TargetMode="External"/><Relationship Id="rId372" Type="http://schemas.openxmlformats.org/officeDocument/2006/relationships/hyperlink" Target="../../../../../crawford/Downloads/TenantSwitch.aspx%3fTenantId=37709" TargetMode="External"/><Relationship Id="rId428" Type="http://schemas.openxmlformats.org/officeDocument/2006/relationships/hyperlink" Target="../../../../../crawford/Downloads/TenantSwitch.aspx%3fTenantId=37426" TargetMode="External"/><Relationship Id="rId232" Type="http://schemas.openxmlformats.org/officeDocument/2006/relationships/hyperlink" Target="../../../../../crawford/Downloads/TenantSwitch.aspx%3fTenantId=37930" TargetMode="External"/><Relationship Id="rId274" Type="http://schemas.openxmlformats.org/officeDocument/2006/relationships/hyperlink" Target="../../../../../crawford/Downloads/TenantSwitch.aspx%3fTenantId=33519" TargetMode="External"/><Relationship Id="rId27" Type="http://schemas.openxmlformats.org/officeDocument/2006/relationships/hyperlink" Target="../../../../../crawford/Downloads/TenantSwitch.aspx%3fTenantId=37907" TargetMode="External"/><Relationship Id="rId69" Type="http://schemas.openxmlformats.org/officeDocument/2006/relationships/hyperlink" Target="../../../../../crawford/Downloads/TenantSwitch.aspx%3fTenantId=39183" TargetMode="External"/><Relationship Id="rId134" Type="http://schemas.openxmlformats.org/officeDocument/2006/relationships/hyperlink" Target="../../../../../crawford/Downloads/TenantSwitch.aspx%3fTenantId=32400" TargetMode="External"/><Relationship Id="rId80" Type="http://schemas.openxmlformats.org/officeDocument/2006/relationships/hyperlink" Target="../../../../../crawford/Downloads/TenantSwitch.aspx%3fTenantId=36731" TargetMode="External"/><Relationship Id="rId176" Type="http://schemas.openxmlformats.org/officeDocument/2006/relationships/hyperlink" Target="../../../../../crawford/Downloads/TenantSwitch.aspx%3fTenantId=37725" TargetMode="External"/><Relationship Id="rId341" Type="http://schemas.openxmlformats.org/officeDocument/2006/relationships/hyperlink" Target="../../../../../crawford/Downloads/TenantSwitch.aspx%3fTenantId=32336" TargetMode="External"/><Relationship Id="rId383" Type="http://schemas.openxmlformats.org/officeDocument/2006/relationships/hyperlink" Target="../../../../../crawford/Downloads/TenantSwitch.aspx%3fTenantId=37213" TargetMode="External"/><Relationship Id="rId439" Type="http://schemas.openxmlformats.org/officeDocument/2006/relationships/hyperlink" Target="../../../../../crawford/Downloads/TenantSwitch.aspx%3fTenantId=37409" TargetMode="External"/><Relationship Id="rId201" Type="http://schemas.openxmlformats.org/officeDocument/2006/relationships/hyperlink" Target="../../../../../crawford/Downloads/TenantSwitch.aspx%3fTenantId=36163" TargetMode="External"/><Relationship Id="rId243" Type="http://schemas.openxmlformats.org/officeDocument/2006/relationships/hyperlink" Target="../../../../../crawford/Downloads/TenantSwitch.aspx%3fTenantId=39202" TargetMode="External"/><Relationship Id="rId285" Type="http://schemas.openxmlformats.org/officeDocument/2006/relationships/hyperlink" Target="../../../../../crawford/Downloads/TenantSwitch.aspx%3fTenantId=37170" TargetMode="External"/><Relationship Id="rId38" Type="http://schemas.openxmlformats.org/officeDocument/2006/relationships/hyperlink" Target="../../../../../crawford/Downloads/TenantSwitch.aspx%3fTenantId=37946" TargetMode="External"/><Relationship Id="rId103" Type="http://schemas.openxmlformats.org/officeDocument/2006/relationships/hyperlink" Target="../../../../../crawford/Downloads/TenantSwitch.aspx%3fTenantId=37922" TargetMode="External"/><Relationship Id="rId310" Type="http://schemas.openxmlformats.org/officeDocument/2006/relationships/hyperlink" Target="../../../../../crawford/Downloads/TenantSwitch.aspx%3fTenantId=38994" TargetMode="External"/><Relationship Id="rId91" Type="http://schemas.openxmlformats.org/officeDocument/2006/relationships/hyperlink" Target="../../../../../crawford/Downloads/TenantSwitch.aspx%3fTenantId=33527" TargetMode="External"/><Relationship Id="rId145" Type="http://schemas.openxmlformats.org/officeDocument/2006/relationships/hyperlink" Target="../../../../../crawford/Downloads/TenantSwitch.aspx%3fTenantId=38984" TargetMode="External"/><Relationship Id="rId187" Type="http://schemas.openxmlformats.org/officeDocument/2006/relationships/hyperlink" Target="../../../../../crawford/Downloads/TenantSwitch.aspx%3fTenantId=38982" TargetMode="External"/><Relationship Id="rId352" Type="http://schemas.openxmlformats.org/officeDocument/2006/relationships/hyperlink" Target="../../../../../crawford/Downloads/TenantSwitch.aspx%3fTenantId=38853" TargetMode="External"/><Relationship Id="rId394" Type="http://schemas.openxmlformats.org/officeDocument/2006/relationships/hyperlink" Target="../../../../../crawford/Downloads/TenantSwitch.aspx%3fTenantId=37217" TargetMode="External"/><Relationship Id="rId408" Type="http://schemas.openxmlformats.org/officeDocument/2006/relationships/hyperlink" Target="../../../../../crawford/Downloads/TenantSwitch.aspx%3fTenantId=36818" TargetMode="External"/><Relationship Id="rId212" Type="http://schemas.openxmlformats.org/officeDocument/2006/relationships/hyperlink" Target="../../../../../crawford/Downloads/TenantSwitch.aspx%3fTenantId=38679" TargetMode="External"/><Relationship Id="rId254" Type="http://schemas.openxmlformats.org/officeDocument/2006/relationships/hyperlink" Target="../../../../../crawford/Downloads/TenantSwitch.aspx%3fTenantId=37150" TargetMode="External"/><Relationship Id="rId49" Type="http://schemas.openxmlformats.org/officeDocument/2006/relationships/hyperlink" Target="../../../../../crawford/Downloads/TenantSwitch.aspx%3fTenantId=36805" TargetMode="External"/><Relationship Id="rId114" Type="http://schemas.openxmlformats.org/officeDocument/2006/relationships/hyperlink" Target="../../../../../crawford/Downloads/TenantSwitch.aspx%3fTenantId=38344" TargetMode="External"/><Relationship Id="rId296" Type="http://schemas.openxmlformats.org/officeDocument/2006/relationships/hyperlink" Target="../../../../../crawford/Downloads/TenantSwitch.aspx%3fTenantId=37078" TargetMode="External"/><Relationship Id="rId60" Type="http://schemas.openxmlformats.org/officeDocument/2006/relationships/hyperlink" Target="../../../../../crawford/Downloads/TenantSwitch.aspx%3fTenantId=37768" TargetMode="External"/><Relationship Id="rId156" Type="http://schemas.openxmlformats.org/officeDocument/2006/relationships/hyperlink" Target="../../../../../crawford/Downloads/TenantSwitch.aspx%3fTenantId=39320" TargetMode="External"/><Relationship Id="rId198" Type="http://schemas.openxmlformats.org/officeDocument/2006/relationships/hyperlink" Target="../../../../../crawford/Downloads/TenantSwitch.aspx%3fTenantId=38734" TargetMode="External"/><Relationship Id="rId321" Type="http://schemas.openxmlformats.org/officeDocument/2006/relationships/hyperlink" Target="../../../../../crawford/Downloads/TenantSwitch.aspx%3fTenantId=37947" TargetMode="External"/><Relationship Id="rId363" Type="http://schemas.openxmlformats.org/officeDocument/2006/relationships/hyperlink" Target="../../../../../crawford/Downloads/TenantSwitch.aspx%3fTenantId=36827" TargetMode="External"/><Relationship Id="rId419" Type="http://schemas.openxmlformats.org/officeDocument/2006/relationships/hyperlink" Target="../../../../../crawford/Downloads/TenantSwitch.aspx%3fTenantId=36816" TargetMode="External"/><Relationship Id="rId223" Type="http://schemas.openxmlformats.org/officeDocument/2006/relationships/hyperlink" Target="../../../../../crawford/Downloads/TenantSwitch.aspx%3fTenantId=39199" TargetMode="External"/><Relationship Id="rId430" Type="http://schemas.openxmlformats.org/officeDocument/2006/relationships/hyperlink" Target="../../../../../crawford/Downloads/TenantSwitch.aspx%3fTenantId=37395" TargetMode="External"/><Relationship Id="rId18" Type="http://schemas.openxmlformats.org/officeDocument/2006/relationships/hyperlink" Target="../../../../../crawford/Downloads/TenantSwitch.aspx%3fTenantId=37642" TargetMode="External"/><Relationship Id="rId39" Type="http://schemas.openxmlformats.org/officeDocument/2006/relationships/hyperlink" Target="../../../../../crawford/Downloads/TenantSwitch.aspx%3fTenantId=32442" TargetMode="External"/><Relationship Id="rId265" Type="http://schemas.openxmlformats.org/officeDocument/2006/relationships/hyperlink" Target="../../../../../crawford/Downloads/TenantSwitch.aspx%3fTenantId=37134" TargetMode="External"/><Relationship Id="rId286" Type="http://schemas.openxmlformats.org/officeDocument/2006/relationships/hyperlink" Target="../../../../../crawford/Downloads/TenantSwitch.aspx%3fTenantId=37107" TargetMode="External"/><Relationship Id="rId50" Type="http://schemas.openxmlformats.org/officeDocument/2006/relationships/hyperlink" Target="../../../../../crawford/Downloads/TenantSwitch.aspx%3fTenantId=35958" TargetMode="External"/><Relationship Id="rId104" Type="http://schemas.openxmlformats.org/officeDocument/2006/relationships/hyperlink" Target="../../../../../crawford/Downloads/TenantSwitch.aspx%3fTenantId=39131" TargetMode="External"/><Relationship Id="rId125" Type="http://schemas.openxmlformats.org/officeDocument/2006/relationships/hyperlink" Target="../../../../../crawford/Downloads/TenantSwitch.aspx%3fTenantId=38431" TargetMode="External"/><Relationship Id="rId146" Type="http://schemas.openxmlformats.org/officeDocument/2006/relationships/hyperlink" Target="../../../../../crawford/Downloads/TenantSwitch.aspx%3fTenantId=38657" TargetMode="External"/><Relationship Id="rId167" Type="http://schemas.openxmlformats.org/officeDocument/2006/relationships/hyperlink" Target="../../../../../crawford/Downloads/TenantSwitch.aspx%3fTenantId=37142" TargetMode="External"/><Relationship Id="rId188" Type="http://schemas.openxmlformats.org/officeDocument/2006/relationships/hyperlink" Target="../../../../../crawford/Downloads/TenantSwitch.aspx%3fTenantId=38682" TargetMode="External"/><Relationship Id="rId311" Type="http://schemas.openxmlformats.org/officeDocument/2006/relationships/hyperlink" Target="../../../../../crawford/Downloads/TenantSwitch.aspx%3fTenantId=39144" TargetMode="External"/><Relationship Id="rId332" Type="http://schemas.openxmlformats.org/officeDocument/2006/relationships/hyperlink" Target="../../../../../crawford/Downloads/TenantSwitch.aspx%3fTenantId=38964" TargetMode="External"/><Relationship Id="rId353" Type="http://schemas.openxmlformats.org/officeDocument/2006/relationships/hyperlink" Target="../../../../../crawford/Downloads/TenantSwitch.aspx%3fTenantId=39028" TargetMode="External"/><Relationship Id="rId374" Type="http://schemas.openxmlformats.org/officeDocument/2006/relationships/hyperlink" Target="../../../../../crawford/Downloads/TenantSwitch.aspx%3fTenantId=37301" TargetMode="External"/><Relationship Id="rId395" Type="http://schemas.openxmlformats.org/officeDocument/2006/relationships/hyperlink" Target="../../../../../crawford/Downloads/TenantSwitch.aspx%3fTenantId=37717" TargetMode="External"/><Relationship Id="rId409" Type="http://schemas.openxmlformats.org/officeDocument/2006/relationships/hyperlink" Target="../../../../../crawford/Downloads/TenantSwitch.aspx%3fTenantId=36856" TargetMode="External"/><Relationship Id="rId71" Type="http://schemas.openxmlformats.org/officeDocument/2006/relationships/hyperlink" Target="../../../../../crawford/Downloads/TenantSwitch.aspx%3fTenantId=39330" TargetMode="External"/><Relationship Id="rId92" Type="http://schemas.openxmlformats.org/officeDocument/2006/relationships/hyperlink" Target="../../../../../crawford/Downloads/TenantSwitch.aspx%3fTenantId=38402" TargetMode="External"/><Relationship Id="rId213" Type="http://schemas.openxmlformats.org/officeDocument/2006/relationships/hyperlink" Target="../../../../../crawford/Downloads/TenantSwitch.aspx%3fTenantId=35876" TargetMode="External"/><Relationship Id="rId234" Type="http://schemas.openxmlformats.org/officeDocument/2006/relationships/hyperlink" Target="../../../../../crawford/Downloads/TenantSwitch.aspx%3fTenantId=35084" TargetMode="External"/><Relationship Id="rId420" Type="http://schemas.openxmlformats.org/officeDocument/2006/relationships/hyperlink" Target="../../../../../crawford/Downloads/TenantSwitch.aspx%3fTenantId=37200" TargetMode="External"/><Relationship Id="rId2" Type="http://schemas.openxmlformats.org/officeDocument/2006/relationships/hyperlink" Target="../../../../../crawford/Downloads/TenantSwitch.aspx%3fTenantId=38356" TargetMode="External"/><Relationship Id="rId29" Type="http://schemas.openxmlformats.org/officeDocument/2006/relationships/hyperlink" Target="../../../../../crawford/Downloads/TenantSwitch.aspx%3fTenantId=37908" TargetMode="External"/><Relationship Id="rId255" Type="http://schemas.openxmlformats.org/officeDocument/2006/relationships/hyperlink" Target="../../../../../crawford/Downloads/TenantSwitch.aspx%3fTenantId=36387" TargetMode="External"/><Relationship Id="rId276" Type="http://schemas.openxmlformats.org/officeDocument/2006/relationships/hyperlink" Target="../../../../../crawford/Downloads/TenantSwitch.aspx%3fTenantId=35896" TargetMode="External"/><Relationship Id="rId297" Type="http://schemas.openxmlformats.org/officeDocument/2006/relationships/hyperlink" Target="../../../../../crawford/Downloads/TenantSwitch.aspx%3fTenantId=38923" TargetMode="External"/><Relationship Id="rId441" Type="http://schemas.openxmlformats.org/officeDocument/2006/relationships/hyperlink" Target="../../../../../crawford/Downloads/TenantSwitch.aspx%3fTenantId=37639" TargetMode="External"/><Relationship Id="rId40" Type="http://schemas.openxmlformats.org/officeDocument/2006/relationships/hyperlink" Target="../../../../../crawford/Downloads/TenantSwitch.aspx%3fTenantId=37705" TargetMode="External"/><Relationship Id="rId115" Type="http://schemas.openxmlformats.org/officeDocument/2006/relationships/hyperlink" Target="../../../../../crawford/Downloads/TenantSwitch.aspx%3fTenantId=34963" TargetMode="External"/><Relationship Id="rId136" Type="http://schemas.openxmlformats.org/officeDocument/2006/relationships/hyperlink" Target="../../../../../crawford/Downloads/TenantSwitch.aspx%3fTenantId=32526" TargetMode="External"/><Relationship Id="rId157" Type="http://schemas.openxmlformats.org/officeDocument/2006/relationships/hyperlink" Target="../../../../../crawford/Downloads/TenantSwitch.aspx%3fTenantId=38244" TargetMode="External"/><Relationship Id="rId178" Type="http://schemas.openxmlformats.org/officeDocument/2006/relationships/hyperlink" Target="../../../../../crawford/Downloads/TenantSwitch.aspx%3fTenantId=39007" TargetMode="External"/><Relationship Id="rId301" Type="http://schemas.openxmlformats.org/officeDocument/2006/relationships/hyperlink" Target="../../../../../crawford/Downloads/TenantSwitch.aspx%3fTenantId=32141" TargetMode="External"/><Relationship Id="rId322" Type="http://schemas.openxmlformats.org/officeDocument/2006/relationships/hyperlink" Target="../../../../../crawford/Downloads/TenantSwitch.aspx%3fTenantId=38790" TargetMode="External"/><Relationship Id="rId343" Type="http://schemas.openxmlformats.org/officeDocument/2006/relationships/hyperlink" Target="../../../../../crawford/Downloads/TenantSwitch.aspx%3fTenantId=39133" TargetMode="External"/><Relationship Id="rId364" Type="http://schemas.openxmlformats.org/officeDocument/2006/relationships/hyperlink" Target="../../../../../crawford/Downloads/TenantSwitch.aspx%3fTenantId=39317" TargetMode="External"/><Relationship Id="rId61" Type="http://schemas.openxmlformats.org/officeDocument/2006/relationships/hyperlink" Target="../../../../../crawford/Downloads/TenantSwitch.aspx%3fTenantId=35838" TargetMode="External"/><Relationship Id="rId82" Type="http://schemas.openxmlformats.org/officeDocument/2006/relationships/hyperlink" Target="../../../../../crawford/Downloads/TenantSwitch.aspx%3fTenantId=38380" TargetMode="External"/><Relationship Id="rId199" Type="http://schemas.openxmlformats.org/officeDocument/2006/relationships/hyperlink" Target="../../../../../crawford/Downloads/TenantSwitch.aspx%3fTenantId=36714" TargetMode="External"/><Relationship Id="rId203" Type="http://schemas.openxmlformats.org/officeDocument/2006/relationships/hyperlink" Target="../../../../../crawford/Downloads/TenantSwitch.aspx%3fTenantId=33474" TargetMode="External"/><Relationship Id="rId385" Type="http://schemas.openxmlformats.org/officeDocument/2006/relationships/hyperlink" Target="../../../../../crawford/Downloads/TenantSwitch.aspx%3fTenantId=37161" TargetMode="External"/><Relationship Id="rId19" Type="http://schemas.openxmlformats.org/officeDocument/2006/relationships/hyperlink" Target="../../../../../crawford/Downloads/TenantSwitch.aspx%3fTenantId=36519" TargetMode="External"/><Relationship Id="rId224" Type="http://schemas.openxmlformats.org/officeDocument/2006/relationships/hyperlink" Target="../../../../../crawford/Downloads/TenantSwitch.aspx%3fTenantId=38704" TargetMode="External"/><Relationship Id="rId245" Type="http://schemas.openxmlformats.org/officeDocument/2006/relationships/hyperlink" Target="../../../../../crawford/Downloads/TenantSwitch.aspx%3fTenantId=34586" TargetMode="External"/><Relationship Id="rId266" Type="http://schemas.openxmlformats.org/officeDocument/2006/relationships/hyperlink" Target="../../../../../crawford/Downloads/TenantSwitch.aspx%3fTenantId=36682" TargetMode="External"/><Relationship Id="rId287" Type="http://schemas.openxmlformats.org/officeDocument/2006/relationships/hyperlink" Target="../../../../../crawford/Downloads/TenantSwitch.aspx%3fTenantId=39106" TargetMode="External"/><Relationship Id="rId410" Type="http://schemas.openxmlformats.org/officeDocument/2006/relationships/hyperlink" Target="../../../../../crawford/Downloads/TenantSwitch.aspx%3fTenantId=36971" TargetMode="External"/><Relationship Id="rId431" Type="http://schemas.openxmlformats.org/officeDocument/2006/relationships/hyperlink" Target="../../../../../crawford/Downloads/TenantSwitch.aspx%3fTenantId=37427" TargetMode="External"/><Relationship Id="rId30" Type="http://schemas.openxmlformats.org/officeDocument/2006/relationships/hyperlink" Target="../../../../../crawford/Downloads/TenantSwitch.aspx%3fTenantId=39229" TargetMode="External"/><Relationship Id="rId105" Type="http://schemas.openxmlformats.org/officeDocument/2006/relationships/hyperlink" Target="../../../../../crawford/Downloads/TenantSwitch.aspx%3fTenantId=38472" TargetMode="External"/><Relationship Id="rId126" Type="http://schemas.openxmlformats.org/officeDocument/2006/relationships/hyperlink" Target="../../../../../crawford/Downloads/TenantSwitch.aspx%3fTenantId=38576" TargetMode="External"/><Relationship Id="rId147" Type="http://schemas.openxmlformats.org/officeDocument/2006/relationships/hyperlink" Target="../../../../../crawford/Downloads/TenantSwitch.aspx%3fTenantId=39075" TargetMode="External"/><Relationship Id="rId168" Type="http://schemas.openxmlformats.org/officeDocument/2006/relationships/hyperlink" Target="../../../../../crawford/Downloads/TenantSwitch.aspx%3fTenantId=39046" TargetMode="External"/><Relationship Id="rId312" Type="http://schemas.openxmlformats.org/officeDocument/2006/relationships/hyperlink" Target="../../../../../crawford/Downloads/TenantSwitch.aspx%3fTenantId=36333" TargetMode="External"/><Relationship Id="rId333" Type="http://schemas.openxmlformats.org/officeDocument/2006/relationships/hyperlink" Target="../../../../../crawford/Downloads/TenantSwitch.aspx%3fTenantId=38993" TargetMode="External"/><Relationship Id="rId354" Type="http://schemas.openxmlformats.org/officeDocument/2006/relationships/hyperlink" Target="../../../../../crawford/Downloads/TenantSwitch.aspx%3fTenantId=38483" TargetMode="External"/><Relationship Id="rId51" Type="http://schemas.openxmlformats.org/officeDocument/2006/relationships/hyperlink" Target="../../../../../crawford/Downloads/TenantSwitch.aspx%3fTenantId=37059" TargetMode="External"/><Relationship Id="rId72" Type="http://schemas.openxmlformats.org/officeDocument/2006/relationships/hyperlink" Target="../../../../../crawford/Downloads/TenantSwitch.aspx%3fTenantId=32388" TargetMode="External"/><Relationship Id="rId93" Type="http://schemas.openxmlformats.org/officeDocument/2006/relationships/hyperlink" Target="../../../../../crawford/Downloads/TenantSwitch.aspx%3fTenantId=38243" TargetMode="External"/><Relationship Id="rId189" Type="http://schemas.openxmlformats.org/officeDocument/2006/relationships/hyperlink" Target="../../../../../crawford/Downloads/TenantSwitch.aspx%3fTenantId=36836" TargetMode="External"/><Relationship Id="rId375" Type="http://schemas.openxmlformats.org/officeDocument/2006/relationships/hyperlink" Target="../../../../../crawford/Downloads/TenantSwitch.aspx%3fTenantId=37070" TargetMode="External"/><Relationship Id="rId396" Type="http://schemas.openxmlformats.org/officeDocument/2006/relationships/hyperlink" Target="../../../../../crawford/Downloads/TenantSwitch.aspx%3fTenantId=37606" TargetMode="External"/><Relationship Id="rId3" Type="http://schemas.openxmlformats.org/officeDocument/2006/relationships/hyperlink" Target="../../../../../crawford/Downloads/TenantSwitch.aspx%3fTenantId=38264" TargetMode="External"/><Relationship Id="rId214" Type="http://schemas.openxmlformats.org/officeDocument/2006/relationships/hyperlink" Target="../../../../../crawford/Downloads/TenantSwitch.aspx%3fTenantId=34907" TargetMode="External"/><Relationship Id="rId235" Type="http://schemas.openxmlformats.org/officeDocument/2006/relationships/hyperlink" Target="../../../../../crawford/Downloads/TenantSwitch.aspx%3fTenantId=39185" TargetMode="External"/><Relationship Id="rId256" Type="http://schemas.openxmlformats.org/officeDocument/2006/relationships/hyperlink" Target="../../../../../crawford/Downloads/TenantSwitch.aspx%3fTenantId=38939" TargetMode="External"/><Relationship Id="rId277" Type="http://schemas.openxmlformats.org/officeDocument/2006/relationships/hyperlink" Target="../../../../../crawford/Downloads/TenantSwitch.aspx%3fTenantId=36572" TargetMode="External"/><Relationship Id="rId298" Type="http://schemas.openxmlformats.org/officeDocument/2006/relationships/hyperlink" Target="../../../../../crawford/Downloads/TenantSwitch.aspx%3fTenantId=38786" TargetMode="External"/><Relationship Id="rId400" Type="http://schemas.openxmlformats.org/officeDocument/2006/relationships/hyperlink" Target="../../../../../crawford/Downloads/TenantSwitch.aspx%3fTenantId=36829" TargetMode="External"/><Relationship Id="rId421" Type="http://schemas.openxmlformats.org/officeDocument/2006/relationships/hyperlink" Target="../../../../../crawford/Downloads/TenantSwitch.aspx%3fTenantId=37476" TargetMode="External"/><Relationship Id="rId442" Type="http://schemas.openxmlformats.org/officeDocument/2006/relationships/hyperlink" Target="../../../../../crawford/Downloads/TenantSwitch.aspx%3fTenantId=37623" TargetMode="External"/><Relationship Id="rId116" Type="http://schemas.openxmlformats.org/officeDocument/2006/relationships/hyperlink" Target="../../../../../crawford/Downloads/TenantSwitch.aspx%3fTenantId=34980" TargetMode="External"/><Relationship Id="rId137" Type="http://schemas.openxmlformats.org/officeDocument/2006/relationships/hyperlink" Target="../../../../../crawford/Downloads/TenantSwitch.aspx%3fTenantId=38747" TargetMode="External"/><Relationship Id="rId158" Type="http://schemas.openxmlformats.org/officeDocument/2006/relationships/hyperlink" Target="../../../../../crawford/Downloads/TenantSwitch.aspx%3fTenantId=38615" TargetMode="External"/><Relationship Id="rId302" Type="http://schemas.openxmlformats.org/officeDocument/2006/relationships/hyperlink" Target="../../../../../crawford/Downloads/TenantSwitch.aspx%3fTenantId=34888" TargetMode="External"/><Relationship Id="rId323" Type="http://schemas.openxmlformats.org/officeDocument/2006/relationships/hyperlink" Target="../../../../../crawford/Downloads/TenantSwitch.aspx%3fTenantId=38977" TargetMode="External"/><Relationship Id="rId344" Type="http://schemas.openxmlformats.org/officeDocument/2006/relationships/hyperlink" Target="../../../../../crawford/Downloads/TenantSwitch.aspx%3fTenantId=39017" TargetMode="External"/><Relationship Id="rId20" Type="http://schemas.openxmlformats.org/officeDocument/2006/relationships/hyperlink" Target="../../../../../crawford/Downloads/TenantSwitch.aspx%3fTenantId=32119" TargetMode="External"/><Relationship Id="rId41" Type="http://schemas.openxmlformats.org/officeDocument/2006/relationships/hyperlink" Target="../../../../../crawford/Downloads/TenantSwitch.aspx%3fTenantId=34927" TargetMode="External"/><Relationship Id="rId62" Type="http://schemas.openxmlformats.org/officeDocument/2006/relationships/hyperlink" Target="../../../../../crawford/Downloads/TenantSwitch.aspx%3fTenantId=37904" TargetMode="External"/><Relationship Id="rId83" Type="http://schemas.openxmlformats.org/officeDocument/2006/relationships/hyperlink" Target="../../../../../crawford/Downloads/TenantSwitch.aspx%3fTenantId=38658" TargetMode="External"/><Relationship Id="rId179" Type="http://schemas.openxmlformats.org/officeDocument/2006/relationships/hyperlink" Target="../../../../../crawford/Downloads/TenantSwitch.aspx%3fTenantId=32121" TargetMode="External"/><Relationship Id="rId365" Type="http://schemas.openxmlformats.org/officeDocument/2006/relationships/hyperlink" Target="../../../../../crawford/Downloads/TenantSwitch.aspx%3fTenantId=39333" TargetMode="External"/><Relationship Id="rId386" Type="http://schemas.openxmlformats.org/officeDocument/2006/relationships/hyperlink" Target="../../../../../crawford/Downloads/TenantSwitch.aspx%3fTenantId=37112" TargetMode="External"/><Relationship Id="rId190" Type="http://schemas.openxmlformats.org/officeDocument/2006/relationships/hyperlink" Target="../../../../../crawford/Downloads/TenantSwitch.aspx%3fTenantId=38281" TargetMode="External"/><Relationship Id="rId204" Type="http://schemas.openxmlformats.org/officeDocument/2006/relationships/hyperlink" Target="../../../../../crawford/Downloads/TenantSwitch.aspx%3fTenantId=39078" TargetMode="External"/><Relationship Id="rId225" Type="http://schemas.openxmlformats.org/officeDocument/2006/relationships/hyperlink" Target="../../../../../crawford/Downloads/TenantSwitch.aspx%3fTenantId=39277" TargetMode="External"/><Relationship Id="rId246" Type="http://schemas.openxmlformats.org/officeDocument/2006/relationships/hyperlink" Target="../../../../../crawford/Downloads/TenantSwitch.aspx%3fTenantId=38946" TargetMode="External"/><Relationship Id="rId267" Type="http://schemas.openxmlformats.org/officeDocument/2006/relationships/hyperlink" Target="../../../../../crawford/Downloads/TenantSwitch.aspx%3fTenantId=34829" TargetMode="External"/><Relationship Id="rId288" Type="http://schemas.openxmlformats.org/officeDocument/2006/relationships/hyperlink" Target="../../../../../crawford/Downloads/TenantSwitch.aspx%3fTenantId=37031" TargetMode="External"/><Relationship Id="rId411" Type="http://schemas.openxmlformats.org/officeDocument/2006/relationships/hyperlink" Target="../../../../../crawford/Downloads/TenantSwitch.aspx%3fTenantId=36886" TargetMode="External"/><Relationship Id="rId432" Type="http://schemas.openxmlformats.org/officeDocument/2006/relationships/hyperlink" Target="../../../../../crawford/Downloads/TenantSwitch.aspx%3fTenantId=37637" TargetMode="External"/><Relationship Id="rId106" Type="http://schemas.openxmlformats.org/officeDocument/2006/relationships/hyperlink" Target="../../../../../crawford/Downloads/TenantSwitch.aspx%3fTenantId=38949" TargetMode="External"/><Relationship Id="rId127" Type="http://schemas.openxmlformats.org/officeDocument/2006/relationships/hyperlink" Target="../../../../../crawford/Downloads/TenantSwitch.aspx%3fTenantId=38456" TargetMode="External"/><Relationship Id="rId313" Type="http://schemas.openxmlformats.org/officeDocument/2006/relationships/hyperlink" Target="../../../../../crawford/Downloads/TenantSwitch.aspx%3fTenantId=37081" TargetMode="External"/><Relationship Id="rId10" Type="http://schemas.openxmlformats.org/officeDocument/2006/relationships/hyperlink" Target="../../../../../crawford/Downloads/TenantSwitch.aspx%3fTenantId=38458" TargetMode="External"/><Relationship Id="rId31" Type="http://schemas.openxmlformats.org/officeDocument/2006/relationships/hyperlink" Target="../../../../../crawford/Downloads/TenantSwitch.aspx%3fTenantId=37812" TargetMode="External"/><Relationship Id="rId52" Type="http://schemas.openxmlformats.org/officeDocument/2006/relationships/hyperlink" Target="../../../../../crawford/Downloads/TenantSwitch.aspx%3fTenantId=36007" TargetMode="External"/><Relationship Id="rId73" Type="http://schemas.openxmlformats.org/officeDocument/2006/relationships/hyperlink" Target="../../../../../crawford/Downloads/TenantSwitch.aspx%3fTenantId=32505" TargetMode="External"/><Relationship Id="rId94" Type="http://schemas.openxmlformats.org/officeDocument/2006/relationships/hyperlink" Target="../../../../../crawford/Downloads/TenantSwitch.aspx%3fTenantId=38958" TargetMode="External"/><Relationship Id="rId148" Type="http://schemas.openxmlformats.org/officeDocument/2006/relationships/hyperlink" Target="../../../../../crawford/Downloads/TenantSwitch.aspx%3fTenantId=37124" TargetMode="External"/><Relationship Id="rId169" Type="http://schemas.openxmlformats.org/officeDocument/2006/relationships/hyperlink" Target="../../../../../crawford/Downloads/TenantSwitch.aspx%3fTenantId=35939" TargetMode="External"/><Relationship Id="rId334" Type="http://schemas.openxmlformats.org/officeDocument/2006/relationships/hyperlink" Target="../../../../../crawford/Downloads/TenantSwitch.aspx%3fTenantId=38365" TargetMode="External"/><Relationship Id="rId355" Type="http://schemas.openxmlformats.org/officeDocument/2006/relationships/hyperlink" Target="../../../../../crawford/Downloads/TenantSwitch.aspx%3fTenantId=38974" TargetMode="External"/><Relationship Id="rId376" Type="http://schemas.openxmlformats.org/officeDocument/2006/relationships/hyperlink" Target="../../../../../crawford/Downloads/TenantSwitch.aspx%3fTenantId=37109" TargetMode="External"/><Relationship Id="rId397" Type="http://schemas.openxmlformats.org/officeDocument/2006/relationships/hyperlink" Target="../../../../../crawford/Downloads/TenantSwitch.aspx%3fTenantId=37145" TargetMode="External"/><Relationship Id="rId4" Type="http://schemas.openxmlformats.org/officeDocument/2006/relationships/hyperlink" Target="../../../../../crawford/Downloads/TenantSwitch.aspx%3fTenantId=36810" TargetMode="External"/><Relationship Id="rId180" Type="http://schemas.openxmlformats.org/officeDocument/2006/relationships/hyperlink" Target="../../../../../crawford/Downloads/TenantSwitch.aspx%3fTenantId=38830" TargetMode="External"/><Relationship Id="rId215" Type="http://schemas.openxmlformats.org/officeDocument/2006/relationships/hyperlink" Target="../../../../../crawford/Downloads/TenantSwitch.aspx%3fTenantId=36471" TargetMode="External"/><Relationship Id="rId236" Type="http://schemas.openxmlformats.org/officeDocument/2006/relationships/hyperlink" Target="../../../../../crawford/Downloads/TenantSwitch.aspx%3fTenantId=38899" TargetMode="External"/><Relationship Id="rId257" Type="http://schemas.openxmlformats.org/officeDocument/2006/relationships/hyperlink" Target="../../../../../crawford/Downloads/TenantSwitch.aspx%3fTenantId=36455" TargetMode="External"/><Relationship Id="rId278" Type="http://schemas.openxmlformats.org/officeDocument/2006/relationships/hyperlink" Target="../../../../../crawford/Downloads/TenantSwitch.aspx%3fTenantId=39085" TargetMode="External"/><Relationship Id="rId401" Type="http://schemas.openxmlformats.org/officeDocument/2006/relationships/hyperlink" Target="../../../../../crawford/Downloads/TenantSwitch.aspx%3fTenantId=37464" TargetMode="External"/><Relationship Id="rId422" Type="http://schemas.openxmlformats.org/officeDocument/2006/relationships/hyperlink" Target="../../../../../crawford/Downloads/TenantSwitch.aspx%3fTenantId=37410" TargetMode="External"/><Relationship Id="rId443" Type="http://schemas.openxmlformats.org/officeDocument/2006/relationships/hyperlink" Target="../../../../../crawford/Downloads/TenantSwitch.aspx%3fTenantId=37497" TargetMode="External"/><Relationship Id="rId303" Type="http://schemas.openxmlformats.org/officeDocument/2006/relationships/hyperlink" Target="../../../../../crawford/Downloads/TenantSwitch.aspx%3fTenantId=39292" TargetMode="External"/><Relationship Id="rId42" Type="http://schemas.openxmlformats.org/officeDocument/2006/relationships/hyperlink" Target="../../../../../crawford/Downloads/TenantSwitch.aspx%3fTenantId=33861" TargetMode="External"/><Relationship Id="rId84" Type="http://schemas.openxmlformats.org/officeDocument/2006/relationships/hyperlink" Target="../../../../../crawford/Downloads/TenantSwitch.aspx%3fTenantId=37066" TargetMode="External"/><Relationship Id="rId138" Type="http://schemas.openxmlformats.org/officeDocument/2006/relationships/hyperlink" Target="../../../../../crawford/Downloads/TenantSwitch.aspx%3fTenantId=34720" TargetMode="External"/><Relationship Id="rId345" Type="http://schemas.openxmlformats.org/officeDocument/2006/relationships/hyperlink" Target="../../../../../crawford/Downloads/TenantSwitch.aspx%3fTenantId=39207" TargetMode="External"/><Relationship Id="rId387" Type="http://schemas.openxmlformats.org/officeDocument/2006/relationships/hyperlink" Target="../../../../../crawford/Downloads/TenantSwitch.aspx%3fTenantId=37088" TargetMode="External"/><Relationship Id="rId191" Type="http://schemas.openxmlformats.org/officeDocument/2006/relationships/hyperlink" Target="../../../../../crawford/Downloads/TenantSwitch.aspx%3fTenantId=38565" TargetMode="External"/><Relationship Id="rId205" Type="http://schemas.openxmlformats.org/officeDocument/2006/relationships/hyperlink" Target="../../../../../crawford/Downloads/TenantSwitch.aspx%3fTenantId=34040" TargetMode="External"/><Relationship Id="rId247" Type="http://schemas.openxmlformats.org/officeDocument/2006/relationships/hyperlink" Target="../../../../../crawford/Downloads/TenantSwitch.aspx%3fTenantId=32501" TargetMode="External"/><Relationship Id="rId412" Type="http://schemas.openxmlformats.org/officeDocument/2006/relationships/hyperlink" Target="../../../../../crawford/Downloads/TenantSwitch.aspx%3fTenantId=37085" TargetMode="External"/><Relationship Id="rId107" Type="http://schemas.openxmlformats.org/officeDocument/2006/relationships/hyperlink" Target="../../../../../crawford/Downloads/TenantSwitch.aspx%3fTenantId=35934" TargetMode="External"/><Relationship Id="rId289" Type="http://schemas.openxmlformats.org/officeDocument/2006/relationships/hyperlink" Target="../../../../../crawford/Downloads/TenantSwitch.aspx%3fTenantId=34225" TargetMode="External"/><Relationship Id="rId11" Type="http://schemas.openxmlformats.org/officeDocument/2006/relationships/hyperlink" Target="../../../../../crawford/Downloads/TenantSwitch.aspx%3fTenantId=38598" TargetMode="External"/><Relationship Id="rId53" Type="http://schemas.openxmlformats.org/officeDocument/2006/relationships/hyperlink" Target="../../../../../crawford/Downloads/TenantSwitch.aspx%3fTenantId=38808" TargetMode="External"/><Relationship Id="rId149" Type="http://schemas.openxmlformats.org/officeDocument/2006/relationships/hyperlink" Target="../../../../../crawford/Downloads/TenantSwitch.aspx%3fTenantId=34713" TargetMode="External"/><Relationship Id="rId314" Type="http://schemas.openxmlformats.org/officeDocument/2006/relationships/hyperlink" Target="../../../../../crawford/Downloads/TenantSwitch.aspx%3fTenantId=38706" TargetMode="External"/><Relationship Id="rId356" Type="http://schemas.openxmlformats.org/officeDocument/2006/relationships/hyperlink" Target="../../../../../crawford/Downloads/TenantSwitch.aspx%3fTenantId=37181" TargetMode="External"/><Relationship Id="rId398" Type="http://schemas.openxmlformats.org/officeDocument/2006/relationships/hyperlink" Target="../../../../../crawford/Downloads/TenantSwitch.aspx%3fTenantId=37097" TargetMode="External"/><Relationship Id="rId95" Type="http://schemas.openxmlformats.org/officeDocument/2006/relationships/hyperlink" Target="../../../../../crawford/Downloads/TenantSwitch.aspx%3fTenantId=39138" TargetMode="External"/><Relationship Id="rId160" Type="http://schemas.openxmlformats.org/officeDocument/2006/relationships/hyperlink" Target="../../../../../crawford/Downloads/TenantSwitch.aspx%3fTenantId=34587" TargetMode="External"/><Relationship Id="rId216" Type="http://schemas.openxmlformats.org/officeDocument/2006/relationships/hyperlink" Target="../../../../../crawford/Downloads/TenantSwitch.aspx%3fTenantId=38906" TargetMode="External"/><Relationship Id="rId423" Type="http://schemas.openxmlformats.org/officeDocument/2006/relationships/hyperlink" Target="../../../../../crawford/Downloads/TenantSwitch.aspx%3fTenantId=37532" TargetMode="External"/><Relationship Id="rId258" Type="http://schemas.openxmlformats.org/officeDocument/2006/relationships/hyperlink" Target="../../../../../crawford/Downloads/TenantSwitch.aspx%3fTenantId=38751" TargetMode="External"/><Relationship Id="rId22" Type="http://schemas.openxmlformats.org/officeDocument/2006/relationships/hyperlink" Target="../../../../../crawford/Downloads/TenantSwitch.aspx%3fTenantId=38728" TargetMode="External"/><Relationship Id="rId64" Type="http://schemas.openxmlformats.org/officeDocument/2006/relationships/hyperlink" Target="../../../../../crawford/Downloads/TenantSwitch.aspx%3fTenantId=38587" TargetMode="External"/><Relationship Id="rId118" Type="http://schemas.openxmlformats.org/officeDocument/2006/relationships/hyperlink" Target="../../../../../crawford/Downloads/TenantSwitch.aspx%3fTenantId=36673" TargetMode="External"/><Relationship Id="rId325" Type="http://schemas.openxmlformats.org/officeDocument/2006/relationships/hyperlink" Target="../../../../../crawford/Downloads/TenantSwitch.aspx%3fTenantId=39099" TargetMode="External"/><Relationship Id="rId367" Type="http://schemas.openxmlformats.org/officeDocument/2006/relationships/hyperlink" Target="../../../../../crawford/Downloads/TenantSwitch.aspx%3fTenantId=39293" TargetMode="External"/><Relationship Id="rId171" Type="http://schemas.openxmlformats.org/officeDocument/2006/relationships/hyperlink" Target="../../../../../crawford/Downloads/TenantSwitch.aspx%3fTenantId=35003" TargetMode="External"/><Relationship Id="rId227" Type="http://schemas.openxmlformats.org/officeDocument/2006/relationships/hyperlink" Target="../../../../../crawford/Downloads/TenantSwitch.aspx%3fTenantId=38822" TargetMode="External"/><Relationship Id="rId269" Type="http://schemas.openxmlformats.org/officeDocument/2006/relationships/hyperlink" Target="../../../../../crawford/Downloads/TenantSwitch.aspx%3fTenantId=39186" TargetMode="External"/><Relationship Id="rId434" Type="http://schemas.openxmlformats.org/officeDocument/2006/relationships/hyperlink" Target="../../../../../crawford/Downloads/TenantSwitch.aspx%3fTenantId=37385" TargetMode="External"/><Relationship Id="rId33" Type="http://schemas.openxmlformats.org/officeDocument/2006/relationships/hyperlink" Target="../../../../../crawford/Downloads/TenantSwitch.aspx%3fTenantId=38581" TargetMode="External"/><Relationship Id="rId129" Type="http://schemas.openxmlformats.org/officeDocument/2006/relationships/hyperlink" Target="../../../../../crawford/Downloads/TenantSwitch.aspx%3fTenantId=38626" TargetMode="External"/><Relationship Id="rId280" Type="http://schemas.openxmlformats.org/officeDocument/2006/relationships/hyperlink" Target="../../../../../crawford/Downloads/TenantSwitch.aspx%3fTenantId=39119" TargetMode="External"/><Relationship Id="rId336" Type="http://schemas.openxmlformats.org/officeDocument/2006/relationships/hyperlink" Target="../../../../../crawford/Downloads/TenantSwitch.aspx%3fTenantId=34849" TargetMode="External"/><Relationship Id="rId75" Type="http://schemas.openxmlformats.org/officeDocument/2006/relationships/hyperlink" Target="../../../../../crawford/Downloads/TenantSwitch.aspx%3fTenantId=38828" TargetMode="External"/><Relationship Id="rId140" Type="http://schemas.openxmlformats.org/officeDocument/2006/relationships/hyperlink" Target="../../../../../crawford/Downloads/TenantSwitch.aspx%3fTenantId=38869" TargetMode="External"/><Relationship Id="rId182" Type="http://schemas.openxmlformats.org/officeDocument/2006/relationships/hyperlink" Target="../../../../../crawford/Downloads/TenantSwitch.aspx%3fTenantId=36438" TargetMode="External"/><Relationship Id="rId378" Type="http://schemas.openxmlformats.org/officeDocument/2006/relationships/hyperlink" Target="../../../../../crawford/Downloads/TenantSwitch.aspx%3fTenantId=38339" TargetMode="External"/><Relationship Id="rId403" Type="http://schemas.openxmlformats.org/officeDocument/2006/relationships/hyperlink" Target="../../../../../crawford/Downloads/TenantSwitch.aspx%3fTenantId=37050" TargetMode="External"/><Relationship Id="rId6" Type="http://schemas.openxmlformats.org/officeDocument/2006/relationships/hyperlink" Target="../../../../../crawford/Downloads/TenantSwitch.aspx%3fTenantId=36072" TargetMode="External"/><Relationship Id="rId238" Type="http://schemas.openxmlformats.org/officeDocument/2006/relationships/hyperlink" Target="../../../../../crawford/Downloads/TenantSwitch.aspx%3fTenantId=35489" TargetMode="External"/><Relationship Id="rId445" Type="http://schemas.openxmlformats.org/officeDocument/2006/relationships/hyperlink" Target="../../../../../crawford/Downloads/TenantSwitch.aspx%3fTenantId=37529" TargetMode="External"/><Relationship Id="rId291" Type="http://schemas.openxmlformats.org/officeDocument/2006/relationships/hyperlink" Target="../../../../../crawford/Downloads/TenantSwitch.aspx%3fTenantId=38978" TargetMode="External"/><Relationship Id="rId305" Type="http://schemas.openxmlformats.org/officeDocument/2006/relationships/hyperlink" Target="../../../../../crawford/Downloads/TenantSwitch.aspx%3fTenantId=35962" TargetMode="External"/><Relationship Id="rId347" Type="http://schemas.openxmlformats.org/officeDocument/2006/relationships/hyperlink" Target="../../../../../crawford/Downloads/TenantSwitch.aspx%3fTenantId=33670" TargetMode="External"/><Relationship Id="rId44" Type="http://schemas.openxmlformats.org/officeDocument/2006/relationships/hyperlink" Target="../../../../../crawford/Downloads/TenantSwitch.aspx%3fTenantId=36035" TargetMode="External"/><Relationship Id="rId86" Type="http://schemas.openxmlformats.org/officeDocument/2006/relationships/hyperlink" Target="../../../../../crawford/Downloads/TenantSwitch.aspx%3fTenantId=37484" TargetMode="External"/><Relationship Id="rId151" Type="http://schemas.openxmlformats.org/officeDocument/2006/relationships/hyperlink" Target="../../../../../crawford/Downloads/TenantSwitch.aspx%3fTenantId=36811" TargetMode="External"/><Relationship Id="rId389" Type="http://schemas.openxmlformats.org/officeDocument/2006/relationships/hyperlink" Target="../../../../../crawford/Downloads/TenantSwitch.aspx%3fTenantId=37193" TargetMode="External"/><Relationship Id="rId193" Type="http://schemas.openxmlformats.org/officeDocument/2006/relationships/hyperlink" Target="../../../../../crawford/Downloads/TenantSwitch.aspx%3fTenantId=38290" TargetMode="External"/><Relationship Id="rId207" Type="http://schemas.openxmlformats.org/officeDocument/2006/relationships/hyperlink" Target="../../../../../crawford/Downloads/TenantSwitch.aspx%3fTenantId=38501" TargetMode="External"/><Relationship Id="rId249" Type="http://schemas.openxmlformats.org/officeDocument/2006/relationships/hyperlink" Target="../../../../../crawford/Downloads/TenantSwitch.aspx%3fTenantId=39160" TargetMode="External"/><Relationship Id="rId414" Type="http://schemas.openxmlformats.org/officeDocument/2006/relationships/hyperlink" Target="../../../../../crawford/Downloads/TenantSwitch.aspx%3fTenantId=36977" TargetMode="External"/><Relationship Id="rId13" Type="http://schemas.openxmlformats.org/officeDocument/2006/relationships/hyperlink" Target="../../../../../crawford/Downloads/TenantSwitch.aspx%3fTenantId=36004" TargetMode="External"/><Relationship Id="rId109" Type="http://schemas.openxmlformats.org/officeDocument/2006/relationships/hyperlink" Target="../../../../../crawford/Downloads/TenantSwitch.aspx%3fTenantId=38688" TargetMode="External"/><Relationship Id="rId260" Type="http://schemas.openxmlformats.org/officeDocument/2006/relationships/hyperlink" Target="../../../../../crawford/Downloads/TenantSwitch.aspx%3fTenantId=36316" TargetMode="External"/><Relationship Id="rId316" Type="http://schemas.openxmlformats.org/officeDocument/2006/relationships/hyperlink" Target="../../../../../crawford/Downloads/TenantSwitch.aspx%3fTenantId=39204" TargetMode="External"/><Relationship Id="rId55" Type="http://schemas.openxmlformats.org/officeDocument/2006/relationships/hyperlink" Target="../../../../../crawford/Downloads/TenantSwitch.aspx%3fTenantId=38341" TargetMode="External"/><Relationship Id="rId97" Type="http://schemas.openxmlformats.org/officeDocument/2006/relationships/hyperlink" Target="../../../../../crawford/Downloads/TenantSwitch.aspx%3fTenantId=37752" TargetMode="External"/><Relationship Id="rId120" Type="http://schemas.openxmlformats.org/officeDocument/2006/relationships/hyperlink" Target="../../../../../crawford/Downloads/TenantSwitch.aspx%3fTenantId=34839" TargetMode="External"/><Relationship Id="rId358" Type="http://schemas.openxmlformats.org/officeDocument/2006/relationships/hyperlink" Target="../../../../../crawford/Downloads/TenantSwitch.aspx%3fTenantId=36737" TargetMode="External"/><Relationship Id="rId162" Type="http://schemas.openxmlformats.org/officeDocument/2006/relationships/hyperlink" Target="../../../../../crawford/Downloads/TenantSwitch.aspx%3fTenantId=36003" TargetMode="External"/><Relationship Id="rId218" Type="http://schemas.openxmlformats.org/officeDocument/2006/relationships/hyperlink" Target="../../../../../crawford/Downloads/TenantSwitch.aspx%3fTenantId=38884" TargetMode="External"/><Relationship Id="rId425" Type="http://schemas.openxmlformats.org/officeDocument/2006/relationships/hyperlink" Target="../../../../../crawford/Downloads/TenantSwitch.aspx%3fTenantId=37254" TargetMode="External"/><Relationship Id="rId271" Type="http://schemas.openxmlformats.org/officeDocument/2006/relationships/hyperlink" Target="../../../../../crawford/Downloads/TenantSwitch.aspx%3fTenantId=38355" TargetMode="External"/><Relationship Id="rId24" Type="http://schemas.openxmlformats.org/officeDocument/2006/relationships/hyperlink" Target="../../../../../crawford/Downloads/TenantSwitch.aspx%3fTenantId=32108" TargetMode="External"/><Relationship Id="rId66" Type="http://schemas.openxmlformats.org/officeDocument/2006/relationships/hyperlink" Target="../../../../../crawford/Downloads/TenantSwitch.aspx%3fTenantId=37644" TargetMode="External"/><Relationship Id="rId131" Type="http://schemas.openxmlformats.org/officeDocument/2006/relationships/hyperlink" Target="../../../../../crawford/Downloads/TenantSwitch.aspx%3fTenantId=38950" TargetMode="External"/><Relationship Id="rId327" Type="http://schemas.openxmlformats.org/officeDocument/2006/relationships/hyperlink" Target="../../../../../crawford/Downloads/TenantSwitch.aspx%3fTenantId=34693" TargetMode="External"/><Relationship Id="rId369" Type="http://schemas.openxmlformats.org/officeDocument/2006/relationships/hyperlink" Target="../../../../../crawford/Downloads/TenantSwitch.aspx%3fTenantId=39383" TargetMode="External"/><Relationship Id="rId173" Type="http://schemas.openxmlformats.org/officeDocument/2006/relationships/hyperlink" Target="../../../../../crawford/Downloads/TenantSwitch.aspx%3fTenantId=38374" TargetMode="External"/><Relationship Id="rId229" Type="http://schemas.openxmlformats.org/officeDocument/2006/relationships/hyperlink" Target="../../../../../crawford/Downloads/TenantSwitch.aspx%3fTenantId=37455" TargetMode="External"/><Relationship Id="rId380" Type="http://schemas.openxmlformats.org/officeDocument/2006/relationships/hyperlink" Target="../../../../../crawford/Downloads/TenantSwitch.aspx%3fTenantId=37075" TargetMode="External"/><Relationship Id="rId436" Type="http://schemas.openxmlformats.org/officeDocument/2006/relationships/hyperlink" Target="../../../../../crawford/Downloads/TenantSwitch.aspx%3fTenantId=37649" TargetMode="External"/><Relationship Id="rId240" Type="http://schemas.openxmlformats.org/officeDocument/2006/relationships/hyperlink" Target="../../../../../crawford/Downloads/TenantSwitch.aspx%3fTenantId=39276" TargetMode="External"/><Relationship Id="rId35" Type="http://schemas.openxmlformats.org/officeDocument/2006/relationships/hyperlink" Target="../../../../../crawford/Downloads/TenantSwitch.aspx%3fTenantId=36565" TargetMode="External"/><Relationship Id="rId77" Type="http://schemas.openxmlformats.org/officeDocument/2006/relationships/hyperlink" Target="../../../../../crawford/Downloads/TenantSwitch.aspx%3fTenantId=38300" TargetMode="External"/><Relationship Id="rId100" Type="http://schemas.openxmlformats.org/officeDocument/2006/relationships/hyperlink" Target="../../../../../crawford/Downloads/TenantSwitch.aspx%3fTenantId=39273" TargetMode="External"/><Relationship Id="rId282" Type="http://schemas.openxmlformats.org/officeDocument/2006/relationships/hyperlink" Target="../../../../../crawford/Downloads/TenantSwitch.aspx%3fTenantId=32173" TargetMode="External"/><Relationship Id="rId338" Type="http://schemas.openxmlformats.org/officeDocument/2006/relationships/hyperlink" Target="../../../../../crawford/Downloads/TenantSwitch.aspx%3fTenantId=39268" TargetMode="External"/><Relationship Id="rId8" Type="http://schemas.openxmlformats.org/officeDocument/2006/relationships/hyperlink" Target="../../../../../crawford/Downloads/TenantSwitch.aspx%3fTenantId=39097" TargetMode="External"/><Relationship Id="rId142" Type="http://schemas.openxmlformats.org/officeDocument/2006/relationships/hyperlink" Target="../../../../../crawford/Downloads/TenantSwitch.aspx%3fTenantId=36733" TargetMode="External"/><Relationship Id="rId184" Type="http://schemas.openxmlformats.org/officeDocument/2006/relationships/hyperlink" Target="../../../../../crawford/Downloads/TenantSwitch.aspx%3fTenantId=33393" TargetMode="External"/><Relationship Id="rId391" Type="http://schemas.openxmlformats.org/officeDocument/2006/relationships/hyperlink" Target="../../../../../crawford/Downloads/TenantSwitch.aspx%3fTenantId=37119" TargetMode="External"/><Relationship Id="rId405" Type="http://schemas.openxmlformats.org/officeDocument/2006/relationships/hyperlink" Target="../../../../../crawford/Downloads/TenantSwitch.aspx%3fTenantId=36823" TargetMode="External"/><Relationship Id="rId251" Type="http://schemas.openxmlformats.org/officeDocument/2006/relationships/hyperlink" Target="../../../../../crawford/Downloads/TenantSwitch.aspx%3fTenantId=38385" TargetMode="External"/><Relationship Id="rId46" Type="http://schemas.openxmlformats.org/officeDocument/2006/relationships/hyperlink" Target="../../../../../crawford/Downloads/TenantSwitch.aspx%3fTenantId=38418" TargetMode="External"/><Relationship Id="rId293" Type="http://schemas.openxmlformats.org/officeDocument/2006/relationships/hyperlink" Target="../../../../../crawford/Downloads/TenantSwitch.aspx%3fTenantId=39190" TargetMode="External"/><Relationship Id="rId307" Type="http://schemas.openxmlformats.org/officeDocument/2006/relationships/hyperlink" Target="../../../../../crawford/Downloads/TenantSwitch.aspx%3fTenantId=38451" TargetMode="External"/><Relationship Id="rId349" Type="http://schemas.openxmlformats.org/officeDocument/2006/relationships/hyperlink" Target="../../../../../crawford/Downloads/TenantSwitch.aspx%3fTenantId=38373" TargetMode="External"/><Relationship Id="rId88" Type="http://schemas.openxmlformats.org/officeDocument/2006/relationships/hyperlink" Target="../../../../../crawford/Downloads/TenantSwitch.aspx%3fTenantId=39238" TargetMode="External"/><Relationship Id="rId111" Type="http://schemas.openxmlformats.org/officeDocument/2006/relationships/hyperlink" Target="../../../../../crawford/Downloads/TenantSwitch.aspx%3fTenantId=38796" TargetMode="External"/><Relationship Id="rId153" Type="http://schemas.openxmlformats.org/officeDocument/2006/relationships/hyperlink" Target="../../../../../crawford/Downloads/TenantSwitch.aspx%3fTenantId=38408" TargetMode="External"/><Relationship Id="rId195" Type="http://schemas.openxmlformats.org/officeDocument/2006/relationships/hyperlink" Target="../../../../../crawford/Downloads/TenantSwitch.aspx%3fTenantId=38942" TargetMode="External"/><Relationship Id="rId209" Type="http://schemas.openxmlformats.org/officeDocument/2006/relationships/hyperlink" Target="../../../../../crawford/Downloads/TenantSwitch.aspx%3fTenantId=35022" TargetMode="External"/><Relationship Id="rId360" Type="http://schemas.openxmlformats.org/officeDocument/2006/relationships/hyperlink" Target="../../../../../crawford/Downloads/TenantSwitch.aspx%3fTenantId=37175" TargetMode="External"/><Relationship Id="rId416" Type="http://schemas.openxmlformats.org/officeDocument/2006/relationships/hyperlink" Target="../../../../../crawford/Downloads/TenantSwitch.aspx%3fTenantId=36996" TargetMode="External"/><Relationship Id="rId220" Type="http://schemas.openxmlformats.org/officeDocument/2006/relationships/hyperlink" Target="../../../../../crawford/Downloads/TenantSwitch.aspx%3fTenantId=38877" TargetMode="External"/><Relationship Id="rId15" Type="http://schemas.openxmlformats.org/officeDocument/2006/relationships/hyperlink" Target="../../../../../crawford/Downloads/TenantSwitch.aspx%3fTenantId=39251" TargetMode="External"/><Relationship Id="rId57" Type="http://schemas.openxmlformats.org/officeDocument/2006/relationships/hyperlink" Target="../../../../../crawford/Downloads/TenantSwitch.aspx%3fTenantId=38618" TargetMode="External"/><Relationship Id="rId262" Type="http://schemas.openxmlformats.org/officeDocument/2006/relationships/hyperlink" Target="../../../../../crawford/Downloads/TenantSwitch.aspx%3fTenantId=39084" TargetMode="External"/><Relationship Id="rId318" Type="http://schemas.openxmlformats.org/officeDocument/2006/relationships/hyperlink" Target="../../../../../crawford/Downloads/TenantSwitch.aspx%3fTenantId=32337" TargetMode="External"/><Relationship Id="rId99" Type="http://schemas.openxmlformats.org/officeDocument/2006/relationships/hyperlink" Target="../../../../../crawford/Downloads/TenantSwitch.aspx%3fTenantId=32510" TargetMode="External"/><Relationship Id="rId122" Type="http://schemas.openxmlformats.org/officeDocument/2006/relationships/hyperlink" Target="../../../../../crawford/Downloads/TenantSwitch.aspx%3fTenantId=35053" TargetMode="External"/><Relationship Id="rId164" Type="http://schemas.openxmlformats.org/officeDocument/2006/relationships/hyperlink" Target="../../../../../crawford/Downloads/TenantSwitch.aspx%3fTenantId=37924" TargetMode="External"/><Relationship Id="rId371" Type="http://schemas.openxmlformats.org/officeDocument/2006/relationships/hyperlink" Target="../../../../../crawford/Downloads/TenantSwitch.aspx%3fTenantId=39295" TargetMode="External"/><Relationship Id="rId427" Type="http://schemas.openxmlformats.org/officeDocument/2006/relationships/hyperlink" Target="../../../../../crawford/Downloads/TenantSwitch.aspx%3fTenantId=37453" TargetMode="External"/><Relationship Id="rId26" Type="http://schemas.openxmlformats.org/officeDocument/2006/relationships/hyperlink" Target="../../../../../crawford/Downloads/TenantSwitch.aspx%3fTenantId=39162" TargetMode="External"/><Relationship Id="rId231" Type="http://schemas.openxmlformats.org/officeDocument/2006/relationships/hyperlink" Target="../../../../../crawford/Downloads/TenantSwitch.aspx%3fTenantId=33547" TargetMode="External"/><Relationship Id="rId273" Type="http://schemas.openxmlformats.org/officeDocument/2006/relationships/hyperlink" Target="../../../../../crawford/Downloads/TenantSwitch.aspx%3fTenantId=39194" TargetMode="External"/><Relationship Id="rId329" Type="http://schemas.openxmlformats.org/officeDocument/2006/relationships/hyperlink" Target="../../../../../crawford/Downloads/TenantSwitch.aspx%3fTenantId=36584" TargetMode="External"/><Relationship Id="rId68" Type="http://schemas.openxmlformats.org/officeDocument/2006/relationships/hyperlink" Target="../../../../../crawford/Downloads/TenantSwitch.aspx%3fTenantId=38699" TargetMode="External"/><Relationship Id="rId133" Type="http://schemas.openxmlformats.org/officeDocument/2006/relationships/hyperlink" Target="../../../../../crawford/Downloads/TenantSwitch.aspx%3fTenantId=34936" TargetMode="External"/><Relationship Id="rId175" Type="http://schemas.openxmlformats.org/officeDocument/2006/relationships/hyperlink" Target="../../../../../crawford/Downloads/TenantSwitch.aspx%3fTenantId=36765" TargetMode="External"/><Relationship Id="rId340" Type="http://schemas.openxmlformats.org/officeDocument/2006/relationships/hyperlink" Target="../../../../../crawford/Downloads/TenantSwitch.aspx%3fTenantId=38490" TargetMode="External"/><Relationship Id="rId200" Type="http://schemas.openxmlformats.org/officeDocument/2006/relationships/hyperlink" Target="../../../../../crawford/Downloads/TenantSwitch.aspx%3fTenantId=35949" TargetMode="External"/><Relationship Id="rId382" Type="http://schemas.openxmlformats.org/officeDocument/2006/relationships/hyperlink" Target="../../../../../crawford/Downloads/TenantSwitch.aspx%3fTenantId=37240" TargetMode="External"/><Relationship Id="rId438" Type="http://schemas.openxmlformats.org/officeDocument/2006/relationships/hyperlink" Target="../../../../../crawford/Downloads/TenantSwitch.aspx%3fTenantId=37577" TargetMode="External"/><Relationship Id="rId242" Type="http://schemas.openxmlformats.org/officeDocument/2006/relationships/hyperlink" Target="../../../../../crawford/Downloads/TenantSwitch.aspx%3fTenantId=37082" TargetMode="External"/><Relationship Id="rId284" Type="http://schemas.openxmlformats.org/officeDocument/2006/relationships/hyperlink" Target="../../../../../crawford/Downloads/TenantSwitch.aspx%3fTenantId=33534" TargetMode="External"/><Relationship Id="rId37" Type="http://schemas.openxmlformats.org/officeDocument/2006/relationships/hyperlink" Target="../../../../../crawford/Downloads/TenantSwitch.aspx%3fTenantId=35119" TargetMode="External"/><Relationship Id="rId79" Type="http://schemas.openxmlformats.org/officeDocument/2006/relationships/hyperlink" Target="../../../../../crawford/Downloads/TenantSwitch.aspx%3fTenantId=33819" TargetMode="External"/><Relationship Id="rId102" Type="http://schemas.openxmlformats.org/officeDocument/2006/relationships/hyperlink" Target="../../../../../crawford/Downloads/TenantSwitch.aspx%3fTenantId=34780" TargetMode="External"/><Relationship Id="rId144" Type="http://schemas.openxmlformats.org/officeDocument/2006/relationships/hyperlink" Target="../../../../../crawford/Downloads/TenantSwitch.aspx%3fTenantId=38296" TargetMode="External"/><Relationship Id="rId90" Type="http://schemas.openxmlformats.org/officeDocument/2006/relationships/hyperlink" Target="../../../../../crawford/Downloads/TenantSwitch.aspx%3fTenantId=32340" TargetMode="External"/><Relationship Id="rId186" Type="http://schemas.openxmlformats.org/officeDocument/2006/relationships/hyperlink" Target="../../../../../crawford/Downloads/TenantSwitch.aspx%3fTenantId=38962" TargetMode="External"/><Relationship Id="rId351" Type="http://schemas.openxmlformats.org/officeDocument/2006/relationships/hyperlink" Target="../../../../../crawford/Downloads/TenantSwitch.aspx%3fTenantId=39286" TargetMode="External"/><Relationship Id="rId393" Type="http://schemas.openxmlformats.org/officeDocument/2006/relationships/hyperlink" Target="../../../../../crawford/Downloads/TenantSwitch.aspx%3fTenantId=37239" TargetMode="External"/><Relationship Id="rId407" Type="http://schemas.openxmlformats.org/officeDocument/2006/relationships/hyperlink" Target="../../../../../crawford/Downloads/TenantSwitch.aspx%3fTenantId=37172" TargetMode="External"/><Relationship Id="rId211" Type="http://schemas.openxmlformats.org/officeDocument/2006/relationships/hyperlink" Target="../../../../../crawford/Downloads/TenantSwitch.aspx%3fTenantId=36660" TargetMode="External"/><Relationship Id="rId253" Type="http://schemas.openxmlformats.org/officeDocument/2006/relationships/hyperlink" Target="../../../../../crawford/Downloads/TenantSwitch.aspx%3fTenantId=36014" TargetMode="External"/><Relationship Id="rId295" Type="http://schemas.openxmlformats.org/officeDocument/2006/relationships/hyperlink" Target="../../../../../crawford/Downloads/TenantSwitch.aspx%3fTenantId=32486" TargetMode="External"/><Relationship Id="rId309" Type="http://schemas.openxmlformats.org/officeDocument/2006/relationships/hyperlink" Target="../../../../../crawford/Downloads/TenantSwitch.aspx%3fTenantId=36407" TargetMode="External"/><Relationship Id="rId48" Type="http://schemas.openxmlformats.org/officeDocument/2006/relationships/hyperlink" Target="../../../../../crawford/Downloads/TenantSwitch.aspx%3fTenantId=36315" TargetMode="External"/><Relationship Id="rId113" Type="http://schemas.openxmlformats.org/officeDocument/2006/relationships/hyperlink" Target="../../../../../crawford/Downloads/TenantSwitch.aspx%3fTenantId=38524" TargetMode="External"/><Relationship Id="rId320" Type="http://schemas.openxmlformats.org/officeDocument/2006/relationships/hyperlink" Target="../../../../../crawford/Downloads/TenantSwitch.aspx%3fTenantId=37520" TargetMode="External"/><Relationship Id="rId155" Type="http://schemas.openxmlformats.org/officeDocument/2006/relationships/hyperlink" Target="../../../../../crawford/Downloads/TenantSwitch.aspx%3fTenantId=35104" TargetMode="External"/><Relationship Id="rId197" Type="http://schemas.openxmlformats.org/officeDocument/2006/relationships/hyperlink" Target="../../../../../crawford/Downloads/TenantSwitch.aspx%3fTenantId=38462" TargetMode="External"/><Relationship Id="rId362" Type="http://schemas.openxmlformats.org/officeDocument/2006/relationships/hyperlink" Target="../../../../../crawford/Downloads/TenantSwitch.aspx%3fTenantId=36573" TargetMode="External"/><Relationship Id="rId418" Type="http://schemas.openxmlformats.org/officeDocument/2006/relationships/hyperlink" Target="../../../../../crawford/Downloads/TenantSwitch.aspx%3fTenantId=37236" TargetMode="External"/><Relationship Id="rId222" Type="http://schemas.openxmlformats.org/officeDocument/2006/relationships/hyperlink" Target="../../../../../crawford/Downloads/TenantSwitch.aspx%3fTenantId=38940" TargetMode="External"/><Relationship Id="rId264" Type="http://schemas.openxmlformats.org/officeDocument/2006/relationships/hyperlink" Target="../../../../../crawford/Downloads/TenantSwitch.aspx%3fTenantId=38961" TargetMode="External"/><Relationship Id="rId17" Type="http://schemas.openxmlformats.org/officeDocument/2006/relationships/hyperlink" Target="../../../../../crawford/Downloads/TenantSwitch.aspx%3fTenantId=38304" TargetMode="External"/><Relationship Id="rId59" Type="http://schemas.openxmlformats.org/officeDocument/2006/relationships/hyperlink" Target="../../../../../crawford/Downloads/TenantSwitch.aspx%3fTenantId=34220" TargetMode="External"/><Relationship Id="rId124" Type="http://schemas.openxmlformats.org/officeDocument/2006/relationships/hyperlink" Target="../../../../../crawford/Downloads/TenantSwitch.aspx%3fTenantId=38810" TargetMode="External"/><Relationship Id="rId70" Type="http://schemas.openxmlformats.org/officeDocument/2006/relationships/hyperlink" Target="../../../../../crawford/Downloads/TenantSwitch.aspx%3fTenantId=34974" TargetMode="External"/><Relationship Id="rId166" Type="http://schemas.openxmlformats.org/officeDocument/2006/relationships/hyperlink" Target="../../../../../crawford/Downloads/TenantSwitch.aspx%3fTenantId=33550" TargetMode="External"/><Relationship Id="rId331" Type="http://schemas.openxmlformats.org/officeDocument/2006/relationships/hyperlink" Target="../../../../../crawford/Downloads/TenantSwitch.aspx%3fTenantId=37223" TargetMode="External"/><Relationship Id="rId373" Type="http://schemas.openxmlformats.org/officeDocument/2006/relationships/hyperlink" Target="../../../../../crawford/Downloads/TenantSwitch.aspx%3fTenantId=37744" TargetMode="External"/><Relationship Id="rId429" Type="http://schemas.openxmlformats.org/officeDocument/2006/relationships/hyperlink" Target="../../../../../crawford/Downloads/TenantSwitch.aspx%3fTenantId=37482" TargetMode="External"/><Relationship Id="rId1" Type="http://schemas.openxmlformats.org/officeDocument/2006/relationships/hyperlink" Target="../../../../../crawford/Downloads/TenantSwitch.aspx%3fTenantId=39111" TargetMode="External"/><Relationship Id="rId233" Type="http://schemas.openxmlformats.org/officeDocument/2006/relationships/hyperlink" Target="../../../../../crawford/Downloads/TenantSwitch.aspx%3fTenantId=38880" TargetMode="External"/><Relationship Id="rId440" Type="http://schemas.openxmlformats.org/officeDocument/2006/relationships/hyperlink" Target="../../../../../crawford/Downloads/TenantSwitch.aspx%3fTenantId=37543" TargetMode="External"/><Relationship Id="rId28" Type="http://schemas.openxmlformats.org/officeDocument/2006/relationships/hyperlink" Target="../../../../../crawford/Downloads/TenantSwitch.aspx%3fTenantId=36747" TargetMode="External"/><Relationship Id="rId275" Type="http://schemas.openxmlformats.org/officeDocument/2006/relationships/hyperlink" Target="../../../../../crawford/Downloads/TenantSwitch.aspx%3fTenantId=39233" TargetMode="External"/><Relationship Id="rId300" Type="http://schemas.openxmlformats.org/officeDocument/2006/relationships/hyperlink" Target="../../../../../crawford/Downloads/TenantSwitch.aspx%3fTenantId=38890" TargetMode="External"/><Relationship Id="rId81" Type="http://schemas.openxmlformats.org/officeDocument/2006/relationships/hyperlink" Target="../../../../../crawford/Downloads/TenantSwitch.aspx%3fTenantId=39210" TargetMode="External"/><Relationship Id="rId135" Type="http://schemas.openxmlformats.org/officeDocument/2006/relationships/hyperlink" Target="../../../../../crawford/Downloads/TenantSwitch.aspx%3fTenantId=32175" TargetMode="External"/><Relationship Id="rId177" Type="http://schemas.openxmlformats.org/officeDocument/2006/relationships/hyperlink" Target="../../../../../crawford/Downloads/TenantSwitch.aspx%3fTenantId=37164" TargetMode="External"/><Relationship Id="rId342" Type="http://schemas.openxmlformats.org/officeDocument/2006/relationships/hyperlink" Target="../../../../../crawford/Downloads/TenantSwitch.aspx%3fTenantId=38849" TargetMode="External"/><Relationship Id="rId384" Type="http://schemas.openxmlformats.org/officeDocument/2006/relationships/hyperlink" Target="../../../../../crawford/Downloads/TenantSwitch.aspx%3fTenantId=37055" TargetMode="External"/><Relationship Id="rId202" Type="http://schemas.openxmlformats.org/officeDocument/2006/relationships/hyperlink" Target="../../../../../crawford/Downloads/TenantSwitch.aspx%3fTenantId=38512" TargetMode="External"/><Relationship Id="rId244" Type="http://schemas.openxmlformats.org/officeDocument/2006/relationships/hyperlink" Target="../../../../../crawford/Downloads/TenantSwitch.aspx%3fTenantId=3912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0C0D-F3ED-4394-965C-0497F4CDD678}">
  <sheetPr>
    <pageSetUpPr fitToPage="1"/>
  </sheetPr>
  <dimension ref="B1:O99"/>
  <sheetViews>
    <sheetView showGridLines="0" tabSelected="1" view="pageBreakPreview" topLeftCell="C1" zoomScaleNormal="100" zoomScaleSheetLayoutView="100" zoomScalePageLayoutView="80" workbookViewId="0"/>
  </sheetViews>
  <sheetFormatPr defaultRowHeight="13.15" outlineLevelCol="1"/>
  <cols>
    <col min="1" max="1" width="0" style="689" hidden="1" customWidth="1"/>
    <col min="2" max="2" width="9.3984375" style="689" hidden="1" customWidth="1"/>
    <col min="3" max="3" width="48.1328125" style="57" customWidth="1"/>
    <col min="4" max="4" width="3.265625" style="57" customWidth="1"/>
    <col min="5" max="5" width="16.265625" style="57" customWidth="1"/>
    <col min="6" max="6" width="13.59765625" style="57" customWidth="1"/>
    <col min="7" max="7" width="15.59765625" style="57" customWidth="1"/>
    <col min="8" max="9" width="15" style="57" customWidth="1"/>
    <col min="10" max="10" width="17.265625" style="57" hidden="1" customWidth="1" outlineLevel="1"/>
    <col min="11" max="11" width="20.33203125" style="57" hidden="1" customWidth="1" outlineLevel="1"/>
    <col min="12" max="12" width="93.796875" style="689" customWidth="1" collapsed="1"/>
    <col min="13" max="13" width="15.06640625" style="689" customWidth="1"/>
    <col min="14" max="14" width="16.53125" style="689" customWidth="1"/>
    <col min="15" max="15" width="18.19921875" style="689" bestFit="1" customWidth="1"/>
    <col min="16" max="256" width="9.06640625" style="689"/>
    <col min="257" max="258" width="0" style="689" hidden="1" customWidth="1"/>
    <col min="259" max="259" width="48.1328125" style="689" customWidth="1"/>
    <col min="260" max="260" width="3.265625" style="689" customWidth="1"/>
    <col min="261" max="261" width="16.265625" style="689" customWidth="1"/>
    <col min="262" max="263" width="13.59765625" style="689" customWidth="1"/>
    <col min="264" max="265" width="15" style="689" customWidth="1"/>
    <col min="266" max="266" width="15.1328125" style="689" customWidth="1"/>
    <col min="267" max="267" width="21.3984375" style="689" customWidth="1"/>
    <col min="268" max="512" width="9.06640625" style="689"/>
    <col min="513" max="514" width="0" style="689" hidden="1" customWidth="1"/>
    <col min="515" max="515" width="48.1328125" style="689" customWidth="1"/>
    <col min="516" max="516" width="3.265625" style="689" customWidth="1"/>
    <col min="517" max="517" width="16.265625" style="689" customWidth="1"/>
    <col min="518" max="519" width="13.59765625" style="689" customWidth="1"/>
    <col min="520" max="521" width="15" style="689" customWidth="1"/>
    <col min="522" max="522" width="15.1328125" style="689" customWidth="1"/>
    <col min="523" max="523" width="21.3984375" style="689" customWidth="1"/>
    <col min="524" max="768" width="9.06640625" style="689"/>
    <col min="769" max="770" width="0" style="689" hidden="1" customWidth="1"/>
    <col min="771" max="771" width="48.1328125" style="689" customWidth="1"/>
    <col min="772" max="772" width="3.265625" style="689" customWidth="1"/>
    <col min="773" max="773" width="16.265625" style="689" customWidth="1"/>
    <col min="774" max="775" width="13.59765625" style="689" customWidth="1"/>
    <col min="776" max="777" width="15" style="689" customWidth="1"/>
    <col min="778" max="778" width="15.1328125" style="689" customWidth="1"/>
    <col min="779" max="779" width="21.3984375" style="689" customWidth="1"/>
    <col min="780" max="1024" width="9.06640625" style="689"/>
    <col min="1025" max="1026" width="0" style="689" hidden="1" customWidth="1"/>
    <col min="1027" max="1027" width="48.1328125" style="689" customWidth="1"/>
    <col min="1028" max="1028" width="3.265625" style="689" customWidth="1"/>
    <col min="1029" max="1029" width="16.265625" style="689" customWidth="1"/>
    <col min="1030" max="1031" width="13.59765625" style="689" customWidth="1"/>
    <col min="1032" max="1033" width="15" style="689" customWidth="1"/>
    <col min="1034" max="1034" width="15.1328125" style="689" customWidth="1"/>
    <col min="1035" max="1035" width="21.3984375" style="689" customWidth="1"/>
    <col min="1036" max="1280" width="9.06640625" style="689"/>
    <col min="1281" max="1282" width="0" style="689" hidden="1" customWidth="1"/>
    <col min="1283" max="1283" width="48.1328125" style="689" customWidth="1"/>
    <col min="1284" max="1284" width="3.265625" style="689" customWidth="1"/>
    <col min="1285" max="1285" width="16.265625" style="689" customWidth="1"/>
    <col min="1286" max="1287" width="13.59765625" style="689" customWidth="1"/>
    <col min="1288" max="1289" width="15" style="689" customWidth="1"/>
    <col min="1290" max="1290" width="15.1328125" style="689" customWidth="1"/>
    <col min="1291" max="1291" width="21.3984375" style="689" customWidth="1"/>
    <col min="1292" max="1536" width="9.06640625" style="689"/>
    <col min="1537" max="1538" width="0" style="689" hidden="1" customWidth="1"/>
    <col min="1539" max="1539" width="48.1328125" style="689" customWidth="1"/>
    <col min="1540" max="1540" width="3.265625" style="689" customWidth="1"/>
    <col min="1541" max="1541" width="16.265625" style="689" customWidth="1"/>
    <col min="1542" max="1543" width="13.59765625" style="689" customWidth="1"/>
    <col min="1544" max="1545" width="15" style="689" customWidth="1"/>
    <col min="1546" max="1546" width="15.1328125" style="689" customWidth="1"/>
    <col min="1547" max="1547" width="21.3984375" style="689" customWidth="1"/>
    <col min="1548" max="1792" width="9.06640625" style="689"/>
    <col min="1793" max="1794" width="0" style="689" hidden="1" customWidth="1"/>
    <col min="1795" max="1795" width="48.1328125" style="689" customWidth="1"/>
    <col min="1796" max="1796" width="3.265625" style="689" customWidth="1"/>
    <col min="1797" max="1797" width="16.265625" style="689" customWidth="1"/>
    <col min="1798" max="1799" width="13.59765625" style="689" customWidth="1"/>
    <col min="1800" max="1801" width="15" style="689" customWidth="1"/>
    <col min="1802" max="1802" width="15.1328125" style="689" customWidth="1"/>
    <col min="1803" max="1803" width="21.3984375" style="689" customWidth="1"/>
    <col min="1804" max="2048" width="9.06640625" style="689"/>
    <col min="2049" max="2050" width="0" style="689" hidden="1" customWidth="1"/>
    <col min="2051" max="2051" width="48.1328125" style="689" customWidth="1"/>
    <col min="2052" max="2052" width="3.265625" style="689" customWidth="1"/>
    <col min="2053" max="2053" width="16.265625" style="689" customWidth="1"/>
    <col min="2054" max="2055" width="13.59765625" style="689" customWidth="1"/>
    <col min="2056" max="2057" width="15" style="689" customWidth="1"/>
    <col min="2058" max="2058" width="15.1328125" style="689" customWidth="1"/>
    <col min="2059" max="2059" width="21.3984375" style="689" customWidth="1"/>
    <col min="2060" max="2304" width="9.06640625" style="689"/>
    <col min="2305" max="2306" width="0" style="689" hidden="1" customWidth="1"/>
    <col min="2307" max="2307" width="48.1328125" style="689" customWidth="1"/>
    <col min="2308" max="2308" width="3.265625" style="689" customWidth="1"/>
    <col min="2309" max="2309" width="16.265625" style="689" customWidth="1"/>
    <col min="2310" max="2311" width="13.59765625" style="689" customWidth="1"/>
    <col min="2312" max="2313" width="15" style="689" customWidth="1"/>
    <col min="2314" max="2314" width="15.1328125" style="689" customWidth="1"/>
    <col min="2315" max="2315" width="21.3984375" style="689" customWidth="1"/>
    <col min="2316" max="2560" width="9.06640625" style="689"/>
    <col min="2561" max="2562" width="0" style="689" hidden="1" customWidth="1"/>
    <col min="2563" max="2563" width="48.1328125" style="689" customWidth="1"/>
    <col min="2564" max="2564" width="3.265625" style="689" customWidth="1"/>
    <col min="2565" max="2565" width="16.265625" style="689" customWidth="1"/>
    <col min="2566" max="2567" width="13.59765625" style="689" customWidth="1"/>
    <col min="2568" max="2569" width="15" style="689" customWidth="1"/>
    <col min="2570" max="2570" width="15.1328125" style="689" customWidth="1"/>
    <col min="2571" max="2571" width="21.3984375" style="689" customWidth="1"/>
    <col min="2572" max="2816" width="9.06640625" style="689"/>
    <col min="2817" max="2818" width="0" style="689" hidden="1" customWidth="1"/>
    <col min="2819" max="2819" width="48.1328125" style="689" customWidth="1"/>
    <col min="2820" max="2820" width="3.265625" style="689" customWidth="1"/>
    <col min="2821" max="2821" width="16.265625" style="689" customWidth="1"/>
    <col min="2822" max="2823" width="13.59765625" style="689" customWidth="1"/>
    <col min="2824" max="2825" width="15" style="689" customWidth="1"/>
    <col min="2826" max="2826" width="15.1328125" style="689" customWidth="1"/>
    <col min="2827" max="2827" width="21.3984375" style="689" customWidth="1"/>
    <col min="2828" max="3072" width="9.06640625" style="689"/>
    <col min="3073" max="3074" width="0" style="689" hidden="1" customWidth="1"/>
    <col min="3075" max="3075" width="48.1328125" style="689" customWidth="1"/>
    <col min="3076" max="3076" width="3.265625" style="689" customWidth="1"/>
    <col min="3077" max="3077" width="16.265625" style="689" customWidth="1"/>
    <col min="3078" max="3079" width="13.59765625" style="689" customWidth="1"/>
    <col min="3080" max="3081" width="15" style="689" customWidth="1"/>
    <col min="3082" max="3082" width="15.1328125" style="689" customWidth="1"/>
    <col min="3083" max="3083" width="21.3984375" style="689" customWidth="1"/>
    <col min="3084" max="3328" width="9.06640625" style="689"/>
    <col min="3329" max="3330" width="0" style="689" hidden="1" customWidth="1"/>
    <col min="3331" max="3331" width="48.1328125" style="689" customWidth="1"/>
    <col min="3332" max="3332" width="3.265625" style="689" customWidth="1"/>
    <col min="3333" max="3333" width="16.265625" style="689" customWidth="1"/>
    <col min="3334" max="3335" width="13.59765625" style="689" customWidth="1"/>
    <col min="3336" max="3337" width="15" style="689" customWidth="1"/>
    <col min="3338" max="3338" width="15.1328125" style="689" customWidth="1"/>
    <col min="3339" max="3339" width="21.3984375" style="689" customWidth="1"/>
    <col min="3340" max="3584" width="9.06640625" style="689"/>
    <col min="3585" max="3586" width="0" style="689" hidden="1" customWidth="1"/>
    <col min="3587" max="3587" width="48.1328125" style="689" customWidth="1"/>
    <col min="3588" max="3588" width="3.265625" style="689" customWidth="1"/>
    <col min="3589" max="3589" width="16.265625" style="689" customWidth="1"/>
    <col min="3590" max="3591" width="13.59765625" style="689" customWidth="1"/>
    <col min="3592" max="3593" width="15" style="689" customWidth="1"/>
    <col min="3594" max="3594" width="15.1328125" style="689" customWidth="1"/>
    <col min="3595" max="3595" width="21.3984375" style="689" customWidth="1"/>
    <col min="3596" max="3840" width="9.06640625" style="689"/>
    <col min="3841" max="3842" width="0" style="689" hidden="1" customWidth="1"/>
    <col min="3843" max="3843" width="48.1328125" style="689" customWidth="1"/>
    <col min="3844" max="3844" width="3.265625" style="689" customWidth="1"/>
    <col min="3845" max="3845" width="16.265625" style="689" customWidth="1"/>
    <col min="3846" max="3847" width="13.59765625" style="689" customWidth="1"/>
    <col min="3848" max="3849" width="15" style="689" customWidth="1"/>
    <col min="3850" max="3850" width="15.1328125" style="689" customWidth="1"/>
    <col min="3851" max="3851" width="21.3984375" style="689" customWidth="1"/>
    <col min="3852" max="4096" width="9.06640625" style="689"/>
    <col min="4097" max="4098" width="0" style="689" hidden="1" customWidth="1"/>
    <col min="4099" max="4099" width="48.1328125" style="689" customWidth="1"/>
    <col min="4100" max="4100" width="3.265625" style="689" customWidth="1"/>
    <col min="4101" max="4101" width="16.265625" style="689" customWidth="1"/>
    <col min="4102" max="4103" width="13.59765625" style="689" customWidth="1"/>
    <col min="4104" max="4105" width="15" style="689" customWidth="1"/>
    <col min="4106" max="4106" width="15.1328125" style="689" customWidth="1"/>
    <col min="4107" max="4107" width="21.3984375" style="689" customWidth="1"/>
    <col min="4108" max="4352" width="9.06640625" style="689"/>
    <col min="4353" max="4354" width="0" style="689" hidden="1" customWidth="1"/>
    <col min="4355" max="4355" width="48.1328125" style="689" customWidth="1"/>
    <col min="4356" max="4356" width="3.265625" style="689" customWidth="1"/>
    <col min="4357" max="4357" width="16.265625" style="689" customWidth="1"/>
    <col min="4358" max="4359" width="13.59765625" style="689" customWidth="1"/>
    <col min="4360" max="4361" width="15" style="689" customWidth="1"/>
    <col min="4362" max="4362" width="15.1328125" style="689" customWidth="1"/>
    <col min="4363" max="4363" width="21.3984375" style="689" customWidth="1"/>
    <col min="4364" max="4608" width="9.06640625" style="689"/>
    <col min="4609" max="4610" width="0" style="689" hidden="1" customWidth="1"/>
    <col min="4611" max="4611" width="48.1328125" style="689" customWidth="1"/>
    <col min="4612" max="4612" width="3.265625" style="689" customWidth="1"/>
    <col min="4613" max="4613" width="16.265625" style="689" customWidth="1"/>
    <col min="4614" max="4615" width="13.59765625" style="689" customWidth="1"/>
    <col min="4616" max="4617" width="15" style="689" customWidth="1"/>
    <col min="4618" max="4618" width="15.1328125" style="689" customWidth="1"/>
    <col min="4619" max="4619" width="21.3984375" style="689" customWidth="1"/>
    <col min="4620" max="4864" width="9.06640625" style="689"/>
    <col min="4865" max="4866" width="0" style="689" hidden="1" customWidth="1"/>
    <col min="4867" max="4867" width="48.1328125" style="689" customWidth="1"/>
    <col min="4868" max="4868" width="3.265625" style="689" customWidth="1"/>
    <col min="4869" max="4869" width="16.265625" style="689" customWidth="1"/>
    <col min="4870" max="4871" width="13.59765625" style="689" customWidth="1"/>
    <col min="4872" max="4873" width="15" style="689" customWidth="1"/>
    <col min="4874" max="4874" width="15.1328125" style="689" customWidth="1"/>
    <col min="4875" max="4875" width="21.3984375" style="689" customWidth="1"/>
    <col min="4876" max="5120" width="9.06640625" style="689"/>
    <col min="5121" max="5122" width="0" style="689" hidden="1" customWidth="1"/>
    <col min="5123" max="5123" width="48.1328125" style="689" customWidth="1"/>
    <col min="5124" max="5124" width="3.265625" style="689" customWidth="1"/>
    <col min="5125" max="5125" width="16.265625" style="689" customWidth="1"/>
    <col min="5126" max="5127" width="13.59765625" style="689" customWidth="1"/>
    <col min="5128" max="5129" width="15" style="689" customWidth="1"/>
    <col min="5130" max="5130" width="15.1328125" style="689" customWidth="1"/>
    <col min="5131" max="5131" width="21.3984375" style="689" customWidth="1"/>
    <col min="5132" max="5376" width="9.06640625" style="689"/>
    <col min="5377" max="5378" width="0" style="689" hidden="1" customWidth="1"/>
    <col min="5379" max="5379" width="48.1328125" style="689" customWidth="1"/>
    <col min="5380" max="5380" width="3.265625" style="689" customWidth="1"/>
    <col min="5381" max="5381" width="16.265625" style="689" customWidth="1"/>
    <col min="5382" max="5383" width="13.59765625" style="689" customWidth="1"/>
    <col min="5384" max="5385" width="15" style="689" customWidth="1"/>
    <col min="5386" max="5386" width="15.1328125" style="689" customWidth="1"/>
    <col min="5387" max="5387" width="21.3984375" style="689" customWidth="1"/>
    <col min="5388" max="5632" width="9.06640625" style="689"/>
    <col min="5633" max="5634" width="0" style="689" hidden="1" customWidth="1"/>
    <col min="5635" max="5635" width="48.1328125" style="689" customWidth="1"/>
    <col min="5636" max="5636" width="3.265625" style="689" customWidth="1"/>
    <col min="5637" max="5637" width="16.265625" style="689" customWidth="1"/>
    <col min="5638" max="5639" width="13.59765625" style="689" customWidth="1"/>
    <col min="5640" max="5641" width="15" style="689" customWidth="1"/>
    <col min="5642" max="5642" width="15.1328125" style="689" customWidth="1"/>
    <col min="5643" max="5643" width="21.3984375" style="689" customWidth="1"/>
    <col min="5644" max="5888" width="9.06640625" style="689"/>
    <col min="5889" max="5890" width="0" style="689" hidden="1" customWidth="1"/>
    <col min="5891" max="5891" width="48.1328125" style="689" customWidth="1"/>
    <col min="5892" max="5892" width="3.265625" style="689" customWidth="1"/>
    <col min="5893" max="5893" width="16.265625" style="689" customWidth="1"/>
    <col min="5894" max="5895" width="13.59765625" style="689" customWidth="1"/>
    <col min="5896" max="5897" width="15" style="689" customWidth="1"/>
    <col min="5898" max="5898" width="15.1328125" style="689" customWidth="1"/>
    <col min="5899" max="5899" width="21.3984375" style="689" customWidth="1"/>
    <col min="5900" max="6144" width="9.06640625" style="689"/>
    <col min="6145" max="6146" width="0" style="689" hidden="1" customWidth="1"/>
    <col min="6147" max="6147" width="48.1328125" style="689" customWidth="1"/>
    <col min="6148" max="6148" width="3.265625" style="689" customWidth="1"/>
    <col min="6149" max="6149" width="16.265625" style="689" customWidth="1"/>
    <col min="6150" max="6151" width="13.59765625" style="689" customWidth="1"/>
    <col min="6152" max="6153" width="15" style="689" customWidth="1"/>
    <col min="6154" max="6154" width="15.1328125" style="689" customWidth="1"/>
    <col min="6155" max="6155" width="21.3984375" style="689" customWidth="1"/>
    <col min="6156" max="6400" width="9.06640625" style="689"/>
    <col min="6401" max="6402" width="0" style="689" hidden="1" customWidth="1"/>
    <col min="6403" max="6403" width="48.1328125" style="689" customWidth="1"/>
    <col min="6404" max="6404" width="3.265625" style="689" customWidth="1"/>
    <col min="6405" max="6405" width="16.265625" style="689" customWidth="1"/>
    <col min="6406" max="6407" width="13.59765625" style="689" customWidth="1"/>
    <col min="6408" max="6409" width="15" style="689" customWidth="1"/>
    <col min="6410" max="6410" width="15.1328125" style="689" customWidth="1"/>
    <col min="6411" max="6411" width="21.3984375" style="689" customWidth="1"/>
    <col min="6412" max="6656" width="9.06640625" style="689"/>
    <col min="6657" max="6658" width="0" style="689" hidden="1" customWidth="1"/>
    <col min="6659" max="6659" width="48.1328125" style="689" customWidth="1"/>
    <col min="6660" max="6660" width="3.265625" style="689" customWidth="1"/>
    <col min="6661" max="6661" width="16.265625" style="689" customWidth="1"/>
    <col min="6662" max="6663" width="13.59765625" style="689" customWidth="1"/>
    <col min="6664" max="6665" width="15" style="689" customWidth="1"/>
    <col min="6666" max="6666" width="15.1328125" style="689" customWidth="1"/>
    <col min="6667" max="6667" width="21.3984375" style="689" customWidth="1"/>
    <col min="6668" max="6912" width="9.06640625" style="689"/>
    <col min="6913" max="6914" width="0" style="689" hidden="1" customWidth="1"/>
    <col min="6915" max="6915" width="48.1328125" style="689" customWidth="1"/>
    <col min="6916" max="6916" width="3.265625" style="689" customWidth="1"/>
    <col min="6917" max="6917" width="16.265625" style="689" customWidth="1"/>
    <col min="6918" max="6919" width="13.59765625" style="689" customWidth="1"/>
    <col min="6920" max="6921" width="15" style="689" customWidth="1"/>
    <col min="6922" max="6922" width="15.1328125" style="689" customWidth="1"/>
    <col min="6923" max="6923" width="21.3984375" style="689" customWidth="1"/>
    <col min="6924" max="7168" width="9.06640625" style="689"/>
    <col min="7169" max="7170" width="0" style="689" hidden="1" customWidth="1"/>
    <col min="7171" max="7171" width="48.1328125" style="689" customWidth="1"/>
    <col min="7172" max="7172" width="3.265625" style="689" customWidth="1"/>
    <col min="7173" max="7173" width="16.265625" style="689" customWidth="1"/>
    <col min="7174" max="7175" width="13.59765625" style="689" customWidth="1"/>
    <col min="7176" max="7177" width="15" style="689" customWidth="1"/>
    <col min="7178" max="7178" width="15.1328125" style="689" customWidth="1"/>
    <col min="7179" max="7179" width="21.3984375" style="689" customWidth="1"/>
    <col min="7180" max="7424" width="9.06640625" style="689"/>
    <col min="7425" max="7426" width="0" style="689" hidden="1" customWidth="1"/>
    <col min="7427" max="7427" width="48.1328125" style="689" customWidth="1"/>
    <col min="7428" max="7428" width="3.265625" style="689" customWidth="1"/>
    <col min="7429" max="7429" width="16.265625" style="689" customWidth="1"/>
    <col min="7430" max="7431" width="13.59765625" style="689" customWidth="1"/>
    <col min="7432" max="7433" width="15" style="689" customWidth="1"/>
    <col min="7434" max="7434" width="15.1328125" style="689" customWidth="1"/>
    <col min="7435" max="7435" width="21.3984375" style="689" customWidth="1"/>
    <col min="7436" max="7680" width="9.06640625" style="689"/>
    <col min="7681" max="7682" width="0" style="689" hidden="1" customWidth="1"/>
    <col min="7683" max="7683" width="48.1328125" style="689" customWidth="1"/>
    <col min="7684" max="7684" width="3.265625" style="689" customWidth="1"/>
    <col min="7685" max="7685" width="16.265625" style="689" customWidth="1"/>
    <col min="7686" max="7687" width="13.59765625" style="689" customWidth="1"/>
    <col min="7688" max="7689" width="15" style="689" customWidth="1"/>
    <col min="7690" max="7690" width="15.1328125" style="689" customWidth="1"/>
    <col min="7691" max="7691" width="21.3984375" style="689" customWidth="1"/>
    <col min="7692" max="7936" width="9.06640625" style="689"/>
    <col min="7937" max="7938" width="0" style="689" hidden="1" customWidth="1"/>
    <col min="7939" max="7939" width="48.1328125" style="689" customWidth="1"/>
    <col min="7940" max="7940" width="3.265625" style="689" customWidth="1"/>
    <col min="7941" max="7941" width="16.265625" style="689" customWidth="1"/>
    <col min="7942" max="7943" width="13.59765625" style="689" customWidth="1"/>
    <col min="7944" max="7945" width="15" style="689" customWidth="1"/>
    <col min="7946" max="7946" width="15.1328125" style="689" customWidth="1"/>
    <col min="7947" max="7947" width="21.3984375" style="689" customWidth="1"/>
    <col min="7948" max="8192" width="9.06640625" style="689"/>
    <col min="8193" max="8194" width="0" style="689" hidden="1" customWidth="1"/>
    <col min="8195" max="8195" width="48.1328125" style="689" customWidth="1"/>
    <col min="8196" max="8196" width="3.265625" style="689" customWidth="1"/>
    <col min="8197" max="8197" width="16.265625" style="689" customWidth="1"/>
    <col min="8198" max="8199" width="13.59765625" style="689" customWidth="1"/>
    <col min="8200" max="8201" width="15" style="689" customWidth="1"/>
    <col min="8202" max="8202" width="15.1328125" style="689" customWidth="1"/>
    <col min="8203" max="8203" width="21.3984375" style="689" customWidth="1"/>
    <col min="8204" max="8448" width="9.06640625" style="689"/>
    <col min="8449" max="8450" width="0" style="689" hidden="1" customWidth="1"/>
    <col min="8451" max="8451" width="48.1328125" style="689" customWidth="1"/>
    <col min="8452" max="8452" width="3.265625" style="689" customWidth="1"/>
    <col min="8453" max="8453" width="16.265625" style="689" customWidth="1"/>
    <col min="8454" max="8455" width="13.59765625" style="689" customWidth="1"/>
    <col min="8456" max="8457" width="15" style="689" customWidth="1"/>
    <col min="8458" max="8458" width="15.1328125" style="689" customWidth="1"/>
    <col min="8459" max="8459" width="21.3984375" style="689" customWidth="1"/>
    <col min="8460" max="8704" width="9.06640625" style="689"/>
    <col min="8705" max="8706" width="0" style="689" hidden="1" customWidth="1"/>
    <col min="8707" max="8707" width="48.1328125" style="689" customWidth="1"/>
    <col min="8708" max="8708" width="3.265625" style="689" customWidth="1"/>
    <col min="8709" max="8709" width="16.265625" style="689" customWidth="1"/>
    <col min="8710" max="8711" width="13.59765625" style="689" customWidth="1"/>
    <col min="8712" max="8713" width="15" style="689" customWidth="1"/>
    <col min="8714" max="8714" width="15.1328125" style="689" customWidth="1"/>
    <col min="8715" max="8715" width="21.3984375" style="689" customWidth="1"/>
    <col min="8716" max="8960" width="9.06640625" style="689"/>
    <col min="8961" max="8962" width="0" style="689" hidden="1" customWidth="1"/>
    <col min="8963" max="8963" width="48.1328125" style="689" customWidth="1"/>
    <col min="8964" max="8964" width="3.265625" style="689" customWidth="1"/>
    <col min="8965" max="8965" width="16.265625" style="689" customWidth="1"/>
    <col min="8966" max="8967" width="13.59765625" style="689" customWidth="1"/>
    <col min="8968" max="8969" width="15" style="689" customWidth="1"/>
    <col min="8970" max="8970" width="15.1328125" style="689" customWidth="1"/>
    <col min="8971" max="8971" width="21.3984375" style="689" customWidth="1"/>
    <col min="8972" max="9216" width="9.06640625" style="689"/>
    <col min="9217" max="9218" width="0" style="689" hidden="1" customWidth="1"/>
    <col min="9219" max="9219" width="48.1328125" style="689" customWidth="1"/>
    <col min="9220" max="9220" width="3.265625" style="689" customWidth="1"/>
    <col min="9221" max="9221" width="16.265625" style="689" customWidth="1"/>
    <col min="9222" max="9223" width="13.59765625" style="689" customWidth="1"/>
    <col min="9224" max="9225" width="15" style="689" customWidth="1"/>
    <col min="9226" max="9226" width="15.1328125" style="689" customWidth="1"/>
    <col min="9227" max="9227" width="21.3984375" style="689" customWidth="1"/>
    <col min="9228" max="9472" width="9.06640625" style="689"/>
    <col min="9473" max="9474" width="0" style="689" hidden="1" customWidth="1"/>
    <col min="9475" max="9475" width="48.1328125" style="689" customWidth="1"/>
    <col min="9476" max="9476" width="3.265625" style="689" customWidth="1"/>
    <col min="9477" max="9477" width="16.265625" style="689" customWidth="1"/>
    <col min="9478" max="9479" width="13.59765625" style="689" customWidth="1"/>
    <col min="9480" max="9481" width="15" style="689" customWidth="1"/>
    <col min="9482" max="9482" width="15.1328125" style="689" customWidth="1"/>
    <col min="9483" max="9483" width="21.3984375" style="689" customWidth="1"/>
    <col min="9484" max="9728" width="9.06640625" style="689"/>
    <col min="9729" max="9730" width="0" style="689" hidden="1" customWidth="1"/>
    <col min="9731" max="9731" width="48.1328125" style="689" customWidth="1"/>
    <col min="9732" max="9732" width="3.265625" style="689" customWidth="1"/>
    <col min="9733" max="9733" width="16.265625" style="689" customWidth="1"/>
    <col min="9734" max="9735" width="13.59765625" style="689" customWidth="1"/>
    <col min="9736" max="9737" width="15" style="689" customWidth="1"/>
    <col min="9738" max="9738" width="15.1328125" style="689" customWidth="1"/>
    <col min="9739" max="9739" width="21.3984375" style="689" customWidth="1"/>
    <col min="9740" max="9984" width="9.06640625" style="689"/>
    <col min="9985" max="9986" width="0" style="689" hidden="1" customWidth="1"/>
    <col min="9987" max="9987" width="48.1328125" style="689" customWidth="1"/>
    <col min="9988" max="9988" width="3.265625" style="689" customWidth="1"/>
    <col min="9989" max="9989" width="16.265625" style="689" customWidth="1"/>
    <col min="9990" max="9991" width="13.59765625" style="689" customWidth="1"/>
    <col min="9992" max="9993" width="15" style="689" customWidth="1"/>
    <col min="9994" max="9994" width="15.1328125" style="689" customWidth="1"/>
    <col min="9995" max="9995" width="21.3984375" style="689" customWidth="1"/>
    <col min="9996" max="10240" width="9.06640625" style="689"/>
    <col min="10241" max="10242" width="0" style="689" hidden="1" customWidth="1"/>
    <col min="10243" max="10243" width="48.1328125" style="689" customWidth="1"/>
    <col min="10244" max="10244" width="3.265625" style="689" customWidth="1"/>
    <col min="10245" max="10245" width="16.265625" style="689" customWidth="1"/>
    <col min="10246" max="10247" width="13.59765625" style="689" customWidth="1"/>
    <col min="10248" max="10249" width="15" style="689" customWidth="1"/>
    <col min="10250" max="10250" width="15.1328125" style="689" customWidth="1"/>
    <col min="10251" max="10251" width="21.3984375" style="689" customWidth="1"/>
    <col min="10252" max="10496" width="9.06640625" style="689"/>
    <col min="10497" max="10498" width="0" style="689" hidden="1" customWidth="1"/>
    <col min="10499" max="10499" width="48.1328125" style="689" customWidth="1"/>
    <col min="10500" max="10500" width="3.265625" style="689" customWidth="1"/>
    <col min="10501" max="10501" width="16.265625" style="689" customWidth="1"/>
    <col min="10502" max="10503" width="13.59765625" style="689" customWidth="1"/>
    <col min="10504" max="10505" width="15" style="689" customWidth="1"/>
    <col min="10506" max="10506" width="15.1328125" style="689" customWidth="1"/>
    <col min="10507" max="10507" width="21.3984375" style="689" customWidth="1"/>
    <col min="10508" max="10752" width="9.06640625" style="689"/>
    <col min="10753" max="10754" width="0" style="689" hidden="1" customWidth="1"/>
    <col min="10755" max="10755" width="48.1328125" style="689" customWidth="1"/>
    <col min="10756" max="10756" width="3.265625" style="689" customWidth="1"/>
    <col min="10757" max="10757" width="16.265625" style="689" customWidth="1"/>
    <col min="10758" max="10759" width="13.59765625" style="689" customWidth="1"/>
    <col min="10760" max="10761" width="15" style="689" customWidth="1"/>
    <col min="10762" max="10762" width="15.1328125" style="689" customWidth="1"/>
    <col min="10763" max="10763" width="21.3984375" style="689" customWidth="1"/>
    <col min="10764" max="11008" width="9.06640625" style="689"/>
    <col min="11009" max="11010" width="0" style="689" hidden="1" customWidth="1"/>
    <col min="11011" max="11011" width="48.1328125" style="689" customWidth="1"/>
    <col min="11012" max="11012" width="3.265625" style="689" customWidth="1"/>
    <col min="11013" max="11013" width="16.265625" style="689" customWidth="1"/>
    <col min="11014" max="11015" width="13.59765625" style="689" customWidth="1"/>
    <col min="11016" max="11017" width="15" style="689" customWidth="1"/>
    <col min="11018" max="11018" width="15.1328125" style="689" customWidth="1"/>
    <col min="11019" max="11019" width="21.3984375" style="689" customWidth="1"/>
    <col min="11020" max="11264" width="9.06640625" style="689"/>
    <col min="11265" max="11266" width="0" style="689" hidden="1" customWidth="1"/>
    <col min="11267" max="11267" width="48.1328125" style="689" customWidth="1"/>
    <col min="11268" max="11268" width="3.265625" style="689" customWidth="1"/>
    <col min="11269" max="11269" width="16.265625" style="689" customWidth="1"/>
    <col min="11270" max="11271" width="13.59765625" style="689" customWidth="1"/>
    <col min="11272" max="11273" width="15" style="689" customWidth="1"/>
    <col min="11274" max="11274" width="15.1328125" style="689" customWidth="1"/>
    <col min="11275" max="11275" width="21.3984375" style="689" customWidth="1"/>
    <col min="11276" max="11520" width="9.06640625" style="689"/>
    <col min="11521" max="11522" width="0" style="689" hidden="1" customWidth="1"/>
    <col min="11523" max="11523" width="48.1328125" style="689" customWidth="1"/>
    <col min="11524" max="11524" width="3.265625" style="689" customWidth="1"/>
    <col min="11525" max="11525" width="16.265625" style="689" customWidth="1"/>
    <col min="11526" max="11527" width="13.59765625" style="689" customWidth="1"/>
    <col min="11528" max="11529" width="15" style="689" customWidth="1"/>
    <col min="11530" max="11530" width="15.1328125" style="689" customWidth="1"/>
    <col min="11531" max="11531" width="21.3984375" style="689" customWidth="1"/>
    <col min="11532" max="11776" width="9.06640625" style="689"/>
    <col min="11777" max="11778" width="0" style="689" hidden="1" customWidth="1"/>
    <col min="11779" max="11779" width="48.1328125" style="689" customWidth="1"/>
    <col min="11780" max="11780" width="3.265625" style="689" customWidth="1"/>
    <col min="11781" max="11781" width="16.265625" style="689" customWidth="1"/>
    <col min="11782" max="11783" width="13.59765625" style="689" customWidth="1"/>
    <col min="11784" max="11785" width="15" style="689" customWidth="1"/>
    <col min="11786" max="11786" width="15.1328125" style="689" customWidth="1"/>
    <col min="11787" max="11787" width="21.3984375" style="689" customWidth="1"/>
    <col min="11788" max="12032" width="9.06640625" style="689"/>
    <col min="12033" max="12034" width="0" style="689" hidden="1" customWidth="1"/>
    <col min="12035" max="12035" width="48.1328125" style="689" customWidth="1"/>
    <col min="12036" max="12036" width="3.265625" style="689" customWidth="1"/>
    <col min="12037" max="12037" width="16.265625" style="689" customWidth="1"/>
    <col min="12038" max="12039" width="13.59765625" style="689" customWidth="1"/>
    <col min="12040" max="12041" width="15" style="689" customWidth="1"/>
    <col min="12042" max="12042" width="15.1328125" style="689" customWidth="1"/>
    <col min="12043" max="12043" width="21.3984375" style="689" customWidth="1"/>
    <col min="12044" max="12288" width="9.06640625" style="689"/>
    <col min="12289" max="12290" width="0" style="689" hidden="1" customWidth="1"/>
    <col min="12291" max="12291" width="48.1328125" style="689" customWidth="1"/>
    <col min="12292" max="12292" width="3.265625" style="689" customWidth="1"/>
    <col min="12293" max="12293" width="16.265625" style="689" customWidth="1"/>
    <col min="12294" max="12295" width="13.59765625" style="689" customWidth="1"/>
    <col min="12296" max="12297" width="15" style="689" customWidth="1"/>
    <col min="12298" max="12298" width="15.1328125" style="689" customWidth="1"/>
    <col min="12299" max="12299" width="21.3984375" style="689" customWidth="1"/>
    <col min="12300" max="12544" width="9.06640625" style="689"/>
    <col min="12545" max="12546" width="0" style="689" hidden="1" customWidth="1"/>
    <col min="12547" max="12547" width="48.1328125" style="689" customWidth="1"/>
    <col min="12548" max="12548" width="3.265625" style="689" customWidth="1"/>
    <col min="12549" max="12549" width="16.265625" style="689" customWidth="1"/>
    <col min="12550" max="12551" width="13.59765625" style="689" customWidth="1"/>
    <col min="12552" max="12553" width="15" style="689" customWidth="1"/>
    <col min="12554" max="12554" width="15.1328125" style="689" customWidth="1"/>
    <col min="12555" max="12555" width="21.3984375" style="689" customWidth="1"/>
    <col min="12556" max="12800" width="9.06640625" style="689"/>
    <col min="12801" max="12802" width="0" style="689" hidden="1" customWidth="1"/>
    <col min="12803" max="12803" width="48.1328125" style="689" customWidth="1"/>
    <col min="12804" max="12804" width="3.265625" style="689" customWidth="1"/>
    <col min="12805" max="12805" width="16.265625" style="689" customWidth="1"/>
    <col min="12806" max="12807" width="13.59765625" style="689" customWidth="1"/>
    <col min="12808" max="12809" width="15" style="689" customWidth="1"/>
    <col min="12810" max="12810" width="15.1328125" style="689" customWidth="1"/>
    <col min="12811" max="12811" width="21.3984375" style="689" customWidth="1"/>
    <col min="12812" max="13056" width="9.06640625" style="689"/>
    <col min="13057" max="13058" width="0" style="689" hidden="1" customWidth="1"/>
    <col min="13059" max="13059" width="48.1328125" style="689" customWidth="1"/>
    <col min="13060" max="13060" width="3.265625" style="689" customWidth="1"/>
    <col min="13061" max="13061" width="16.265625" style="689" customWidth="1"/>
    <col min="13062" max="13063" width="13.59765625" style="689" customWidth="1"/>
    <col min="13064" max="13065" width="15" style="689" customWidth="1"/>
    <col min="13066" max="13066" width="15.1328125" style="689" customWidth="1"/>
    <col min="13067" max="13067" width="21.3984375" style="689" customWidth="1"/>
    <col min="13068" max="13312" width="9.06640625" style="689"/>
    <col min="13313" max="13314" width="0" style="689" hidden="1" customWidth="1"/>
    <col min="13315" max="13315" width="48.1328125" style="689" customWidth="1"/>
    <col min="13316" max="13316" width="3.265625" style="689" customWidth="1"/>
    <col min="13317" max="13317" width="16.265625" style="689" customWidth="1"/>
    <col min="13318" max="13319" width="13.59765625" style="689" customWidth="1"/>
    <col min="13320" max="13321" width="15" style="689" customWidth="1"/>
    <col min="13322" max="13322" width="15.1328125" style="689" customWidth="1"/>
    <col min="13323" max="13323" width="21.3984375" style="689" customWidth="1"/>
    <col min="13324" max="13568" width="9.06640625" style="689"/>
    <col min="13569" max="13570" width="0" style="689" hidden="1" customWidth="1"/>
    <col min="13571" max="13571" width="48.1328125" style="689" customWidth="1"/>
    <col min="13572" max="13572" width="3.265625" style="689" customWidth="1"/>
    <col min="13573" max="13573" width="16.265625" style="689" customWidth="1"/>
    <col min="13574" max="13575" width="13.59765625" style="689" customWidth="1"/>
    <col min="13576" max="13577" width="15" style="689" customWidth="1"/>
    <col min="13578" max="13578" width="15.1328125" style="689" customWidth="1"/>
    <col min="13579" max="13579" width="21.3984375" style="689" customWidth="1"/>
    <col min="13580" max="13824" width="9.06640625" style="689"/>
    <col min="13825" max="13826" width="0" style="689" hidden="1" customWidth="1"/>
    <col min="13827" max="13827" width="48.1328125" style="689" customWidth="1"/>
    <col min="13828" max="13828" width="3.265625" style="689" customWidth="1"/>
    <col min="13829" max="13829" width="16.265625" style="689" customWidth="1"/>
    <col min="13830" max="13831" width="13.59765625" style="689" customWidth="1"/>
    <col min="13832" max="13833" width="15" style="689" customWidth="1"/>
    <col min="13834" max="13834" width="15.1328125" style="689" customWidth="1"/>
    <col min="13835" max="13835" width="21.3984375" style="689" customWidth="1"/>
    <col min="13836" max="14080" width="9.06640625" style="689"/>
    <col min="14081" max="14082" width="0" style="689" hidden="1" customWidth="1"/>
    <col min="14083" max="14083" width="48.1328125" style="689" customWidth="1"/>
    <col min="14084" max="14084" width="3.265625" style="689" customWidth="1"/>
    <col min="14085" max="14085" width="16.265625" style="689" customWidth="1"/>
    <col min="14086" max="14087" width="13.59765625" style="689" customWidth="1"/>
    <col min="14088" max="14089" width="15" style="689" customWidth="1"/>
    <col min="14090" max="14090" width="15.1328125" style="689" customWidth="1"/>
    <col min="14091" max="14091" width="21.3984375" style="689" customWidth="1"/>
    <col min="14092" max="14336" width="9.06640625" style="689"/>
    <col min="14337" max="14338" width="0" style="689" hidden="1" customWidth="1"/>
    <col min="14339" max="14339" width="48.1328125" style="689" customWidth="1"/>
    <col min="14340" max="14340" width="3.265625" style="689" customWidth="1"/>
    <col min="14341" max="14341" width="16.265625" style="689" customWidth="1"/>
    <col min="14342" max="14343" width="13.59765625" style="689" customWidth="1"/>
    <col min="14344" max="14345" width="15" style="689" customWidth="1"/>
    <col min="14346" max="14346" width="15.1328125" style="689" customWidth="1"/>
    <col min="14347" max="14347" width="21.3984375" style="689" customWidth="1"/>
    <col min="14348" max="14592" width="9.06640625" style="689"/>
    <col min="14593" max="14594" width="0" style="689" hidden="1" customWidth="1"/>
    <col min="14595" max="14595" width="48.1328125" style="689" customWidth="1"/>
    <col min="14596" max="14596" width="3.265625" style="689" customWidth="1"/>
    <col min="14597" max="14597" width="16.265625" style="689" customWidth="1"/>
    <col min="14598" max="14599" width="13.59765625" style="689" customWidth="1"/>
    <col min="14600" max="14601" width="15" style="689" customWidth="1"/>
    <col min="14602" max="14602" width="15.1328125" style="689" customWidth="1"/>
    <col min="14603" max="14603" width="21.3984375" style="689" customWidth="1"/>
    <col min="14604" max="14848" width="9.06640625" style="689"/>
    <col min="14849" max="14850" width="0" style="689" hidden="1" customWidth="1"/>
    <col min="14851" max="14851" width="48.1328125" style="689" customWidth="1"/>
    <col min="14852" max="14852" width="3.265625" style="689" customWidth="1"/>
    <col min="14853" max="14853" width="16.265625" style="689" customWidth="1"/>
    <col min="14854" max="14855" width="13.59765625" style="689" customWidth="1"/>
    <col min="14856" max="14857" width="15" style="689" customWidth="1"/>
    <col min="14858" max="14858" width="15.1328125" style="689" customWidth="1"/>
    <col min="14859" max="14859" width="21.3984375" style="689" customWidth="1"/>
    <col min="14860" max="15104" width="9.06640625" style="689"/>
    <col min="15105" max="15106" width="0" style="689" hidden="1" customWidth="1"/>
    <col min="15107" max="15107" width="48.1328125" style="689" customWidth="1"/>
    <col min="15108" max="15108" width="3.265625" style="689" customWidth="1"/>
    <col min="15109" max="15109" width="16.265625" style="689" customWidth="1"/>
    <col min="15110" max="15111" width="13.59765625" style="689" customWidth="1"/>
    <col min="15112" max="15113" width="15" style="689" customWidth="1"/>
    <col min="15114" max="15114" width="15.1328125" style="689" customWidth="1"/>
    <col min="15115" max="15115" width="21.3984375" style="689" customWidth="1"/>
    <col min="15116" max="15360" width="9.06640625" style="689"/>
    <col min="15361" max="15362" width="0" style="689" hidden="1" customWidth="1"/>
    <col min="15363" max="15363" width="48.1328125" style="689" customWidth="1"/>
    <col min="15364" max="15364" width="3.265625" style="689" customWidth="1"/>
    <col min="15365" max="15365" width="16.265625" style="689" customWidth="1"/>
    <col min="15366" max="15367" width="13.59765625" style="689" customWidth="1"/>
    <col min="15368" max="15369" width="15" style="689" customWidth="1"/>
    <col min="15370" max="15370" width="15.1328125" style="689" customWidth="1"/>
    <col min="15371" max="15371" width="21.3984375" style="689" customWidth="1"/>
    <col min="15372" max="15616" width="9.06640625" style="689"/>
    <col min="15617" max="15618" width="0" style="689" hidden="1" customWidth="1"/>
    <col min="15619" max="15619" width="48.1328125" style="689" customWidth="1"/>
    <col min="15620" max="15620" width="3.265625" style="689" customWidth="1"/>
    <col min="15621" max="15621" width="16.265625" style="689" customWidth="1"/>
    <col min="15622" max="15623" width="13.59765625" style="689" customWidth="1"/>
    <col min="15624" max="15625" width="15" style="689" customWidth="1"/>
    <col min="15626" max="15626" width="15.1328125" style="689" customWidth="1"/>
    <col min="15627" max="15627" width="21.3984375" style="689" customWidth="1"/>
    <col min="15628" max="15872" width="9.06640625" style="689"/>
    <col min="15873" max="15874" width="0" style="689" hidden="1" customWidth="1"/>
    <col min="15875" max="15875" width="48.1328125" style="689" customWidth="1"/>
    <col min="15876" max="15876" width="3.265625" style="689" customWidth="1"/>
    <col min="15877" max="15877" width="16.265625" style="689" customWidth="1"/>
    <col min="15878" max="15879" width="13.59765625" style="689" customWidth="1"/>
    <col min="15880" max="15881" width="15" style="689" customWidth="1"/>
    <col min="15882" max="15882" width="15.1328125" style="689" customWidth="1"/>
    <col min="15883" max="15883" width="21.3984375" style="689" customWidth="1"/>
    <col min="15884" max="16128" width="9.06640625" style="689"/>
    <col min="16129" max="16130" width="0" style="689" hidden="1" customWidth="1"/>
    <col min="16131" max="16131" width="48.1328125" style="689" customWidth="1"/>
    <col min="16132" max="16132" width="3.265625" style="689" customWidth="1"/>
    <col min="16133" max="16133" width="16.265625" style="689" customWidth="1"/>
    <col min="16134" max="16135" width="13.59765625" style="689" customWidth="1"/>
    <col min="16136" max="16137" width="15" style="689" customWidth="1"/>
    <col min="16138" max="16138" width="15.1328125" style="689" customWidth="1"/>
    <col min="16139" max="16139" width="21.3984375" style="689" customWidth="1"/>
    <col min="16140" max="16384" width="9.06640625" style="689"/>
  </cols>
  <sheetData>
    <row r="1" spans="2:15" s="688" customFormat="1" ht="15.4">
      <c r="B1" s="894" t="s">
        <v>0</v>
      </c>
      <c r="C1" s="894"/>
      <c r="D1" s="894"/>
      <c r="E1" s="894"/>
      <c r="F1" s="894"/>
      <c r="G1" s="894"/>
      <c r="H1" s="894"/>
      <c r="I1" s="894"/>
      <c r="J1" s="894"/>
      <c r="K1" s="894"/>
      <c r="N1"/>
    </row>
    <row r="2" spans="2:15" s="688" customFormat="1" ht="15.4">
      <c r="C2" s="129" t="s">
        <v>2</v>
      </c>
      <c r="D2" s="129"/>
      <c r="E2" s="130"/>
      <c r="F2" s="130"/>
      <c r="G2" s="130"/>
      <c r="H2" s="130"/>
      <c r="I2" s="130"/>
      <c r="J2" s="130"/>
      <c r="K2" s="130"/>
      <c r="N2"/>
    </row>
    <row r="3" spans="2:15" s="688" customFormat="1" ht="15.4" thickBot="1">
      <c r="C3" s="129" t="str">
        <f>"as of" &amp;TEXT(F6," MM/DD/YY")</f>
        <v>as of 03/31/26</v>
      </c>
      <c r="D3" s="129"/>
      <c r="E3" s="130"/>
      <c r="F3" s="130"/>
      <c r="G3" s="130"/>
      <c r="H3" s="130"/>
      <c r="I3" s="130"/>
      <c r="J3" s="130"/>
      <c r="K3" s="130"/>
    </row>
    <row r="4" spans="2:15" ht="18.75" customHeight="1" thickTop="1" thickBot="1">
      <c r="C4" s="3" t="s">
        <v>3</v>
      </c>
      <c r="D4" s="4"/>
      <c r="E4" s="5"/>
      <c r="F4" s="6"/>
      <c r="G4" s="5"/>
      <c r="H4" s="895" t="s">
        <v>4</v>
      </c>
      <c r="I4" s="895"/>
      <c r="J4" s="116"/>
      <c r="K4" s="132"/>
      <c r="L4" s="7"/>
      <c r="M4" s="7"/>
      <c r="N4" s="7"/>
      <c r="O4" s="7"/>
    </row>
    <row r="5" spans="2:15" ht="27.75" customHeight="1" thickBot="1">
      <c r="C5" s="8" t="s">
        <v>5</v>
      </c>
      <c r="D5" s="9"/>
      <c r="E5" s="690" t="s">
        <v>2761</v>
      </c>
      <c r="F5" s="10" t="s">
        <v>6</v>
      </c>
      <c r="G5" s="11" t="s">
        <v>7</v>
      </c>
      <c r="H5" s="12" t="s">
        <v>8</v>
      </c>
      <c r="I5" s="12" t="s">
        <v>9</v>
      </c>
      <c r="J5" s="12"/>
      <c r="K5" s="133"/>
      <c r="L5" s="7"/>
      <c r="M5" s="7"/>
      <c r="N5" s="7"/>
      <c r="O5" s="7"/>
    </row>
    <row r="6" spans="2:15" ht="12.75">
      <c r="C6" s="13" t="s">
        <v>10</v>
      </c>
      <c r="D6" s="14"/>
      <c r="E6" s="691">
        <v>280000000</v>
      </c>
      <c r="F6" s="209">
        <v>46112</v>
      </c>
      <c r="G6" s="692"/>
      <c r="H6" s="693">
        <v>0</v>
      </c>
      <c r="I6" s="694">
        <v>1</v>
      </c>
      <c r="J6" s="695"/>
      <c r="K6" s="136"/>
      <c r="L6" s="15"/>
      <c r="M6" s="15"/>
      <c r="N6" s="15"/>
      <c r="O6" s="15"/>
    </row>
    <row r="7" spans="2:15" ht="12.75">
      <c r="C7" s="13" t="s">
        <v>11</v>
      </c>
      <c r="D7" s="14"/>
      <c r="E7" s="693"/>
      <c r="F7" s="91"/>
      <c r="G7" s="692"/>
      <c r="H7" s="693"/>
      <c r="I7" s="694"/>
      <c r="J7" s="695"/>
      <c r="K7" s="136"/>
      <c r="L7" s="15"/>
      <c r="M7" s="15"/>
      <c r="N7" s="15"/>
      <c r="O7" s="15"/>
    </row>
    <row r="8" spans="2:15" ht="12.75">
      <c r="C8" s="13" t="s">
        <v>12</v>
      </c>
      <c r="D8" s="14"/>
      <c r="E8" s="693"/>
      <c r="F8" s="91"/>
      <c r="G8" s="692"/>
      <c r="H8" s="693"/>
      <c r="I8" s="694"/>
      <c r="J8" s="695"/>
      <c r="K8" s="136"/>
      <c r="L8" s="15"/>
      <c r="M8" s="15"/>
      <c r="N8" s="15"/>
      <c r="O8" s="15"/>
    </row>
    <row r="9" spans="2:15" ht="12.75">
      <c r="C9" s="16" t="s">
        <v>13</v>
      </c>
      <c r="D9" s="17"/>
      <c r="E9" s="200" t="s">
        <v>985</v>
      </c>
      <c r="F9" s="696"/>
      <c r="G9" s="697"/>
      <c r="H9" s="697"/>
      <c r="I9" s="698"/>
      <c r="J9" s="15"/>
      <c r="K9" s="136"/>
      <c r="L9" s="15"/>
      <c r="M9" s="15"/>
      <c r="N9" s="15"/>
      <c r="O9" s="15"/>
    </row>
    <row r="10" spans="2:15" ht="12.75">
      <c r="C10" s="18" t="s">
        <v>14</v>
      </c>
      <c r="D10" s="15"/>
      <c r="E10" s="203" t="s">
        <v>15</v>
      </c>
      <c r="F10" s="202"/>
      <c r="G10" s="201"/>
      <c r="H10" s="201"/>
      <c r="I10" s="201"/>
      <c r="J10" s="19"/>
      <c r="K10" s="136"/>
      <c r="L10" s="15"/>
      <c r="M10" s="19" t="s">
        <v>2698</v>
      </c>
      <c r="N10" s="15"/>
      <c r="O10" s="15"/>
    </row>
    <row r="11" spans="2:15" ht="12.75">
      <c r="C11" s="13" t="s">
        <v>16</v>
      </c>
      <c r="D11" s="14"/>
      <c r="E11" s="205" t="s">
        <v>986</v>
      </c>
      <c r="F11" s="202"/>
      <c r="G11" s="201"/>
      <c r="H11" s="202"/>
      <c r="I11" s="699"/>
      <c r="J11" s="19"/>
      <c r="K11" s="136"/>
      <c r="L11" s="15"/>
      <c r="M11" s="569">
        <f>1-(SUM('Rent Roll (COMM)'!F9:F16)/'Rent Roll (COMM)'!F18)</f>
        <v>0.10014964890065614</v>
      </c>
      <c r="N11" s="15"/>
      <c r="O11" s="15"/>
    </row>
    <row r="12" spans="2:15" ht="12.75">
      <c r="C12" s="20" t="s">
        <v>17</v>
      </c>
      <c r="D12" s="21"/>
      <c r="E12" s="700">
        <v>455</v>
      </c>
      <c r="F12" s="701"/>
      <c r="G12" s="702" t="s">
        <v>19</v>
      </c>
      <c r="H12" s="702"/>
      <c r="I12" s="23"/>
      <c r="J12" s="23"/>
      <c r="K12" s="136"/>
      <c r="L12" s="15"/>
      <c r="M12" s="19"/>
      <c r="N12" s="15"/>
      <c r="O12" s="15"/>
    </row>
    <row r="13" spans="2:15" ht="12.75">
      <c r="C13" s="20" t="s">
        <v>20</v>
      </c>
      <c r="D13" s="21"/>
      <c r="E13" s="749">
        <v>1986</v>
      </c>
      <c r="F13" s="749">
        <v>2021</v>
      </c>
      <c r="G13" s="24"/>
      <c r="H13" s="24"/>
      <c r="I13" s="25"/>
      <c r="J13" s="25"/>
      <c r="K13" s="136"/>
      <c r="L13" s="137"/>
      <c r="M13" s="19" t="s">
        <v>2692</v>
      </c>
      <c r="N13" s="15"/>
      <c r="O13" s="15"/>
    </row>
    <row r="14" spans="2:15" ht="12.75">
      <c r="C14" s="20" t="s">
        <v>21</v>
      </c>
      <c r="D14" s="21"/>
      <c r="E14" s="113">
        <v>250</v>
      </c>
      <c r="F14" s="703" t="s">
        <v>2782</v>
      </c>
      <c r="G14" s="26" t="s">
        <v>23</v>
      </c>
      <c r="H14" s="26"/>
      <c r="I14" s="25"/>
      <c r="J14" s="25"/>
      <c r="K14" s="136"/>
      <c r="L14" s="137"/>
      <c r="M14" s="15" t="s">
        <v>2680</v>
      </c>
      <c r="N14" s="531">
        <v>0.1</v>
      </c>
      <c r="O14" s="15"/>
    </row>
    <row r="15" spans="2:15" ht="12.75">
      <c r="C15" s="27" t="s">
        <v>24</v>
      </c>
      <c r="D15" s="25"/>
      <c r="E15" s="747" t="s">
        <v>25</v>
      </c>
      <c r="F15" s="93"/>
      <c r="G15" s="217">
        <v>46022</v>
      </c>
      <c r="H15" s="217">
        <f>+$F$6</f>
        <v>46112</v>
      </c>
      <c r="I15" s="217">
        <f>+$F$6</f>
        <v>46112</v>
      </c>
      <c r="J15" s="704"/>
      <c r="K15" s="136"/>
      <c r="L15" s="19"/>
      <c r="M15" s="40" t="s">
        <v>2675</v>
      </c>
      <c r="N15" s="531">
        <v>0.03</v>
      </c>
      <c r="O15" s="15"/>
    </row>
    <row r="16" spans="2:15" ht="12.75">
      <c r="C16" s="28" t="s">
        <v>26</v>
      </c>
      <c r="D16" s="29"/>
      <c r="E16" s="750">
        <v>0.93</v>
      </c>
      <c r="F16" s="694"/>
      <c r="G16" s="748">
        <v>0.9054945054945055</v>
      </c>
      <c r="H16" s="748">
        <f>'Rent Roll (MF)'!K536</f>
        <v>0.96043956043956047</v>
      </c>
      <c r="I16" s="822">
        <f>+H16</f>
        <v>0.96043956043956047</v>
      </c>
      <c r="J16" s="705"/>
      <c r="K16" s="136"/>
      <c r="L16" s="19"/>
      <c r="M16" s="19"/>
      <c r="N16" s="15"/>
      <c r="O16" s="15"/>
    </row>
    <row r="17" spans="3:15" ht="12.75">
      <c r="C17" s="28" t="s">
        <v>27</v>
      </c>
      <c r="D17" s="29"/>
      <c r="E17" s="745">
        <v>45930</v>
      </c>
      <c r="F17" s="745"/>
      <c r="G17" s="745">
        <v>46022</v>
      </c>
      <c r="H17" s="751">
        <f>+H15</f>
        <v>46112</v>
      </c>
      <c r="I17" s="751">
        <f>+I15</f>
        <v>46112</v>
      </c>
      <c r="J17" s="706"/>
      <c r="K17" s="136"/>
      <c r="L17" s="19"/>
      <c r="O17" s="15"/>
    </row>
    <row r="18" spans="3:15" ht="12.75">
      <c r="C18" s="20"/>
      <c r="D18" s="21"/>
      <c r="E18" s="30" t="s">
        <v>28</v>
      </c>
      <c r="F18" s="31"/>
      <c r="G18" s="32"/>
      <c r="H18" s="31"/>
      <c r="I18" s="32"/>
      <c r="J18" s="32"/>
      <c r="K18" s="136"/>
      <c r="L18" s="19"/>
      <c r="O18" s="15"/>
    </row>
    <row r="19" spans="3:15" thickBot="1">
      <c r="C19" s="33"/>
      <c r="D19" s="34"/>
      <c r="E19" s="35" t="s">
        <v>29</v>
      </c>
      <c r="F19" s="707"/>
      <c r="G19" s="36"/>
      <c r="H19" s="36"/>
      <c r="I19" s="36"/>
      <c r="J19" s="36"/>
      <c r="K19" s="140"/>
      <c r="L19" s="15"/>
      <c r="O19" s="15"/>
    </row>
    <row r="20" spans="3:15" ht="13.5" thickTop="1">
      <c r="C20" s="37" t="s">
        <v>30</v>
      </c>
      <c r="D20" s="37"/>
      <c r="E20" s="38"/>
      <c r="F20" s="39"/>
      <c r="G20" s="39"/>
      <c r="H20" s="39"/>
      <c r="I20" s="39"/>
      <c r="J20" s="39"/>
      <c r="K20" s="40"/>
    </row>
    <row r="21" spans="3:15">
      <c r="C21" s="41" t="s">
        <v>31</v>
      </c>
      <c r="D21" s="41"/>
      <c r="E21" s="40"/>
      <c r="F21" s="42"/>
      <c r="G21" s="42"/>
      <c r="H21" s="42"/>
      <c r="I21" s="43"/>
      <c r="J21" s="708" t="s">
        <v>2762</v>
      </c>
      <c r="K21" s="709" t="s">
        <v>2763</v>
      </c>
    </row>
    <row r="22" spans="3:15">
      <c r="C22" s="41" t="s">
        <v>32</v>
      </c>
      <c r="D22" s="41"/>
      <c r="E22" s="710" t="s">
        <v>33</v>
      </c>
      <c r="F22" s="711" t="s">
        <v>2764</v>
      </c>
      <c r="G22" s="711" t="s">
        <v>34</v>
      </c>
      <c r="H22" s="711" t="s">
        <v>2783</v>
      </c>
      <c r="I22" s="711" t="s">
        <v>34</v>
      </c>
      <c r="J22" s="712" t="str">
        <f>TEXT(H15," mm/dd/yyyy")&amp; "-U/W"</f>
        <v xml:space="preserve"> 03/31/2026-U/W</v>
      </c>
      <c r="K22" s="710" t="str">
        <f>TEXT(G15," mm/dd/yyyy - ") &amp; TEXT(H15,"mm/dd/yyyy")</f>
        <v xml:space="preserve"> 12/31/2025 - 03/31/2026</v>
      </c>
      <c r="L22" s="713"/>
      <c r="M22" s="45" t="s">
        <v>1035</v>
      </c>
      <c r="N22" s="45" t="s">
        <v>1035</v>
      </c>
    </row>
    <row r="23" spans="3:15">
      <c r="C23" s="41" t="s">
        <v>24</v>
      </c>
      <c r="D23" s="46"/>
      <c r="E23" s="714" t="s">
        <v>36</v>
      </c>
      <c r="F23" s="752"/>
      <c r="G23" s="752">
        <v>46022</v>
      </c>
      <c r="H23" s="752">
        <f>+H15</f>
        <v>46112</v>
      </c>
      <c r="I23" s="752">
        <f>+I15</f>
        <v>46112</v>
      </c>
      <c r="J23" s="715" t="s">
        <v>2765</v>
      </c>
      <c r="K23" s="715" t="s">
        <v>2765</v>
      </c>
      <c r="L23" s="716" t="s">
        <v>35</v>
      </c>
      <c r="M23" s="747" t="s">
        <v>8</v>
      </c>
      <c r="N23" s="836" t="s">
        <v>9</v>
      </c>
    </row>
    <row r="24" spans="3:15" ht="12.75">
      <c r="C24" s="41" t="s">
        <v>37</v>
      </c>
      <c r="D24" s="41"/>
      <c r="E24" s="763">
        <v>28640481.547069356</v>
      </c>
      <c r="F24" s="764"/>
      <c r="G24" s="763">
        <v>24755526</v>
      </c>
      <c r="H24" s="823">
        <f>+_xlfn.XLOOKUP(C24,'T12'!U:U,'T12'!V:V,"")</f>
        <v>25677021.309999999</v>
      </c>
      <c r="I24" s="766">
        <f>'Rent Roll (MF)'!C531</f>
        <v>27270606</v>
      </c>
      <c r="J24" s="717">
        <f>IF(E24=0, " ",(H24-E24)/E24)</f>
        <v>-0.10347103390000766</v>
      </c>
      <c r="K24" s="717">
        <f>IF(G24=0, " ",(H24-G24)/G24)</f>
        <v>3.7223822672965971E-2</v>
      </c>
      <c r="L24" s="373" t="str">
        <f>"Annualized RR as of" &amp;TEXT($I$15," mm/dd/yyy") &amp; " less delinquent tenants &amp; KV's"</f>
        <v>Annualized RR as of 03/31/2026 less delinquent tenants &amp; KV's</v>
      </c>
      <c r="M24" s="840">
        <f>+IFERROR(I24-G24,"")</f>
        <v>2515080</v>
      </c>
      <c r="N24" s="827">
        <f>+IFERROR(M24/G24,"")</f>
        <v>0.1015967101648335</v>
      </c>
    </row>
    <row r="25" spans="3:15" ht="12.75">
      <c r="C25" s="48" t="s">
        <v>38</v>
      </c>
      <c r="D25" s="49"/>
      <c r="E25" s="763">
        <v>-1674366.6135209743</v>
      </c>
      <c r="F25" s="764"/>
      <c r="G25" s="763" t="s">
        <v>2794</v>
      </c>
      <c r="H25" s="765">
        <f>+_xlfn.XLOOKUP(C25,'T12'!U:U,'T12'!V:V,"")</f>
        <v>0</v>
      </c>
      <c r="I25" s="764" t="str">
        <f>IF((1-N16)&gt;'MF OSAR'!N15,"",-('MF OSAR'!N15-'MF OSAR'!M11)*O23)</f>
        <v/>
      </c>
      <c r="J25" s="717">
        <f>IF(E25=0, " ",(H25-E25)/E25)</f>
        <v>-1</v>
      </c>
      <c r="K25" s="717" t="e">
        <f>IF(G25=0, " ",(H25-G25)/G25)</f>
        <v>#VALUE!</v>
      </c>
      <c r="L25" s="214" t="s">
        <v>2690</v>
      </c>
      <c r="M25" s="840" t="str">
        <f t="shared" ref="M25:M32" si="0">+IFERROR(I25-G25,"")</f>
        <v/>
      </c>
      <c r="N25" s="827" t="str">
        <f t="shared" ref="N25:N30" si="1">+IFERROR(M25/G25,"")</f>
        <v/>
      </c>
    </row>
    <row r="26" spans="3:15" ht="12.75">
      <c r="C26" s="50" t="s">
        <v>39</v>
      </c>
      <c r="D26" s="50"/>
      <c r="E26" s="767"/>
      <c r="F26" s="768"/>
      <c r="G26" s="767"/>
      <c r="H26" s="769" t="str">
        <f>+_xlfn.XLOOKUP(C26,'T12'!U:U,'T12'!V:V,"")</f>
        <v/>
      </c>
      <c r="I26" s="768"/>
      <c r="J26" s="719"/>
      <c r="K26" s="718"/>
      <c r="L26" s="719"/>
      <c r="M26" s="840">
        <f t="shared" si="0"/>
        <v>0</v>
      </c>
      <c r="N26" s="827" t="str">
        <f t="shared" si="1"/>
        <v/>
      </c>
    </row>
    <row r="27" spans="3:15" ht="12.75">
      <c r="C27" s="41" t="s">
        <v>2766</v>
      </c>
      <c r="D27" s="41"/>
      <c r="E27" s="763">
        <v>2816135.0999999996</v>
      </c>
      <c r="F27" s="764"/>
      <c r="G27" s="763">
        <v>2747575.08</v>
      </c>
      <c r="H27" s="765">
        <f>+_xlfn.XLOOKUP(C27,'T12'!U:U,'T12'!V:V,"")</f>
        <v>2671554.21</v>
      </c>
      <c r="I27" s="766">
        <f>'Rent Roll (COMM)'!K18</f>
        <v>2774713.44</v>
      </c>
      <c r="J27" s="717">
        <f>IF(E27=0, " ",(H27-E27)/E27)</f>
        <v>-5.1340182507579157E-2</v>
      </c>
      <c r="K27" s="717">
        <f>IF(G27=0, " ",(H27-G27)/G27)</f>
        <v>-2.7668350376798479E-2</v>
      </c>
      <c r="L27" s="879" t="str">
        <f>"Annualized Commercial RR adjusted for greater of actual "&amp;TEXT(1-'Rent Roll (COMM)'!O22,"0.00%")&amp;" or 10.00% vacancy factor"</f>
        <v>Annualized Commercial RR adjusted for greater of actual 10.01% or 10.00% vacancy factor</v>
      </c>
      <c r="M27" s="840">
        <f t="shared" si="0"/>
        <v>27138.35999999987</v>
      </c>
      <c r="N27" s="827">
        <f t="shared" si="1"/>
        <v>9.8772041563282304E-3</v>
      </c>
    </row>
    <row r="28" spans="3:15" ht="12.75">
      <c r="C28" s="41" t="s">
        <v>40</v>
      </c>
      <c r="D28" s="41"/>
      <c r="E28" s="763"/>
      <c r="F28" s="764"/>
      <c r="G28" s="763"/>
      <c r="H28" s="765">
        <f>+_xlfn.XLOOKUP(C28,'T12'!U:U,'T12'!V:V,"")</f>
        <v>0</v>
      </c>
      <c r="I28" s="764"/>
      <c r="J28" s="717" t="str">
        <f>IF(E28=0, " ",(H28-E28)/E28)</f>
        <v xml:space="preserve"> </v>
      </c>
      <c r="K28" s="717" t="str">
        <f>IF(G28=0, " ",(H28-G28)/G28)</f>
        <v xml:space="preserve"> </v>
      </c>
      <c r="L28" s="717" t="str">
        <f>IF(G28=0, " ",(J28-G28)/G28)</f>
        <v xml:space="preserve"> </v>
      </c>
      <c r="M28" s="840">
        <f t="shared" si="0"/>
        <v>0</v>
      </c>
      <c r="N28" s="827" t="str">
        <f t="shared" si="1"/>
        <v/>
      </c>
    </row>
    <row r="29" spans="3:15" ht="12.75">
      <c r="C29" s="41" t="s">
        <v>41</v>
      </c>
      <c r="D29" s="41"/>
      <c r="E29" s="763"/>
      <c r="F29" s="764"/>
      <c r="G29" s="763">
        <v>600000</v>
      </c>
      <c r="H29" s="765">
        <f>+_xlfn.XLOOKUP(C29,'T12'!U:U,'T12'!V:V,"")</f>
        <v>853260.5</v>
      </c>
      <c r="I29" s="766">
        <f>'Rent Roll (COMM)'!K24</f>
        <v>600000</v>
      </c>
      <c r="J29" s="717" t="str">
        <f>IF(E29=0, " ",(H29-E29)/E29)</f>
        <v xml:space="preserve"> </v>
      </c>
      <c r="K29" s="717">
        <f>IF(G29=0, " ",(H29-G29)/G29)</f>
        <v>0.42210083333333331</v>
      </c>
      <c r="L29" s="71" t="s">
        <v>2673</v>
      </c>
      <c r="M29" s="840">
        <f t="shared" si="0"/>
        <v>0</v>
      </c>
      <c r="N29" s="827">
        <f t="shared" si="1"/>
        <v>0</v>
      </c>
    </row>
    <row r="30" spans="3:15" ht="12.75">
      <c r="C30" s="41" t="s">
        <v>42</v>
      </c>
      <c r="D30" s="41"/>
      <c r="E30" s="763">
        <v>-630195.19092454109</v>
      </c>
      <c r="F30" s="764"/>
      <c r="G30" s="763">
        <v>-322324.28000000003</v>
      </c>
      <c r="H30" s="765">
        <f>+_xlfn.XLOOKUP(C30,'T12'!U:U,'T12'!V:V,"")</f>
        <v>-748852.72000000079</v>
      </c>
      <c r="I30" s="766">
        <f>'T12'!V35</f>
        <v>-230307.58000000007</v>
      </c>
      <c r="J30" s="717">
        <f>IF(E30=0, " ",(H30-E30)/E30)</f>
        <v>0.18828694789209779</v>
      </c>
      <c r="K30" s="717">
        <f>IF(G30=0, " ",(H30-G30)/G30)</f>
        <v>1.3232898247690206</v>
      </c>
      <c r="L30" s="71" t="str">
        <f>"T6 Other Income Less T6 Concessions " &amp;TEXT($I$15,"mm/dd/yyyy")</f>
        <v>T6 Other Income Less T6 Concessions 03/31/2026</v>
      </c>
      <c r="M30" s="840">
        <f t="shared" si="0"/>
        <v>92016.699999999953</v>
      </c>
      <c r="N30" s="827">
        <f t="shared" si="1"/>
        <v>-0.28547864901769093</v>
      </c>
    </row>
    <row r="31" spans="3:15" ht="12.75">
      <c r="C31" s="40"/>
      <c r="D31" s="40"/>
      <c r="E31" s="770"/>
      <c r="F31" s="770"/>
      <c r="G31" s="770"/>
      <c r="H31" s="771"/>
      <c r="I31" s="770"/>
      <c r="J31" s="144"/>
      <c r="K31" s="720"/>
      <c r="L31" s="144"/>
      <c r="M31" s="852"/>
      <c r="N31" s="853"/>
    </row>
    <row r="32" spans="3:15">
      <c r="C32" s="53" t="s">
        <v>43</v>
      </c>
      <c r="D32" s="53"/>
      <c r="E32" s="772">
        <f>SUM(E23:E30)</f>
        <v>29152054.842623845</v>
      </c>
      <c r="F32" s="773"/>
      <c r="G32" s="773">
        <v>27780776.799999997</v>
      </c>
      <c r="H32" s="825">
        <f>+SUM(H24:H30)</f>
        <v>28452983.299999997</v>
      </c>
      <c r="I32" s="772">
        <f>+SUM(I24:I30)</f>
        <v>30415011.859999999</v>
      </c>
      <c r="J32" s="717">
        <f>IF(E32=0, " ",(H32-E32)/E32)</f>
        <v>-2.3980180690443824E-2</v>
      </c>
      <c r="K32" s="717">
        <f>IF(G32=0, " ",(H32-G32)/G32)</f>
        <v>2.4196821594995862E-2</v>
      </c>
      <c r="L32" s="717"/>
      <c r="M32" s="854">
        <f t="shared" si="0"/>
        <v>2634235.0600000024</v>
      </c>
      <c r="N32" s="849">
        <f>+IFERROR(M32/G32,"")</f>
        <v>9.4822224697475074E-2</v>
      </c>
    </row>
    <row r="33" spans="3:14" ht="12.75">
      <c r="C33" s="40"/>
      <c r="D33" s="40"/>
      <c r="E33" s="774" t="s">
        <v>44</v>
      </c>
      <c r="F33" s="775"/>
      <c r="G33" s="775"/>
      <c r="H33" s="776"/>
      <c r="I33" s="775"/>
      <c r="J33" s="721"/>
      <c r="K33" s="19"/>
      <c r="L33" s="721"/>
      <c r="M33" s="841"/>
      <c r="N33" s="846"/>
    </row>
    <row r="34" spans="3:14">
      <c r="C34" s="40"/>
      <c r="D34" s="40"/>
      <c r="E34" s="777"/>
      <c r="F34" s="778"/>
      <c r="G34" s="778"/>
      <c r="H34" s="779"/>
      <c r="I34" s="778"/>
      <c r="J34" s="144"/>
      <c r="K34" s="722"/>
      <c r="L34" s="144"/>
      <c r="M34" s="842"/>
      <c r="N34" s="847"/>
    </row>
    <row r="35" spans="3:14">
      <c r="C35" s="37" t="s">
        <v>45</v>
      </c>
      <c r="D35" s="37"/>
      <c r="E35" s="780"/>
      <c r="F35" s="778"/>
      <c r="G35" s="778"/>
      <c r="H35" s="781"/>
      <c r="I35" s="770"/>
      <c r="J35" s="144" t="str">
        <f t="shared" ref="J35:L47" si="2">IF(E35=0, " ",(H35-E35)/E35)</f>
        <v xml:space="preserve"> </v>
      </c>
      <c r="K35" s="722"/>
      <c r="L35" s="144" t="str">
        <f t="shared" si="2"/>
        <v xml:space="preserve"> </v>
      </c>
      <c r="M35" s="843"/>
      <c r="N35" s="848"/>
    </row>
    <row r="36" spans="3:14" ht="12.75">
      <c r="C36" s="41" t="s">
        <v>46</v>
      </c>
      <c r="D36" s="41"/>
      <c r="E36" s="782">
        <v>7092817.1205818998</v>
      </c>
      <c r="F36" s="764"/>
      <c r="G36" s="783">
        <v>6749271.5800000001</v>
      </c>
      <c r="H36" s="765">
        <f>+_xlfn.XLOOKUP(C36,'T12'!U:U,'T12'!V:V,"")</f>
        <v>6802665.6299999999</v>
      </c>
      <c r="I36" s="766">
        <f>+MAX(H36,'RE Tax'!K1)</f>
        <v>6802665.6299999999</v>
      </c>
      <c r="J36" s="717">
        <f t="shared" si="2"/>
        <v>-4.0907792439754266E-2</v>
      </c>
      <c r="K36" s="717">
        <f t="shared" ref="K36:K47" si="3">IF(G36=0, " ",(H36-G36)/G36)</f>
        <v>7.9110833468639015E-3</v>
      </c>
      <c r="L36" s="71" t="str">
        <f>"Greater of actual tax bill from " &amp;
TEXT('RE Tax'!$J$3,"mm/d/yyyy") &amp; "-" &amp;
TEXT('RE Tax'!$J$4,"mm/d/yyyy") &amp;
" (" &amp;
TEXT('RE Tax'!$K$1/1000000,"$0.0""MM""") &amp;
") and TTM ended " &amp;
TEXT($I$15,"mm/d/yyyy")</f>
        <v>Greater of actual tax bill from 07/1/2025-06/30/2026 ($3.4MM) and TTM ended 03/31/2026</v>
      </c>
      <c r="M36" s="840">
        <f t="shared" ref="M36:M47" si="4">+IFERROR(I36-G36,"")</f>
        <v>53394.049999999814</v>
      </c>
      <c r="N36" s="827">
        <f t="shared" ref="N36:N47" si="5">+IFERROR(M36/G36,"")</f>
        <v>7.9110833468639015E-3</v>
      </c>
    </row>
    <row r="37" spans="3:14" ht="12.75">
      <c r="C37" s="41" t="s">
        <v>47</v>
      </c>
      <c r="D37" s="41"/>
      <c r="E37" s="763">
        <v>662281.56316994037</v>
      </c>
      <c r="F37" s="764"/>
      <c r="G37" s="763">
        <v>649173.43999999994</v>
      </c>
      <c r="H37" s="765">
        <f>+_xlfn.XLOOKUP(C37,'T12'!U:U,'T12'!V:V,"")</f>
        <v>651481</v>
      </c>
      <c r="I37" s="766">
        <f>+MAX(H37,Insurance!I1)</f>
        <v>651481</v>
      </c>
      <c r="J37" s="717">
        <f t="shared" si="2"/>
        <v>-1.6308113905881098E-2</v>
      </c>
      <c r="K37" s="717">
        <f t="shared" si="3"/>
        <v>3.5546124622721103E-3</v>
      </c>
      <c r="L37" s="71" t="str">
        <f>"Greater of actual insurance premium from " &amp;
TEXT(Insurance!$I$4,"mm/d/yyyy") &amp; "-" &amp;
TEXT(Insurance!$I$5,"mm/d/yyyy") &amp;
" (" &amp;
TEXT(Insurance!$I$1/1000,"$00.0""K""") &amp;
") and TTM ended " &amp;
TEXT($I$15,"mm/d/yyyy")</f>
        <v>Greater of actual insurance premium from 09/30/2025-09/30/2026 ($605.1K) and TTM ended 03/31/2026</v>
      </c>
      <c r="M37" s="840">
        <f t="shared" si="4"/>
        <v>2307.5600000000559</v>
      </c>
      <c r="N37" s="827">
        <f t="shared" si="5"/>
        <v>3.5546124622721103E-3</v>
      </c>
    </row>
    <row r="38" spans="3:14" ht="12.75">
      <c r="C38" s="46" t="s">
        <v>48</v>
      </c>
      <c r="D38" s="46"/>
      <c r="E38" s="763">
        <v>1133802.3647705717</v>
      </c>
      <c r="F38" s="764"/>
      <c r="G38" s="763">
        <v>1016154.24</v>
      </c>
      <c r="H38" s="765">
        <f>+_xlfn.XLOOKUP(C38,'T12'!U:U,'T12'!V:V,"")</f>
        <v>1344132.78</v>
      </c>
      <c r="I38" s="826">
        <f>+H38</f>
        <v>1344132.78</v>
      </c>
      <c r="J38" s="717">
        <f t="shared" si="2"/>
        <v>0.18550888740824714</v>
      </c>
      <c r="K38" s="717">
        <f t="shared" si="3"/>
        <v>0.32276452440920783</v>
      </c>
      <c r="L38" s="71" t="str">
        <f>$H$22&amp; " ended as of" &amp;TEXT($I$15," mm/dd/yyyy")</f>
        <v>TTM ended as of 03/31/2026</v>
      </c>
      <c r="M38" s="840">
        <f t="shared" si="4"/>
        <v>327978.54000000004</v>
      </c>
      <c r="N38" s="827">
        <f t="shared" si="5"/>
        <v>0.32276452440920783</v>
      </c>
    </row>
    <row r="39" spans="3:14" ht="12.75">
      <c r="C39" s="46" t="s">
        <v>49</v>
      </c>
      <c r="D39" s="46"/>
      <c r="E39" s="763">
        <v>658885.74650217267</v>
      </c>
      <c r="F39" s="764"/>
      <c r="G39" s="763">
        <v>695520.41</v>
      </c>
      <c r="H39" s="765">
        <f>+_xlfn.XLOOKUP(C39,'T12'!U:U,'T12'!V:V,"")</f>
        <v>781368.51</v>
      </c>
      <c r="I39" s="826">
        <f>+H39</f>
        <v>781368.51</v>
      </c>
      <c r="J39" s="717">
        <f t="shared" si="2"/>
        <v>0.18589378226506142</v>
      </c>
      <c r="K39" s="717">
        <f t="shared" si="3"/>
        <v>0.12343002270774479</v>
      </c>
      <c r="L39" s="71" t="str">
        <f>$H$22&amp; " ended as of" &amp;TEXT($I$15," mm/dd/yyyy")</f>
        <v>TTM ended as of 03/31/2026</v>
      </c>
      <c r="M39" s="840">
        <f t="shared" si="4"/>
        <v>85848.099999999977</v>
      </c>
      <c r="N39" s="827">
        <f t="shared" si="5"/>
        <v>0.12343002270774479</v>
      </c>
    </row>
    <row r="40" spans="3:14" ht="12.75">
      <c r="C40" s="41" t="s">
        <v>50</v>
      </c>
      <c r="D40" s="41"/>
      <c r="E40" s="763">
        <v>728801.37106559612</v>
      </c>
      <c r="F40" s="764"/>
      <c r="G40" s="770">
        <v>694519.41999999993</v>
      </c>
      <c r="H40" s="765">
        <f>+_xlfn.XLOOKUP(C40,'T12'!U:U,'T12'!V:V,"")</f>
        <v>385416.19</v>
      </c>
      <c r="I40" s="826">
        <f>+MAX(H40,0.025*I32)</f>
        <v>760375.29650000005</v>
      </c>
      <c r="J40" s="717">
        <f t="shared" si="2"/>
        <v>-0.47116429070862653</v>
      </c>
      <c r="K40" s="717">
        <f t="shared" si="3"/>
        <v>-0.44506060032129835</v>
      </c>
      <c r="L40" s="71" t="s">
        <v>2784</v>
      </c>
      <c r="M40" s="840">
        <f t="shared" si="4"/>
        <v>65855.876500000129</v>
      </c>
      <c r="N40" s="827">
        <f t="shared" si="5"/>
        <v>9.4822224697475185E-2</v>
      </c>
    </row>
    <row r="41" spans="3:14" ht="12.75">
      <c r="C41" s="41" t="s">
        <v>51</v>
      </c>
      <c r="D41" s="41"/>
      <c r="E41" s="782">
        <v>628788.67405957915</v>
      </c>
      <c r="F41" s="764"/>
      <c r="G41" s="782">
        <v>294391.59999999998</v>
      </c>
      <c r="H41" s="765">
        <f>+_xlfn.XLOOKUP(C41,'T12'!U:U,'T12'!V:V,"")</f>
        <v>321346.34000000003</v>
      </c>
      <c r="I41" s="826">
        <f>+H41</f>
        <v>321346.34000000003</v>
      </c>
      <c r="J41" s="717">
        <f t="shared" si="2"/>
        <v>-0.48894381648873064</v>
      </c>
      <c r="K41" s="717">
        <f t="shared" si="3"/>
        <v>9.1560832578103629E-2</v>
      </c>
      <c r="L41" s="71" t="str">
        <f t="shared" ref="L41:L46" si="6">$H$22&amp; " ended as of" &amp;TEXT($I$15," mm/dd/yyyy")</f>
        <v>TTM ended as of 03/31/2026</v>
      </c>
      <c r="M41" s="840">
        <f t="shared" si="4"/>
        <v>26954.740000000049</v>
      </c>
      <c r="N41" s="827">
        <f t="shared" si="5"/>
        <v>9.1560832578103629E-2</v>
      </c>
    </row>
    <row r="42" spans="3:14" ht="12.75">
      <c r="C42" s="46" t="s">
        <v>52</v>
      </c>
      <c r="D42" s="46"/>
      <c r="E42" s="782">
        <v>105422.36819338264</v>
      </c>
      <c r="F42" s="764"/>
      <c r="G42" s="782">
        <v>115325.44</v>
      </c>
      <c r="H42" s="765">
        <f>+_xlfn.XLOOKUP(C42,'T12'!U:U,'T12'!V:V,"")</f>
        <v>112073.59</v>
      </c>
      <c r="I42" s="826">
        <f>+H42</f>
        <v>112073.59</v>
      </c>
      <c r="J42" s="717">
        <f t="shared" si="2"/>
        <v>6.3091181886718875E-2</v>
      </c>
      <c r="K42" s="717">
        <f t="shared" si="3"/>
        <v>-2.8197161008013547E-2</v>
      </c>
      <c r="L42" s="71" t="str">
        <f t="shared" si="6"/>
        <v>TTM ended as of 03/31/2026</v>
      </c>
      <c r="M42" s="840">
        <f t="shared" si="4"/>
        <v>-3251.8500000000058</v>
      </c>
      <c r="N42" s="827">
        <f t="shared" si="5"/>
        <v>-2.8197161008013547E-2</v>
      </c>
    </row>
    <row r="43" spans="3:14" ht="12.75">
      <c r="C43" s="41" t="s">
        <v>53</v>
      </c>
      <c r="D43" s="41"/>
      <c r="E43" s="782"/>
      <c r="F43" s="764"/>
      <c r="G43" s="763">
        <v>195156.35</v>
      </c>
      <c r="H43" s="765">
        <f>+_xlfn.XLOOKUP(C43,'T12'!U:U,'T12'!V:V,"")</f>
        <v>171187.81</v>
      </c>
      <c r="I43" s="826">
        <f t="shared" ref="I43:I46" si="7">+H43</f>
        <v>171187.81</v>
      </c>
      <c r="J43" s="717" t="str">
        <f t="shared" si="2"/>
        <v xml:space="preserve"> </v>
      </c>
      <c r="K43" s="717">
        <f t="shared" si="3"/>
        <v>-0.12281711561012494</v>
      </c>
      <c r="L43" s="71" t="str">
        <f t="shared" si="6"/>
        <v>TTM ended as of 03/31/2026</v>
      </c>
      <c r="M43" s="840">
        <f t="shared" si="4"/>
        <v>-23968.540000000008</v>
      </c>
      <c r="N43" s="827">
        <f t="shared" si="5"/>
        <v>-0.12281711561012494</v>
      </c>
    </row>
    <row r="44" spans="3:14" ht="12.75">
      <c r="C44" s="41" t="s">
        <v>54</v>
      </c>
      <c r="D44" s="41"/>
      <c r="E44" s="763">
        <v>988835.45806188078</v>
      </c>
      <c r="F44" s="764"/>
      <c r="G44" s="763">
        <v>2599132.6900000004</v>
      </c>
      <c r="H44" s="765">
        <f>+_xlfn.XLOOKUP(C44,'T12'!U:U,'T12'!V:V,"")</f>
        <v>2604756.9899999998</v>
      </c>
      <c r="I44" s="826">
        <f t="shared" si="7"/>
        <v>2604756.9899999998</v>
      </c>
      <c r="J44" s="717">
        <f t="shared" si="2"/>
        <v>1.6341662495652491</v>
      </c>
      <c r="K44" s="717">
        <f t="shared" si="3"/>
        <v>2.1639141478380416E-3</v>
      </c>
      <c r="L44" s="71" t="str">
        <f t="shared" si="6"/>
        <v>TTM ended as of 03/31/2026</v>
      </c>
      <c r="M44" s="840">
        <f t="shared" si="4"/>
        <v>5624.2999999993481</v>
      </c>
      <c r="N44" s="827">
        <f t="shared" si="5"/>
        <v>2.1639141478380416E-3</v>
      </c>
    </row>
    <row r="45" spans="3:14" ht="12.75">
      <c r="C45" s="41" t="s">
        <v>55</v>
      </c>
      <c r="D45" s="41"/>
      <c r="E45" s="763">
        <v>1057734.0440593427</v>
      </c>
      <c r="F45" s="764"/>
      <c r="G45" s="763">
        <v>0</v>
      </c>
      <c r="H45" s="765">
        <f>+_xlfn.XLOOKUP(C45,'T12'!U:U,'T12'!V:V,"")</f>
        <v>0</v>
      </c>
      <c r="I45" s="826">
        <f t="shared" si="7"/>
        <v>0</v>
      </c>
      <c r="J45" s="717">
        <f t="shared" si="2"/>
        <v>-1</v>
      </c>
      <c r="K45" s="717" t="str">
        <f t="shared" si="3"/>
        <v xml:space="preserve"> </v>
      </c>
      <c r="L45" s="71" t="str">
        <f t="shared" si="6"/>
        <v>TTM ended as of 03/31/2026</v>
      </c>
      <c r="M45" s="840">
        <f t="shared" si="4"/>
        <v>0</v>
      </c>
      <c r="N45" s="827" t="str">
        <f t="shared" si="5"/>
        <v/>
      </c>
    </row>
    <row r="46" spans="3:14" ht="12.75">
      <c r="C46" s="41" t="s">
        <v>56</v>
      </c>
      <c r="D46" s="41"/>
      <c r="E46" s="763"/>
      <c r="F46" s="764"/>
      <c r="G46" s="784">
        <v>0</v>
      </c>
      <c r="H46" s="765">
        <f>+_xlfn.XLOOKUP(C46,'T12'!U:U,'T12'!V:V,"")</f>
        <v>0</v>
      </c>
      <c r="I46" s="826">
        <f t="shared" si="7"/>
        <v>0</v>
      </c>
      <c r="J46" s="717" t="str">
        <f t="shared" si="2"/>
        <v xml:space="preserve"> </v>
      </c>
      <c r="K46" s="717" t="str">
        <f t="shared" si="3"/>
        <v xml:space="preserve"> </v>
      </c>
      <c r="L46" s="71" t="str">
        <f t="shared" si="6"/>
        <v>TTM ended as of 03/31/2026</v>
      </c>
      <c r="M46" s="840">
        <f t="shared" si="4"/>
        <v>0</v>
      </c>
      <c r="N46" s="827" t="str">
        <f t="shared" si="5"/>
        <v/>
      </c>
    </row>
    <row r="47" spans="3:14">
      <c r="C47" s="53" t="s">
        <v>57</v>
      </c>
      <c r="D47" s="53"/>
      <c r="E47" s="773">
        <v>13057368.710464366</v>
      </c>
      <c r="F47" s="773"/>
      <c r="G47" s="773">
        <v>13008645.169999998</v>
      </c>
      <c r="H47" s="825">
        <f>+SUM(H36:H46)</f>
        <v>13174428.84</v>
      </c>
      <c r="I47" s="772">
        <f>+SUM(I36:I46)</f>
        <v>13549387.9465</v>
      </c>
      <c r="J47" s="717">
        <f t="shared" si="2"/>
        <v>8.9650627267513997E-3</v>
      </c>
      <c r="K47" s="717">
        <f t="shared" si="3"/>
        <v>1.2744114996873408E-2</v>
      </c>
      <c r="L47" s="723"/>
      <c r="M47" s="854">
        <f t="shared" si="4"/>
        <v>540742.77650000155</v>
      </c>
      <c r="N47" s="849">
        <f t="shared" si="5"/>
        <v>4.1567954958679348E-2</v>
      </c>
    </row>
    <row r="48" spans="3:14">
      <c r="C48" s="46"/>
      <c r="D48" s="46"/>
      <c r="E48" s="725"/>
      <c r="F48" s="720"/>
      <c r="G48" s="725"/>
      <c r="H48" s="52"/>
      <c r="I48" s="720"/>
      <c r="J48" s="720"/>
      <c r="K48" s="726"/>
      <c r="L48" s="724"/>
      <c r="M48" s="844"/>
      <c r="N48" s="850"/>
    </row>
    <row r="49" spans="3:14">
      <c r="C49" s="37" t="s">
        <v>58</v>
      </c>
      <c r="D49" s="37"/>
      <c r="E49" s="727">
        <v>0.44790560325692402</v>
      </c>
      <c r="F49" s="790"/>
      <c r="G49" s="790">
        <v>0.46826067045036696</v>
      </c>
      <c r="H49" s="791">
        <f>+H47/H32</f>
        <v>0.46302451665938316</v>
      </c>
      <c r="I49" s="791">
        <f>+I47/I32</f>
        <v>0.44548356610438616</v>
      </c>
      <c r="J49" s="717">
        <f>IF(E49=0, " ",(H49-E49)/E49)</f>
        <v>3.3754686908408119E-2</v>
      </c>
      <c r="K49" s="717">
        <f>IF(G49=0, " ",(H49-G49)/G49)</f>
        <v>-1.1182134484939201E-2</v>
      </c>
      <c r="L49" s="837"/>
      <c r="M49" s="845"/>
      <c r="N49" s="851"/>
    </row>
    <row r="50" spans="3:14">
      <c r="C50" s="46"/>
      <c r="D50" s="46"/>
      <c r="E50" s="725"/>
      <c r="F50" s="728"/>
      <c r="G50" s="63"/>
      <c r="H50" s="728"/>
      <c r="I50" s="728"/>
      <c r="J50" s="63"/>
      <c r="K50" s="726"/>
      <c r="L50" s="837"/>
      <c r="M50" s="845"/>
      <c r="N50" s="851"/>
    </row>
    <row r="51" spans="3:14">
      <c r="C51" s="53" t="s">
        <v>59</v>
      </c>
      <c r="D51" s="53"/>
      <c r="E51" s="793">
        <v>16094686.132159479</v>
      </c>
      <c r="F51" s="793"/>
      <c r="G51" s="793">
        <v>14772131.629999999</v>
      </c>
      <c r="H51" s="794">
        <f>H32-H47</f>
        <v>15278554.459999997</v>
      </c>
      <c r="I51" s="794">
        <f>I32-I47</f>
        <v>16865623.9135</v>
      </c>
      <c r="J51" s="717">
        <f>IF(E51=0, " ",(H51-E51)/E51)</f>
        <v>-5.0708144629719391E-2</v>
      </c>
      <c r="K51" s="717">
        <f>IF(G51=0, " ",(H51-G51)/G51)</f>
        <v>3.4282312308369152E-2</v>
      </c>
      <c r="L51" s="837"/>
      <c r="M51" s="854">
        <f>+IFERROR(I51-G51,"")</f>
        <v>2093492.2835000008</v>
      </c>
      <c r="N51" s="849">
        <f>+IFERROR(M51/G51,"")</f>
        <v>0.14171903797881341</v>
      </c>
    </row>
    <row r="52" spans="3:14">
      <c r="C52" s="53"/>
      <c r="D52" s="53"/>
      <c r="E52" s="795"/>
      <c r="F52" s="112"/>
      <c r="G52" s="795"/>
      <c r="H52" s="796"/>
      <c r="I52" s="112"/>
      <c r="J52" s="720"/>
      <c r="K52" s="729"/>
      <c r="L52" s="724"/>
      <c r="M52" s="838"/>
      <c r="N52" s="839"/>
    </row>
    <row r="53" spans="3:14" ht="12.75">
      <c r="C53" s="64" t="s">
        <v>60</v>
      </c>
      <c r="D53" s="64"/>
      <c r="E53" s="797">
        <v>113750</v>
      </c>
      <c r="F53" s="109"/>
      <c r="G53" s="109">
        <v>113750</v>
      </c>
      <c r="H53" s="765" t="str">
        <f>+_xlfn.XLOOKUP(C53,'T12'!U:U,'T12'!V:V,"")</f>
        <v/>
      </c>
      <c r="I53" s="798">
        <f>+L53*E12</f>
        <v>113750</v>
      </c>
      <c r="J53" s="717" t="e">
        <f>IF(E53=0, " ",(H53-E53)/E53)</f>
        <v>#VALUE!</v>
      </c>
      <c r="K53" s="717" t="e">
        <f>IF(G53=0, " ",(H53-G53)/G53)</f>
        <v>#VALUE!</v>
      </c>
      <c r="L53" s="792">
        <f>+E14</f>
        <v>250</v>
      </c>
    </row>
    <row r="54" spans="3:14" ht="12.75">
      <c r="C54" s="64" t="s">
        <v>62</v>
      </c>
      <c r="D54" s="64"/>
      <c r="E54" s="799"/>
      <c r="F54" s="800"/>
      <c r="G54" s="800"/>
      <c r="H54" s="110"/>
      <c r="I54" s="109"/>
      <c r="J54" s="719"/>
      <c r="K54" s="730"/>
      <c r="L54" s="730"/>
    </row>
    <row r="55" spans="3:14">
      <c r="C55" s="65" t="s">
        <v>63</v>
      </c>
      <c r="D55" s="65"/>
      <c r="E55" s="801">
        <v>113750</v>
      </c>
      <c r="F55" s="801"/>
      <c r="G55" s="801">
        <v>113750</v>
      </c>
      <c r="H55" s="802">
        <f>+SUM(H53:H54)</f>
        <v>0</v>
      </c>
      <c r="I55" s="802">
        <f>+SUM(I53:I54)</f>
        <v>113750</v>
      </c>
      <c r="J55" s="717">
        <f>IF(E55=0, " ",(H55-E55)/E55)</f>
        <v>-1</v>
      </c>
      <c r="K55" s="717">
        <f>IF(G55=0, " ",(H55-G55)/G55)</f>
        <v>-1</v>
      </c>
      <c r="L55" s="731"/>
    </row>
    <row r="56" spans="3:14">
      <c r="C56" s="53"/>
      <c r="D56" s="53"/>
      <c r="E56" s="803"/>
      <c r="F56" s="804"/>
      <c r="G56" s="805"/>
      <c r="H56" s="804"/>
      <c r="I56" s="804"/>
      <c r="J56" s="732"/>
      <c r="K56" s="733"/>
      <c r="L56" s="724"/>
    </row>
    <row r="57" spans="3:14">
      <c r="C57" s="65" t="s">
        <v>64</v>
      </c>
      <c r="D57" s="65"/>
      <c r="E57" s="806">
        <v>15980936.132159479</v>
      </c>
      <c r="F57" s="806"/>
      <c r="G57" s="806">
        <v>14658381.629999999</v>
      </c>
      <c r="H57" s="802">
        <f>+H51-H55</f>
        <v>15278554.459999997</v>
      </c>
      <c r="I57" s="802">
        <f>+I51-I55</f>
        <v>16751873.9135</v>
      </c>
      <c r="J57" s="717">
        <f>IF(E57=0, " ",(H57-E57)/E57)</f>
        <v>-4.3951222027978284E-2</v>
      </c>
      <c r="K57" s="717">
        <f>IF(G57=0, " ",(H57-G57)/G57)</f>
        <v>4.2308410686398415E-2</v>
      </c>
      <c r="L57" s="717">
        <f>IF(H57=0, " ",(I57-H57)/H57)</f>
        <v>9.643055286134726E-2</v>
      </c>
    </row>
    <row r="58" spans="3:14" ht="12.75">
      <c r="C58" s="40"/>
      <c r="D58" s="40"/>
      <c r="E58" s="112"/>
      <c r="F58" s="112"/>
      <c r="G58" s="112"/>
      <c r="H58" s="112"/>
      <c r="I58" s="112"/>
      <c r="J58" s="40"/>
      <c r="K58" s="40"/>
      <c r="L58" s="40"/>
    </row>
    <row r="59" spans="3:14">
      <c r="C59" s="37" t="s">
        <v>65</v>
      </c>
      <c r="D59" s="37"/>
      <c r="E59" s="806"/>
      <c r="F59" s="806"/>
      <c r="G59" s="806">
        <v>16430097.833333332</v>
      </c>
      <c r="H59" s="379">
        <f>+I59</f>
        <v>16408777.777777778</v>
      </c>
      <c r="I59" s="807">
        <f>+'Debt Service'!L14</f>
        <v>16408777.777777778</v>
      </c>
      <c r="J59" s="54"/>
      <c r="K59" s="54"/>
      <c r="L59" s="54"/>
    </row>
    <row r="60" spans="3:14">
      <c r="C60" s="37" t="s">
        <v>66</v>
      </c>
      <c r="D60" s="37"/>
      <c r="E60" s="806"/>
      <c r="F60" s="806"/>
      <c r="G60" s="806"/>
      <c r="H60" s="806"/>
      <c r="I60" s="806"/>
      <c r="J60" s="54"/>
      <c r="K60" s="54"/>
      <c r="L60" s="54"/>
    </row>
    <row r="61" spans="3:14">
      <c r="C61" s="37" t="s">
        <v>67</v>
      </c>
      <c r="D61" s="37"/>
      <c r="E61" s="806"/>
      <c r="F61" s="806"/>
      <c r="G61" s="806"/>
      <c r="H61" s="806"/>
      <c r="I61" s="806"/>
      <c r="J61" s="54"/>
      <c r="K61" s="54"/>
      <c r="L61" s="54"/>
    </row>
    <row r="62" spans="3:14">
      <c r="C62" s="37"/>
      <c r="D62" s="37"/>
      <c r="E62" s="725"/>
      <c r="F62" s="725"/>
      <c r="G62" s="725"/>
      <c r="H62" s="725"/>
      <c r="I62" s="725"/>
      <c r="J62" s="66"/>
      <c r="K62" s="66"/>
      <c r="L62" s="66"/>
    </row>
    <row r="63" spans="3:14">
      <c r="C63" s="37" t="s">
        <v>68</v>
      </c>
      <c r="D63" s="37"/>
      <c r="E63" s="806"/>
      <c r="F63" s="806"/>
      <c r="G63" s="806"/>
      <c r="H63" s="806"/>
      <c r="I63" s="806"/>
      <c r="J63" s="717" t="str">
        <f>IF(E63=0, " ",(H63-E63)/E63)</f>
        <v xml:space="preserve"> </v>
      </c>
      <c r="K63" s="717" t="str">
        <f>IF(G63=0, " ",(H63-G63)/G63)</f>
        <v xml:space="preserve"> </v>
      </c>
      <c r="L63" s="717" t="str">
        <f>IF(H63=0, " ",(I63-H63)/H63)</f>
        <v xml:space="preserve"> </v>
      </c>
    </row>
    <row r="64" spans="3:14">
      <c r="C64" s="37"/>
      <c r="D64" s="37"/>
      <c r="E64" s="732"/>
      <c r="F64" s="732"/>
      <c r="G64" s="732"/>
      <c r="H64" s="732"/>
      <c r="I64" s="732"/>
      <c r="J64" s="732"/>
      <c r="K64" s="732"/>
      <c r="L64" s="732"/>
    </row>
    <row r="65" spans="3:12">
      <c r="C65" s="53" t="s">
        <v>2767</v>
      </c>
      <c r="D65" s="53"/>
      <c r="E65" s="808"/>
      <c r="F65" s="808"/>
      <c r="G65" s="808">
        <v>0.89908969379539194</v>
      </c>
      <c r="H65" s="619">
        <f>+H51/H59</f>
        <v>0.9311208102709253</v>
      </c>
      <c r="I65" s="619">
        <f>+I51/I59</f>
        <v>1.0278415700370398</v>
      </c>
      <c r="J65" s="717"/>
      <c r="K65" s="717">
        <f>IF(G65=0, " ",(H65-G65)/G65)</f>
        <v>3.5626163548063937E-2</v>
      </c>
      <c r="L65" s="717">
        <f>IF(H65=0, " ",(I65-H65)/H65)</f>
        <v>0.1038756289186276</v>
      </c>
    </row>
    <row r="66" spans="3:12">
      <c r="C66" s="53" t="s">
        <v>69</v>
      </c>
      <c r="D66" s="53"/>
      <c r="E66" s="808"/>
      <c r="F66" s="808"/>
      <c r="G66" s="808"/>
      <c r="H66" s="808"/>
      <c r="I66" s="808"/>
      <c r="J66" s="717"/>
      <c r="K66" s="717"/>
      <c r="L66" s="717"/>
    </row>
    <row r="67" spans="3:12">
      <c r="C67" s="53" t="s">
        <v>70</v>
      </c>
      <c r="D67" s="53"/>
      <c r="E67" s="808"/>
      <c r="F67" s="808"/>
      <c r="G67" s="808"/>
      <c r="H67" s="808"/>
      <c r="I67" s="808"/>
      <c r="J67" s="717"/>
      <c r="K67" s="717"/>
      <c r="L67" s="717"/>
    </row>
    <row r="68" spans="3:12" ht="12.75">
      <c r="C68" s="40"/>
      <c r="D68" s="40"/>
      <c r="E68" s="809"/>
      <c r="F68" s="809"/>
      <c r="G68" s="809"/>
      <c r="H68" s="809"/>
      <c r="I68" s="809"/>
      <c r="J68" s="40"/>
      <c r="K68" s="40"/>
      <c r="L68" s="40"/>
    </row>
    <row r="69" spans="3:12">
      <c r="C69" s="53" t="s">
        <v>2768</v>
      </c>
      <c r="D69" s="53"/>
      <c r="E69" s="808"/>
      <c r="F69" s="808"/>
      <c r="G69" s="808">
        <v>0.89216642400394719</v>
      </c>
      <c r="H69" s="619">
        <f>+H57/H59</f>
        <v>0.9311208102709253</v>
      </c>
      <c r="I69" s="619">
        <f>+I57/I59</f>
        <v>1.0209093047860562</v>
      </c>
      <c r="J69" s="717"/>
      <c r="K69" s="717">
        <f>IF(G69=0, " ",(H69-G69)/G69)</f>
        <v>4.3662690299591196E-2</v>
      </c>
      <c r="L69" s="717">
        <f>IF(H69=0, " ",(I69-H69)/H69)</f>
        <v>9.6430552861347232E-2</v>
      </c>
    </row>
    <row r="70" spans="3:12">
      <c r="C70" s="53" t="s">
        <v>2769</v>
      </c>
      <c r="D70" s="53"/>
      <c r="E70" s="67"/>
      <c r="F70" s="67"/>
      <c r="G70" s="67"/>
      <c r="H70" s="54"/>
      <c r="I70" s="54"/>
      <c r="J70" s="717"/>
      <c r="K70" s="717"/>
      <c r="L70" s="717"/>
    </row>
    <row r="71" spans="3:12">
      <c r="C71" s="53" t="s">
        <v>2770</v>
      </c>
      <c r="D71" s="53"/>
      <c r="E71" s="67"/>
      <c r="F71" s="67"/>
      <c r="G71" s="67"/>
      <c r="H71" s="54"/>
      <c r="I71" s="54"/>
      <c r="J71" s="717"/>
      <c r="K71" s="717"/>
      <c r="L71" s="717"/>
    </row>
    <row r="72" spans="3:12">
      <c r="C72" s="53"/>
      <c r="D72" s="53"/>
      <c r="E72" s="732"/>
      <c r="F72" s="732"/>
      <c r="G72" s="732"/>
      <c r="H72" s="732"/>
      <c r="I72" s="732"/>
      <c r="J72" s="141"/>
      <c r="K72" s="141"/>
    </row>
    <row r="73" spans="3:12">
      <c r="C73" s="63" t="s">
        <v>2789</v>
      </c>
      <c r="D73" s="63"/>
      <c r="E73" s="396"/>
      <c r="F73" s="396"/>
      <c r="G73" s="396">
        <v>5.2351362964285712E-2</v>
      </c>
      <c r="H73" s="828">
        <f>+H57/E6</f>
        <v>5.4566265928571417E-2</v>
      </c>
      <c r="I73" s="828">
        <f>+I57/E6</f>
        <v>5.9828121119642856E-2</v>
      </c>
      <c r="J73" s="66"/>
      <c r="K73" s="66"/>
    </row>
    <row r="74" spans="3:12">
      <c r="C74" s="53"/>
      <c r="D74" s="53"/>
      <c r="E74" s="732"/>
      <c r="F74" s="732"/>
      <c r="G74" s="732"/>
      <c r="H74" s="732"/>
      <c r="I74" s="732"/>
      <c r="J74" s="66"/>
      <c r="K74" s="66"/>
    </row>
    <row r="75" spans="3:12">
      <c r="C75" s="63" t="s">
        <v>2771</v>
      </c>
      <c r="D75" s="63"/>
      <c r="E75" s="42"/>
      <c r="F75" s="42"/>
      <c r="G75" s="42"/>
      <c r="H75" s="42"/>
      <c r="I75" s="42"/>
      <c r="J75" s="40"/>
      <c r="K75" s="40"/>
    </row>
    <row r="76" spans="3:12" ht="13.5" thickBot="1">
      <c r="C76" s="734"/>
      <c r="D76" s="734"/>
      <c r="E76" s="735" t="s">
        <v>2772</v>
      </c>
      <c r="F76" s="736"/>
      <c r="G76" s="736"/>
      <c r="H76" s="736"/>
      <c r="I76" s="736"/>
      <c r="J76" s="736"/>
      <c r="K76" s="736"/>
    </row>
    <row r="77" spans="3:12">
      <c r="C77" s="65" t="s">
        <v>2773</v>
      </c>
      <c r="D77" s="65"/>
      <c r="E77" s="40"/>
      <c r="F77" s="40"/>
      <c r="G77" s="40"/>
      <c r="H77" s="40"/>
      <c r="I77" s="40"/>
      <c r="J77" s="40"/>
      <c r="K77" s="40"/>
    </row>
    <row r="78" spans="3:12" ht="12.75">
      <c r="C78" s="26" t="s">
        <v>2774</v>
      </c>
      <c r="D78" s="26"/>
      <c r="E78" s="40"/>
      <c r="F78" s="40"/>
      <c r="G78" s="40"/>
      <c r="H78" s="40"/>
      <c r="I78" s="40"/>
      <c r="J78" s="40"/>
      <c r="K78" s="40"/>
    </row>
    <row r="79" spans="3:12" ht="12.75">
      <c r="C79" s="737" t="s">
        <v>2775</v>
      </c>
      <c r="D79" s="26"/>
      <c r="E79" s="40"/>
      <c r="F79" s="40"/>
      <c r="G79" s="40"/>
      <c r="H79" s="40"/>
      <c r="I79" s="40"/>
      <c r="J79" s="40"/>
      <c r="K79" s="40"/>
    </row>
    <row r="80" spans="3:12">
      <c r="C80" s="738" t="s">
        <v>2776</v>
      </c>
      <c r="D80" s="738"/>
      <c r="E80" s="69"/>
      <c r="F80" s="69"/>
      <c r="G80" s="69"/>
      <c r="H80" s="69"/>
      <c r="I80" s="69"/>
      <c r="J80" s="69"/>
      <c r="K80" s="69"/>
    </row>
    <row r="81" spans="3:11" ht="12.75">
      <c r="C81" s="739"/>
      <c r="D81" s="739"/>
      <c r="E81" s="740"/>
      <c r="F81" s="740"/>
      <c r="G81" s="740"/>
      <c r="H81" s="740"/>
      <c r="I81" s="740"/>
      <c r="J81" s="740"/>
      <c r="K81" s="740"/>
    </row>
    <row r="82" spans="3:11" ht="12.75">
      <c r="C82" s="739"/>
      <c r="D82" s="739"/>
      <c r="E82" s="740"/>
      <c r="F82" s="740"/>
      <c r="G82" s="740"/>
      <c r="H82" s="740"/>
      <c r="I82" s="740"/>
      <c r="J82" s="740"/>
      <c r="K82" s="740"/>
    </row>
    <row r="83" spans="3:11">
      <c r="C83" s="741" t="s">
        <v>2777</v>
      </c>
      <c r="D83" s="741"/>
      <c r="E83" s="69"/>
      <c r="F83" s="69"/>
      <c r="G83" s="69"/>
      <c r="H83" s="69"/>
      <c r="I83" s="69"/>
      <c r="J83" s="69"/>
      <c r="K83" s="69"/>
    </row>
    <row r="84" spans="3:11" ht="12.75">
      <c r="C84" s="739"/>
      <c r="D84" s="739"/>
      <c r="E84" s="740"/>
      <c r="F84" s="740"/>
      <c r="G84" s="740"/>
      <c r="H84" s="740"/>
      <c r="I84" s="740"/>
      <c r="J84" s="740"/>
      <c r="K84" s="740"/>
    </row>
    <row r="85" spans="3:11" ht="12.75">
      <c r="C85" s="739"/>
      <c r="D85" s="739"/>
      <c r="E85" s="740"/>
      <c r="F85" s="740"/>
      <c r="G85" s="740"/>
      <c r="H85" s="740"/>
      <c r="I85" s="740"/>
      <c r="J85" s="740"/>
      <c r="K85" s="740"/>
    </row>
    <row r="86" spans="3:11">
      <c r="C86" s="741" t="s">
        <v>2778</v>
      </c>
      <c r="D86" s="741"/>
      <c r="E86" s="69"/>
      <c r="F86" s="69"/>
      <c r="G86" s="69"/>
      <c r="H86" s="69"/>
      <c r="I86" s="69"/>
      <c r="J86" s="69"/>
      <c r="K86" s="69"/>
    </row>
    <row r="87" spans="3:11" ht="12.75">
      <c r="C87" s="742"/>
      <c r="D87" s="742"/>
      <c r="E87" s="740"/>
      <c r="F87" s="740"/>
      <c r="G87" s="740"/>
      <c r="H87" s="740"/>
      <c r="I87" s="740"/>
      <c r="J87" s="740"/>
      <c r="K87" s="740"/>
    </row>
    <row r="88" spans="3:11" ht="12.75">
      <c r="C88" s="743"/>
      <c r="D88" s="743"/>
      <c r="E88" s="740"/>
      <c r="F88" s="740"/>
      <c r="G88" s="740"/>
      <c r="H88" s="740"/>
      <c r="I88" s="740"/>
      <c r="J88" s="740"/>
      <c r="K88" s="740"/>
    </row>
    <row r="89" spans="3:11">
      <c r="C89" s="738" t="s">
        <v>2779</v>
      </c>
      <c r="D89" s="69"/>
      <c r="E89" s="69"/>
      <c r="F89" s="69"/>
      <c r="G89" s="69"/>
      <c r="H89" s="69"/>
      <c r="I89" s="69"/>
      <c r="J89" s="69"/>
      <c r="K89" s="69"/>
    </row>
    <row r="90" spans="3:11">
      <c r="C90" s="69"/>
      <c r="D90" s="69"/>
      <c r="E90" s="69"/>
      <c r="F90" s="69"/>
      <c r="G90" s="69"/>
      <c r="H90" s="69"/>
      <c r="I90" s="69"/>
      <c r="J90" s="69"/>
      <c r="K90" s="69"/>
    </row>
    <row r="91" spans="3:11">
      <c r="C91" s="69" t="s">
        <v>984</v>
      </c>
      <c r="D91" s="69"/>
      <c r="E91" s="69"/>
      <c r="F91" s="69"/>
      <c r="G91" s="69"/>
      <c r="H91" s="69"/>
      <c r="I91" s="69"/>
      <c r="J91" s="69"/>
      <c r="K91" s="40"/>
    </row>
    <row r="92" spans="3:11">
      <c r="C92" s="744" t="s">
        <v>2780</v>
      </c>
      <c r="D92" s="744"/>
      <c r="E92" s="40"/>
      <c r="F92" s="40"/>
      <c r="G92" s="40"/>
      <c r="H92" s="40"/>
      <c r="I92" s="40"/>
      <c r="J92" s="37"/>
      <c r="K92" s="40"/>
    </row>
    <row r="93" spans="3:11">
      <c r="C93" s="15" t="s">
        <v>2781</v>
      </c>
      <c r="D93" s="15"/>
      <c r="E93" s="40"/>
      <c r="F93" s="40"/>
      <c r="G93" s="40"/>
      <c r="H93" s="40"/>
      <c r="I93" s="40"/>
      <c r="J93" s="63"/>
      <c r="K93" s="40"/>
    </row>
    <row r="94" spans="3:11">
      <c r="C94" s="40"/>
      <c r="D94" s="40"/>
      <c r="E94" s="40"/>
      <c r="F94" s="40"/>
      <c r="G94" s="40"/>
      <c r="H94" s="40"/>
      <c r="I94" s="40"/>
      <c r="J94" s="63"/>
      <c r="K94" s="40"/>
    </row>
    <row r="95" spans="3:11" ht="12.75">
      <c r="C95" s="40"/>
      <c r="D95" s="40"/>
      <c r="E95" s="40"/>
      <c r="F95" s="40"/>
      <c r="G95" s="40"/>
      <c r="H95" s="40"/>
      <c r="I95" s="40"/>
      <c r="J95" s="40"/>
      <c r="K95" s="40"/>
    </row>
    <row r="96" spans="3:11" ht="12.75">
      <c r="C96" s="40"/>
      <c r="D96" s="40"/>
      <c r="E96" s="40"/>
      <c r="F96" s="40"/>
      <c r="G96" s="40"/>
      <c r="H96" s="40"/>
      <c r="I96" s="40"/>
      <c r="J96" s="40"/>
      <c r="K96" s="40"/>
    </row>
    <row r="97" spans="3:11" ht="12.75">
      <c r="C97" s="40"/>
      <c r="D97" s="40"/>
      <c r="E97" s="40"/>
      <c r="F97" s="40"/>
      <c r="G97" s="40"/>
      <c r="H97" s="40"/>
      <c r="I97" s="40"/>
      <c r="J97" s="40"/>
      <c r="K97" s="40"/>
    </row>
    <row r="98" spans="3:11" ht="12.75">
      <c r="C98" s="40"/>
      <c r="D98" s="40"/>
      <c r="E98" s="40"/>
      <c r="F98" s="40"/>
      <c r="G98" s="40"/>
      <c r="H98" s="40"/>
      <c r="I98" s="40"/>
      <c r="J98" s="40"/>
      <c r="K98" s="40"/>
    </row>
    <row r="99" spans="3:11" ht="12.75">
      <c r="C99" s="40"/>
      <c r="D99" s="40"/>
      <c r="E99" s="40"/>
      <c r="F99" s="40"/>
      <c r="G99" s="40"/>
      <c r="H99" s="40"/>
      <c r="I99" s="40"/>
      <c r="J99" s="40"/>
      <c r="K99" s="40"/>
    </row>
  </sheetData>
  <mergeCells count="2">
    <mergeCell ref="B1:K1"/>
    <mergeCell ref="H4:I4"/>
  </mergeCells>
  <conditionalFormatting sqref="E9:E11 M22:N22 M23">
    <cfRule type="expression" dxfId="34" priority="17" stopIfTrue="1">
      <formula>$C$2=1</formula>
    </cfRule>
  </conditionalFormatting>
  <conditionalFormatting sqref="E14:E17">
    <cfRule type="expression" dxfId="33" priority="14" stopIfTrue="1">
      <formula>$C$2=1</formula>
    </cfRule>
  </conditionalFormatting>
  <conditionalFormatting sqref="E32">
    <cfRule type="expression" dxfId="32" priority="13" stopIfTrue="1">
      <formula>$C$2=1</formula>
    </cfRule>
  </conditionalFormatting>
  <conditionalFormatting sqref="E13:F13">
    <cfRule type="expression" dxfId="31" priority="15" stopIfTrue="1">
      <formula>$C$2=1</formula>
    </cfRule>
  </conditionalFormatting>
  <conditionalFormatting sqref="L22:L23">
    <cfRule type="expression" dxfId="30" priority="18">
      <formula>$A$1=1</formula>
    </cfRule>
  </conditionalFormatting>
  <conditionalFormatting sqref="L24:L25">
    <cfRule type="expression" dxfId="29" priority="12" stopIfTrue="1">
      <formula>$C$2=1</formula>
    </cfRule>
  </conditionalFormatting>
  <conditionalFormatting sqref="L27">
    <cfRule type="expression" dxfId="28" priority="8" stopIfTrue="1">
      <formula>$C$2=1</formula>
    </cfRule>
  </conditionalFormatting>
  <conditionalFormatting sqref="L29:L30">
    <cfRule type="expression" dxfId="27" priority="9" stopIfTrue="1">
      <formula>$C$2=1</formula>
    </cfRule>
  </conditionalFormatting>
  <conditionalFormatting sqref="L47:L53 L55:L56">
    <cfRule type="expression" dxfId="26" priority="19">
      <formula>$A$1=1</formula>
    </cfRule>
  </conditionalFormatting>
  <conditionalFormatting sqref="M24:N34">
    <cfRule type="expression" dxfId="25" priority="7" stopIfTrue="1">
      <formula>$C$2=1</formula>
    </cfRule>
  </conditionalFormatting>
  <conditionalFormatting sqref="M36:N47">
    <cfRule type="expression" dxfId="24" priority="2" stopIfTrue="1">
      <formula>$C$2=1</formula>
    </cfRule>
  </conditionalFormatting>
  <conditionalFormatting sqref="M49:N52">
    <cfRule type="expression" dxfId="23" priority="1" stopIfTrue="1">
      <formula>$C$2=1</formula>
    </cfRule>
  </conditionalFormatting>
  <pageMargins left="0.75" right="0.25" top="0.5" bottom="0.63" header="0.5" footer="0.32"/>
  <pageSetup scale="43" firstPageNumber="75" orientation="portrait"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BE20-3E07-46D9-8CD5-AFC5DA4E08D3}">
  <dimension ref="A2:M20"/>
  <sheetViews>
    <sheetView showGridLines="0" view="pageBreakPreview" zoomScale="115" zoomScaleNormal="100" zoomScaleSheetLayoutView="115" workbookViewId="0">
      <selection activeCell="M24" sqref="M24"/>
    </sheetView>
  </sheetViews>
  <sheetFormatPr defaultRowHeight="13.5" outlineLevelCol="1"/>
  <cols>
    <col min="1" max="1" width="21.3984375" style="481" bestFit="1" customWidth="1"/>
    <col min="2" max="2" width="9.06640625" style="481"/>
    <col min="3" max="8" width="0" style="481" hidden="1" customWidth="1" outlineLevel="1"/>
    <col min="9" max="9" width="9.06640625" style="481" collapsed="1"/>
    <col min="10" max="10" width="9.06640625" style="481"/>
    <col min="11" max="11" width="17.1328125" style="481" customWidth="1"/>
    <col min="12" max="12" width="18.19921875" style="481" customWidth="1"/>
    <col min="13" max="13" width="38.19921875" style="481" customWidth="1"/>
    <col min="14" max="16384" width="9.06640625" style="481"/>
  </cols>
  <sheetData>
    <row r="2" spans="1:13">
      <c r="K2" s="508" t="s">
        <v>2788</v>
      </c>
      <c r="L2" s="508" t="s">
        <v>2787</v>
      </c>
    </row>
    <row r="4" spans="1:13">
      <c r="K4" s="532">
        <v>46022</v>
      </c>
      <c r="L4" s="532">
        <v>46112</v>
      </c>
    </row>
    <row r="5" spans="1:13" ht="13.9">
      <c r="A5" s="574" t="s">
        <v>2716</v>
      </c>
      <c r="B5" s="578"/>
      <c r="C5" s="600"/>
      <c r="D5" s="600"/>
      <c r="E5" s="600"/>
      <c r="F5" s="601"/>
      <c r="G5" s="600"/>
      <c r="H5" s="601"/>
      <c r="I5" s="602"/>
      <c r="J5" s="602"/>
      <c r="K5" s="829">
        <v>280000000</v>
      </c>
      <c r="L5" s="758">
        <f>+'MF OSAR'!E6</f>
        <v>280000000</v>
      </c>
      <c r="M5" s="759" t="str">
        <f>"UPB as of" &amp;TEXT('MF OSAR'!$F$6," mm/dd/yyy")</f>
        <v>UPB as of 03/31/2026</v>
      </c>
    </row>
    <row r="6" spans="1:13" ht="13.9">
      <c r="A6" s="574"/>
      <c r="B6" s="578"/>
      <c r="C6" s="578"/>
      <c r="D6" s="578"/>
      <c r="E6" s="578"/>
      <c r="F6" s="578"/>
      <c r="G6" s="578"/>
      <c r="H6" s="579"/>
      <c r="I6" s="573"/>
      <c r="J6" s="573"/>
      <c r="K6" s="573"/>
      <c r="L6" s="573"/>
      <c r="M6" s="573"/>
    </row>
    <row r="7" spans="1:13">
      <c r="A7" s="575" t="s">
        <v>2717</v>
      </c>
      <c r="B7" s="580"/>
      <c r="C7" s="586"/>
      <c r="D7" s="586"/>
      <c r="E7" s="586"/>
      <c r="F7" s="586"/>
      <c r="G7" s="586"/>
      <c r="H7" s="587"/>
      <c r="I7" s="588"/>
      <c r="J7" s="588"/>
      <c r="K7" s="760">
        <v>3.6875100000000001E-2</v>
      </c>
      <c r="L7" s="760">
        <v>3.6799999999999999E-2</v>
      </c>
      <c r="M7" s="761" t="str">
        <f>"SOFR as of" &amp;TEXT('MF OSAR'!$F$6," mm/dd/yyy")</f>
        <v>SOFR as of 03/31/2026</v>
      </c>
    </row>
    <row r="8" spans="1:13">
      <c r="A8" s="575" t="s">
        <v>2718</v>
      </c>
      <c r="B8" s="575"/>
      <c r="C8" s="589"/>
      <c r="D8" s="589"/>
      <c r="E8" s="589"/>
      <c r="F8" s="589"/>
      <c r="G8" s="589"/>
      <c r="H8" s="590"/>
      <c r="I8" s="591"/>
      <c r="J8" s="591"/>
      <c r="K8" s="762">
        <v>2.1000000000000001E-2</v>
      </c>
      <c r="L8" s="762">
        <v>2.1000000000000001E-2</v>
      </c>
      <c r="M8" s="591"/>
    </row>
    <row r="9" spans="1:13" ht="13.9">
      <c r="A9" s="574" t="s">
        <v>2719</v>
      </c>
      <c r="B9" s="582"/>
      <c r="C9" s="589"/>
      <c r="D9" s="589"/>
      <c r="E9" s="589"/>
      <c r="F9" s="589"/>
      <c r="G9" s="589"/>
      <c r="H9" s="590"/>
      <c r="I9" s="591"/>
      <c r="J9" s="591"/>
      <c r="K9" s="830">
        <v>5.7875099999999999E-2</v>
      </c>
      <c r="L9" s="608">
        <f>SUM(L7:L8)</f>
        <v>5.7800000000000004E-2</v>
      </c>
      <c r="M9" s="597" t="s">
        <v>2726</v>
      </c>
    </row>
    <row r="10" spans="1:13" ht="13.9">
      <c r="A10" s="575" t="s">
        <v>2720</v>
      </c>
      <c r="B10" s="583"/>
      <c r="C10" s="592"/>
      <c r="D10" s="592"/>
      <c r="E10" s="592"/>
      <c r="F10" s="592"/>
      <c r="G10" s="592"/>
      <c r="H10" s="593"/>
      <c r="I10" s="594"/>
      <c r="J10" s="594"/>
      <c r="K10" s="762">
        <v>0.05</v>
      </c>
      <c r="L10" s="762">
        <v>0.05</v>
      </c>
      <c r="M10" s="594"/>
    </row>
    <row r="11" spans="1:13" ht="13.9">
      <c r="A11" s="574" t="s">
        <v>2721</v>
      </c>
      <c r="B11" s="583"/>
      <c r="C11" s="592"/>
      <c r="D11" s="592"/>
      <c r="E11" s="592"/>
      <c r="F11" s="592"/>
      <c r="G11" s="592"/>
      <c r="H11" s="593"/>
      <c r="I11" s="594"/>
      <c r="J11" s="594"/>
      <c r="K11" s="830">
        <v>5.7875099999999999E-2</v>
      </c>
      <c r="L11" s="608">
        <f>MIN(L10,L7)+L8</f>
        <v>5.7800000000000004E-2</v>
      </c>
      <c r="M11" s="599" t="s">
        <v>2728</v>
      </c>
    </row>
    <row r="12" spans="1:13" ht="13.9">
      <c r="A12" s="576"/>
      <c r="B12" s="583"/>
      <c r="C12" s="583"/>
      <c r="D12" s="583"/>
      <c r="E12" s="583"/>
      <c r="F12" s="583"/>
      <c r="G12" s="583"/>
      <c r="H12" s="584"/>
      <c r="I12" s="69"/>
      <c r="J12" s="69"/>
      <c r="K12" s="69"/>
      <c r="L12" s="69"/>
      <c r="M12" s="40"/>
    </row>
    <row r="13" spans="1:13" ht="13.9">
      <c r="A13" s="577" t="s">
        <v>2722</v>
      </c>
      <c r="B13" s="585"/>
      <c r="C13" s="603"/>
      <c r="D13" s="603"/>
      <c r="E13" s="603"/>
      <c r="F13" s="603"/>
      <c r="G13" s="603"/>
      <c r="H13" s="604"/>
      <c r="I13" s="605"/>
      <c r="J13" s="605"/>
      <c r="K13" s="831">
        <v>16430097.833333332</v>
      </c>
      <c r="L13" s="609">
        <f>L5*L9*(365/360)</f>
        <v>16408777.777777778</v>
      </c>
      <c r="M13" s="598" t="s">
        <v>2727</v>
      </c>
    </row>
    <row r="14" spans="1:13" ht="13.9">
      <c r="A14" s="577" t="s">
        <v>2723</v>
      </c>
      <c r="B14" s="585"/>
      <c r="C14" s="603"/>
      <c r="D14" s="603"/>
      <c r="E14" s="603"/>
      <c r="F14" s="603"/>
      <c r="G14" s="603"/>
      <c r="H14" s="606"/>
      <c r="I14" s="607"/>
      <c r="J14" s="607"/>
      <c r="K14" s="832">
        <v>16430097.833333332</v>
      </c>
      <c r="L14" s="610">
        <f>L5*L11*(365/360)</f>
        <v>16408777.777777778</v>
      </c>
      <c r="M14" s="598" t="s">
        <v>2727</v>
      </c>
    </row>
    <row r="15" spans="1:13" ht="13.9">
      <c r="B15" s="581"/>
      <c r="C15" s="581"/>
      <c r="D15" s="581"/>
      <c r="E15" s="581"/>
      <c r="F15" s="581"/>
      <c r="G15" s="581"/>
      <c r="H15" s="584"/>
      <c r="I15" s="63"/>
      <c r="J15" s="63"/>
      <c r="K15" s="63"/>
      <c r="L15" s="63"/>
      <c r="M15" s="40"/>
    </row>
    <row r="16" spans="1:13" ht="13.9">
      <c r="A16" s="577" t="s">
        <v>2724</v>
      </c>
      <c r="B16" s="581"/>
      <c r="C16" s="589"/>
      <c r="D16" s="589"/>
      <c r="E16" s="589"/>
      <c r="F16" s="589"/>
      <c r="G16" s="589"/>
      <c r="H16" s="590"/>
      <c r="I16" s="42"/>
      <c r="J16" s="42"/>
      <c r="K16" s="833">
        <v>0.89216642400394719</v>
      </c>
      <c r="L16" s="619">
        <f>$L$19/L13</f>
        <v>1.0209093047860562</v>
      </c>
      <c r="M16" s="42"/>
    </row>
    <row r="17" spans="1:13" ht="13.9">
      <c r="A17" s="577" t="s">
        <v>2725</v>
      </c>
      <c r="B17" s="581"/>
      <c r="C17" s="589"/>
      <c r="D17" s="589"/>
      <c r="E17" s="589"/>
      <c r="F17" s="589"/>
      <c r="G17" s="589"/>
      <c r="H17" s="590"/>
      <c r="I17" s="42"/>
      <c r="J17" s="42"/>
      <c r="K17" s="833">
        <v>0.89216642400394719</v>
      </c>
      <c r="L17" s="619">
        <f>$L$19/L14</f>
        <v>1.0209093047860562</v>
      </c>
      <c r="M17" s="42"/>
    </row>
    <row r="19" spans="1:13">
      <c r="A19" s="481" t="s">
        <v>2790</v>
      </c>
      <c r="I19" s="810"/>
      <c r="J19" s="810"/>
      <c r="K19" s="834">
        <v>14658381.629999999</v>
      </c>
      <c r="L19" s="811">
        <f>+'MF OSAR'!I57</f>
        <v>16751873.9135</v>
      </c>
      <c r="M19" s="810"/>
    </row>
    <row r="20" spans="1:13">
      <c r="A20" s="481" t="s">
        <v>2789</v>
      </c>
      <c r="I20" s="810"/>
      <c r="J20" s="810"/>
      <c r="K20" s="835">
        <v>5.2351362964285712E-2</v>
      </c>
      <c r="L20" s="812">
        <f>+L19/L5</f>
        <v>5.9828121119642856E-2</v>
      </c>
      <c r="M20" s="810"/>
    </row>
  </sheetData>
  <conditionalFormatting sqref="A5:G14">
    <cfRule type="expression" dxfId="22" priority="8" stopIfTrue="1">
      <formula>$A$4=1</formula>
    </cfRule>
  </conditionalFormatting>
  <conditionalFormatting sqref="C16:G17">
    <cfRule type="expression" dxfId="21" priority="12" stopIfTrue="1">
      <formula>$A$4=1</formula>
    </cfRule>
  </conditionalFormatting>
  <conditionalFormatting sqref="H5">
    <cfRule type="expression" dxfId="20" priority="10" stopIfTrue="1">
      <formula>$A$4=1</formula>
    </cfRule>
    <cfRule type="expression" dxfId="19" priority="11">
      <formula>$A$4</formula>
    </cfRule>
  </conditionalFormatting>
  <conditionalFormatting sqref="H8:H11">
    <cfRule type="expression" dxfId="18" priority="9">
      <formula>$A$4</formula>
    </cfRule>
  </conditionalFormatting>
  <conditionalFormatting sqref="H10">
    <cfRule type="expression" dxfId="17" priority="14" stopIfTrue="1">
      <formula>$A$4=1</formula>
    </cfRule>
  </conditionalFormatting>
  <conditionalFormatting sqref="I8:J15">
    <cfRule type="expression" dxfId="16" priority="13" stopIfTrue="1">
      <formula>$C$5=1</formula>
    </cfRule>
  </conditionalFormatting>
  <conditionalFormatting sqref="K5:L14">
    <cfRule type="expression" dxfId="15" priority="2" stopIfTrue="1">
      <formula>$A$4=1</formula>
    </cfRule>
  </conditionalFormatting>
  <conditionalFormatting sqref="K16:L17">
    <cfRule type="expression" dxfId="14" priority="1" stopIfTrue="1">
      <formula>$A$4=1</formula>
    </cfRule>
  </conditionalFormatting>
  <conditionalFormatting sqref="M5">
    <cfRule type="expression" dxfId="13" priority="4" stopIfTrue="1">
      <formula>$A$4=1</formula>
    </cfRule>
    <cfRule type="expression" dxfId="12" priority="5">
      <formula>$A$4</formula>
    </cfRule>
  </conditionalFormatting>
  <conditionalFormatting sqref="M8:M11">
    <cfRule type="expression" dxfId="11" priority="3">
      <formula>$A$4</formula>
    </cfRule>
  </conditionalFormatting>
  <conditionalFormatting sqref="M10">
    <cfRule type="expression" dxfId="10" priority="15" stopIfTrue="1">
      <formula>$A$4=1</formula>
    </cfRule>
  </conditionalFormatting>
  <pageMargins left="0.7" right="0.7" top="0.75" bottom="0.75" header="0.3" footer="0.3"/>
  <pageSetup scale="73"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086B-9902-4B30-B526-5A9E4624A8FA}">
  <dimension ref="A1:AN96"/>
  <sheetViews>
    <sheetView showGridLines="0" view="pageBreakPreview" topLeftCell="D11" zoomScale="80" zoomScaleNormal="80" zoomScaleSheetLayoutView="80" workbookViewId="0">
      <selection activeCell="N38" sqref="N38"/>
    </sheetView>
  </sheetViews>
  <sheetFormatPr defaultRowHeight="14.25" outlineLevelRow="1" outlineLevelCol="1"/>
  <cols>
    <col min="1" max="1" width="3.3984375" hidden="1" customWidth="1" outlineLevel="1"/>
    <col min="2" max="2" width="14.59765625" hidden="1" customWidth="1" outlineLevel="1"/>
    <col min="3" max="3" width="2" hidden="1" customWidth="1" outlineLevel="1"/>
    <col min="4" max="4" width="48.06640625" style="57" customWidth="1" collapsed="1"/>
    <col min="5" max="5" width="3.265625" style="57" customWidth="1"/>
    <col min="6" max="6" width="17.86328125" style="57" customWidth="1"/>
    <col min="7" max="7" width="16" style="57" customWidth="1"/>
    <col min="8" max="8" width="22.73046875" style="57" hidden="1" customWidth="1"/>
    <col min="9" max="10" width="15" style="57" hidden="1" customWidth="1"/>
    <col min="11" max="11" width="15.06640625" style="57" customWidth="1"/>
    <col min="12" max="12" width="15.06640625" style="57" hidden="1" customWidth="1" outlineLevel="1"/>
    <col min="13" max="13" width="14.19921875" style="57" hidden="1" customWidth="1" outlineLevel="1"/>
    <col min="14" max="14" width="18.59765625" style="57" customWidth="1" collapsed="1"/>
    <col min="15" max="15" width="17" style="57" customWidth="1"/>
    <col min="16" max="16" width="52.19921875" style="57" customWidth="1"/>
    <col min="17" max="17" width="5" customWidth="1"/>
    <col min="18" max="18" width="12.6640625" customWidth="1"/>
    <col min="19" max="19" width="14.3984375" customWidth="1"/>
    <col min="34" max="34" width="11.59765625" customWidth="1"/>
    <col min="35" max="35" width="14" bestFit="1" customWidth="1"/>
    <col min="36" max="36" width="9.86328125" customWidth="1"/>
    <col min="37" max="40" width="11.265625" bestFit="1" customWidth="1"/>
    <col min="256" max="256" width="14.59765625" customWidth="1"/>
    <col min="257" max="257" width="13.86328125" customWidth="1"/>
    <col min="258" max="258" width="48.06640625" customWidth="1"/>
    <col min="259" max="259" width="3.265625" customWidth="1"/>
    <col min="260" max="260" width="16.265625" customWidth="1"/>
    <col min="261" max="261" width="14.3984375" customWidth="1"/>
    <col min="262" max="262" width="13.59765625" customWidth="1"/>
    <col min="263" max="264" width="15" customWidth="1"/>
    <col min="265" max="265" width="15.06640625" customWidth="1"/>
    <col min="266" max="266" width="21.3984375" customWidth="1"/>
    <col min="512" max="512" width="14.59765625" customWidth="1"/>
    <col min="513" max="513" width="13.86328125" customWidth="1"/>
    <col min="514" max="514" width="48.06640625" customWidth="1"/>
    <col min="515" max="515" width="3.265625" customWidth="1"/>
    <col min="516" max="516" width="16.265625" customWidth="1"/>
    <col min="517" max="517" width="14.3984375" customWidth="1"/>
    <col min="518" max="518" width="13.59765625" customWidth="1"/>
    <col min="519" max="520" width="15" customWidth="1"/>
    <col min="521" max="521" width="15.06640625" customWidth="1"/>
    <col min="522" max="522" width="21.3984375" customWidth="1"/>
    <col min="768" max="768" width="14.59765625" customWidth="1"/>
    <col min="769" max="769" width="13.86328125" customWidth="1"/>
    <col min="770" max="770" width="48.06640625" customWidth="1"/>
    <col min="771" max="771" width="3.265625" customWidth="1"/>
    <col min="772" max="772" width="16.265625" customWidth="1"/>
    <col min="773" max="773" width="14.3984375" customWidth="1"/>
    <col min="774" max="774" width="13.59765625" customWidth="1"/>
    <col min="775" max="776" width="15" customWidth="1"/>
    <col min="777" max="777" width="15.06640625" customWidth="1"/>
    <col min="778" max="778" width="21.3984375" customWidth="1"/>
    <col min="1024" max="1024" width="14.59765625" customWidth="1"/>
    <col min="1025" max="1025" width="13.86328125" customWidth="1"/>
    <col min="1026" max="1026" width="48.06640625" customWidth="1"/>
    <col min="1027" max="1027" width="3.265625" customWidth="1"/>
    <col min="1028" max="1028" width="16.265625" customWidth="1"/>
    <col min="1029" max="1029" width="14.3984375" customWidth="1"/>
    <col min="1030" max="1030" width="13.59765625" customWidth="1"/>
    <col min="1031" max="1032" width="15" customWidth="1"/>
    <col min="1033" max="1033" width="15.06640625" customWidth="1"/>
    <col min="1034" max="1034" width="21.3984375" customWidth="1"/>
    <col min="1280" max="1280" width="14.59765625" customWidth="1"/>
    <col min="1281" max="1281" width="13.86328125" customWidth="1"/>
    <col min="1282" max="1282" width="48.06640625" customWidth="1"/>
    <col min="1283" max="1283" width="3.265625" customWidth="1"/>
    <col min="1284" max="1284" width="16.265625" customWidth="1"/>
    <col min="1285" max="1285" width="14.3984375" customWidth="1"/>
    <col min="1286" max="1286" width="13.59765625" customWidth="1"/>
    <col min="1287" max="1288" width="15" customWidth="1"/>
    <col min="1289" max="1289" width="15.06640625" customWidth="1"/>
    <col min="1290" max="1290" width="21.3984375" customWidth="1"/>
    <col min="1536" max="1536" width="14.59765625" customWidth="1"/>
    <col min="1537" max="1537" width="13.86328125" customWidth="1"/>
    <col min="1538" max="1538" width="48.06640625" customWidth="1"/>
    <col min="1539" max="1539" width="3.265625" customWidth="1"/>
    <col min="1540" max="1540" width="16.265625" customWidth="1"/>
    <col min="1541" max="1541" width="14.3984375" customWidth="1"/>
    <col min="1542" max="1542" width="13.59765625" customWidth="1"/>
    <col min="1543" max="1544" width="15" customWidth="1"/>
    <col min="1545" max="1545" width="15.06640625" customWidth="1"/>
    <col min="1546" max="1546" width="21.3984375" customWidth="1"/>
    <col min="1792" max="1792" width="14.59765625" customWidth="1"/>
    <col min="1793" max="1793" width="13.86328125" customWidth="1"/>
    <col min="1794" max="1794" width="48.06640625" customWidth="1"/>
    <col min="1795" max="1795" width="3.265625" customWidth="1"/>
    <col min="1796" max="1796" width="16.265625" customWidth="1"/>
    <col min="1797" max="1797" width="14.3984375" customWidth="1"/>
    <col min="1798" max="1798" width="13.59765625" customWidth="1"/>
    <col min="1799" max="1800" width="15" customWidth="1"/>
    <col min="1801" max="1801" width="15.06640625" customWidth="1"/>
    <col min="1802" max="1802" width="21.3984375" customWidth="1"/>
    <col min="2048" max="2048" width="14.59765625" customWidth="1"/>
    <col min="2049" max="2049" width="13.86328125" customWidth="1"/>
    <col min="2050" max="2050" width="48.06640625" customWidth="1"/>
    <col min="2051" max="2051" width="3.265625" customWidth="1"/>
    <col min="2052" max="2052" width="16.265625" customWidth="1"/>
    <col min="2053" max="2053" width="14.3984375" customWidth="1"/>
    <col min="2054" max="2054" width="13.59765625" customWidth="1"/>
    <col min="2055" max="2056" width="15" customWidth="1"/>
    <col min="2057" max="2057" width="15.06640625" customWidth="1"/>
    <col min="2058" max="2058" width="21.3984375" customWidth="1"/>
    <col min="2304" max="2304" width="14.59765625" customWidth="1"/>
    <col min="2305" max="2305" width="13.86328125" customWidth="1"/>
    <col min="2306" max="2306" width="48.06640625" customWidth="1"/>
    <col min="2307" max="2307" width="3.265625" customWidth="1"/>
    <col min="2308" max="2308" width="16.265625" customWidth="1"/>
    <col min="2309" max="2309" width="14.3984375" customWidth="1"/>
    <col min="2310" max="2310" width="13.59765625" customWidth="1"/>
    <col min="2311" max="2312" width="15" customWidth="1"/>
    <col min="2313" max="2313" width="15.06640625" customWidth="1"/>
    <col min="2314" max="2314" width="21.3984375" customWidth="1"/>
    <col min="2560" max="2560" width="14.59765625" customWidth="1"/>
    <col min="2561" max="2561" width="13.86328125" customWidth="1"/>
    <col min="2562" max="2562" width="48.06640625" customWidth="1"/>
    <col min="2563" max="2563" width="3.265625" customWidth="1"/>
    <col min="2564" max="2564" width="16.265625" customWidth="1"/>
    <col min="2565" max="2565" width="14.3984375" customWidth="1"/>
    <col min="2566" max="2566" width="13.59765625" customWidth="1"/>
    <col min="2567" max="2568" width="15" customWidth="1"/>
    <col min="2569" max="2569" width="15.06640625" customWidth="1"/>
    <col min="2570" max="2570" width="21.3984375" customWidth="1"/>
    <col min="2816" max="2816" width="14.59765625" customWidth="1"/>
    <col min="2817" max="2817" width="13.86328125" customWidth="1"/>
    <col min="2818" max="2818" width="48.06640625" customWidth="1"/>
    <col min="2819" max="2819" width="3.265625" customWidth="1"/>
    <col min="2820" max="2820" width="16.265625" customWidth="1"/>
    <col min="2821" max="2821" width="14.3984375" customWidth="1"/>
    <col min="2822" max="2822" width="13.59765625" customWidth="1"/>
    <col min="2823" max="2824" width="15" customWidth="1"/>
    <col min="2825" max="2825" width="15.06640625" customWidth="1"/>
    <col min="2826" max="2826" width="21.3984375" customWidth="1"/>
    <col min="3072" max="3072" width="14.59765625" customWidth="1"/>
    <col min="3073" max="3073" width="13.86328125" customWidth="1"/>
    <col min="3074" max="3074" width="48.06640625" customWidth="1"/>
    <col min="3075" max="3075" width="3.265625" customWidth="1"/>
    <col min="3076" max="3076" width="16.265625" customWidth="1"/>
    <col min="3077" max="3077" width="14.3984375" customWidth="1"/>
    <col min="3078" max="3078" width="13.59765625" customWidth="1"/>
    <col min="3079" max="3080" width="15" customWidth="1"/>
    <col min="3081" max="3081" width="15.06640625" customWidth="1"/>
    <col min="3082" max="3082" width="21.3984375" customWidth="1"/>
    <col min="3328" max="3328" width="14.59765625" customWidth="1"/>
    <col min="3329" max="3329" width="13.86328125" customWidth="1"/>
    <col min="3330" max="3330" width="48.06640625" customWidth="1"/>
    <col min="3331" max="3331" width="3.265625" customWidth="1"/>
    <col min="3332" max="3332" width="16.265625" customWidth="1"/>
    <col min="3333" max="3333" width="14.3984375" customWidth="1"/>
    <col min="3334" max="3334" width="13.59765625" customWidth="1"/>
    <col min="3335" max="3336" width="15" customWidth="1"/>
    <col min="3337" max="3337" width="15.06640625" customWidth="1"/>
    <col min="3338" max="3338" width="21.3984375" customWidth="1"/>
    <col min="3584" max="3584" width="14.59765625" customWidth="1"/>
    <col min="3585" max="3585" width="13.86328125" customWidth="1"/>
    <col min="3586" max="3586" width="48.06640625" customWidth="1"/>
    <col min="3587" max="3587" width="3.265625" customWidth="1"/>
    <col min="3588" max="3588" width="16.265625" customWidth="1"/>
    <col min="3589" max="3589" width="14.3984375" customWidth="1"/>
    <col min="3590" max="3590" width="13.59765625" customWidth="1"/>
    <col min="3591" max="3592" width="15" customWidth="1"/>
    <col min="3593" max="3593" width="15.06640625" customWidth="1"/>
    <col min="3594" max="3594" width="21.3984375" customWidth="1"/>
    <col min="3840" max="3840" width="14.59765625" customWidth="1"/>
    <col min="3841" max="3841" width="13.86328125" customWidth="1"/>
    <col min="3842" max="3842" width="48.06640625" customWidth="1"/>
    <col min="3843" max="3843" width="3.265625" customWidth="1"/>
    <col min="3844" max="3844" width="16.265625" customWidth="1"/>
    <col min="3845" max="3845" width="14.3984375" customWidth="1"/>
    <col min="3846" max="3846" width="13.59765625" customWidth="1"/>
    <col min="3847" max="3848" width="15" customWidth="1"/>
    <col min="3849" max="3849" width="15.06640625" customWidth="1"/>
    <col min="3850" max="3850" width="21.3984375" customWidth="1"/>
    <col min="4096" max="4096" width="14.59765625" customWidth="1"/>
    <col min="4097" max="4097" width="13.86328125" customWidth="1"/>
    <col min="4098" max="4098" width="48.06640625" customWidth="1"/>
    <col min="4099" max="4099" width="3.265625" customWidth="1"/>
    <col min="4100" max="4100" width="16.265625" customWidth="1"/>
    <col min="4101" max="4101" width="14.3984375" customWidth="1"/>
    <col min="4102" max="4102" width="13.59765625" customWidth="1"/>
    <col min="4103" max="4104" width="15" customWidth="1"/>
    <col min="4105" max="4105" width="15.06640625" customWidth="1"/>
    <col min="4106" max="4106" width="21.3984375" customWidth="1"/>
    <col min="4352" max="4352" width="14.59765625" customWidth="1"/>
    <col min="4353" max="4353" width="13.86328125" customWidth="1"/>
    <col min="4354" max="4354" width="48.06640625" customWidth="1"/>
    <col min="4355" max="4355" width="3.265625" customWidth="1"/>
    <col min="4356" max="4356" width="16.265625" customWidth="1"/>
    <col min="4357" max="4357" width="14.3984375" customWidth="1"/>
    <col min="4358" max="4358" width="13.59765625" customWidth="1"/>
    <col min="4359" max="4360" width="15" customWidth="1"/>
    <col min="4361" max="4361" width="15.06640625" customWidth="1"/>
    <col min="4362" max="4362" width="21.3984375" customWidth="1"/>
    <col min="4608" max="4608" width="14.59765625" customWidth="1"/>
    <col min="4609" max="4609" width="13.86328125" customWidth="1"/>
    <col min="4610" max="4610" width="48.06640625" customWidth="1"/>
    <col min="4611" max="4611" width="3.265625" customWidth="1"/>
    <col min="4612" max="4612" width="16.265625" customWidth="1"/>
    <col min="4613" max="4613" width="14.3984375" customWidth="1"/>
    <col min="4614" max="4614" width="13.59765625" customWidth="1"/>
    <col min="4615" max="4616" width="15" customWidth="1"/>
    <col min="4617" max="4617" width="15.06640625" customWidth="1"/>
    <col min="4618" max="4618" width="21.3984375" customWidth="1"/>
    <col min="4864" max="4864" width="14.59765625" customWidth="1"/>
    <col min="4865" max="4865" width="13.86328125" customWidth="1"/>
    <col min="4866" max="4866" width="48.06640625" customWidth="1"/>
    <col min="4867" max="4867" width="3.265625" customWidth="1"/>
    <col min="4868" max="4868" width="16.265625" customWidth="1"/>
    <col min="4869" max="4869" width="14.3984375" customWidth="1"/>
    <col min="4870" max="4870" width="13.59765625" customWidth="1"/>
    <col min="4871" max="4872" width="15" customWidth="1"/>
    <col min="4873" max="4873" width="15.06640625" customWidth="1"/>
    <col min="4874" max="4874" width="21.3984375" customWidth="1"/>
    <col min="5120" max="5120" width="14.59765625" customWidth="1"/>
    <col min="5121" max="5121" width="13.86328125" customWidth="1"/>
    <col min="5122" max="5122" width="48.06640625" customWidth="1"/>
    <col min="5123" max="5123" width="3.265625" customWidth="1"/>
    <col min="5124" max="5124" width="16.265625" customWidth="1"/>
    <col min="5125" max="5125" width="14.3984375" customWidth="1"/>
    <col min="5126" max="5126" width="13.59765625" customWidth="1"/>
    <col min="5127" max="5128" width="15" customWidth="1"/>
    <col min="5129" max="5129" width="15.06640625" customWidth="1"/>
    <col min="5130" max="5130" width="21.3984375" customWidth="1"/>
    <col min="5376" max="5376" width="14.59765625" customWidth="1"/>
    <col min="5377" max="5377" width="13.86328125" customWidth="1"/>
    <col min="5378" max="5378" width="48.06640625" customWidth="1"/>
    <col min="5379" max="5379" width="3.265625" customWidth="1"/>
    <col min="5380" max="5380" width="16.265625" customWidth="1"/>
    <col min="5381" max="5381" width="14.3984375" customWidth="1"/>
    <col min="5382" max="5382" width="13.59765625" customWidth="1"/>
    <col min="5383" max="5384" width="15" customWidth="1"/>
    <col min="5385" max="5385" width="15.06640625" customWidth="1"/>
    <col min="5386" max="5386" width="21.3984375" customWidth="1"/>
    <col min="5632" max="5632" width="14.59765625" customWidth="1"/>
    <col min="5633" max="5633" width="13.86328125" customWidth="1"/>
    <col min="5634" max="5634" width="48.06640625" customWidth="1"/>
    <col min="5635" max="5635" width="3.265625" customWidth="1"/>
    <col min="5636" max="5636" width="16.265625" customWidth="1"/>
    <col min="5637" max="5637" width="14.3984375" customWidth="1"/>
    <col min="5638" max="5638" width="13.59765625" customWidth="1"/>
    <col min="5639" max="5640" width="15" customWidth="1"/>
    <col min="5641" max="5641" width="15.06640625" customWidth="1"/>
    <col min="5642" max="5642" width="21.3984375" customWidth="1"/>
    <col min="5888" max="5888" width="14.59765625" customWidth="1"/>
    <col min="5889" max="5889" width="13.86328125" customWidth="1"/>
    <col min="5890" max="5890" width="48.06640625" customWidth="1"/>
    <col min="5891" max="5891" width="3.265625" customWidth="1"/>
    <col min="5892" max="5892" width="16.265625" customWidth="1"/>
    <col min="5893" max="5893" width="14.3984375" customWidth="1"/>
    <col min="5894" max="5894" width="13.59765625" customWidth="1"/>
    <col min="5895" max="5896" width="15" customWidth="1"/>
    <col min="5897" max="5897" width="15.06640625" customWidth="1"/>
    <col min="5898" max="5898" width="21.3984375" customWidth="1"/>
    <col min="6144" max="6144" width="14.59765625" customWidth="1"/>
    <col min="6145" max="6145" width="13.86328125" customWidth="1"/>
    <col min="6146" max="6146" width="48.06640625" customWidth="1"/>
    <col min="6147" max="6147" width="3.265625" customWidth="1"/>
    <col min="6148" max="6148" width="16.265625" customWidth="1"/>
    <col min="6149" max="6149" width="14.3984375" customWidth="1"/>
    <col min="6150" max="6150" width="13.59765625" customWidth="1"/>
    <col min="6151" max="6152" width="15" customWidth="1"/>
    <col min="6153" max="6153" width="15.06640625" customWidth="1"/>
    <col min="6154" max="6154" width="21.3984375" customWidth="1"/>
    <col min="6400" max="6400" width="14.59765625" customWidth="1"/>
    <col min="6401" max="6401" width="13.86328125" customWidth="1"/>
    <col min="6402" max="6402" width="48.06640625" customWidth="1"/>
    <col min="6403" max="6403" width="3.265625" customWidth="1"/>
    <col min="6404" max="6404" width="16.265625" customWidth="1"/>
    <col min="6405" max="6405" width="14.3984375" customWidth="1"/>
    <col min="6406" max="6406" width="13.59765625" customWidth="1"/>
    <col min="6407" max="6408" width="15" customWidth="1"/>
    <col min="6409" max="6409" width="15.06640625" customWidth="1"/>
    <col min="6410" max="6410" width="21.3984375" customWidth="1"/>
    <col min="6656" max="6656" width="14.59765625" customWidth="1"/>
    <col min="6657" max="6657" width="13.86328125" customWidth="1"/>
    <col min="6658" max="6658" width="48.06640625" customWidth="1"/>
    <col min="6659" max="6659" width="3.265625" customWidth="1"/>
    <col min="6660" max="6660" width="16.265625" customWidth="1"/>
    <col min="6661" max="6661" width="14.3984375" customWidth="1"/>
    <col min="6662" max="6662" width="13.59765625" customWidth="1"/>
    <col min="6663" max="6664" width="15" customWidth="1"/>
    <col min="6665" max="6665" width="15.06640625" customWidth="1"/>
    <col min="6666" max="6666" width="21.3984375" customWidth="1"/>
    <col min="6912" max="6912" width="14.59765625" customWidth="1"/>
    <col min="6913" max="6913" width="13.86328125" customWidth="1"/>
    <col min="6914" max="6914" width="48.06640625" customWidth="1"/>
    <col min="6915" max="6915" width="3.265625" customWidth="1"/>
    <col min="6916" max="6916" width="16.265625" customWidth="1"/>
    <col min="6917" max="6917" width="14.3984375" customWidth="1"/>
    <col min="6918" max="6918" width="13.59765625" customWidth="1"/>
    <col min="6919" max="6920" width="15" customWidth="1"/>
    <col min="6921" max="6921" width="15.06640625" customWidth="1"/>
    <col min="6922" max="6922" width="21.3984375" customWidth="1"/>
    <col min="7168" max="7168" width="14.59765625" customWidth="1"/>
    <col min="7169" max="7169" width="13.86328125" customWidth="1"/>
    <col min="7170" max="7170" width="48.06640625" customWidth="1"/>
    <col min="7171" max="7171" width="3.265625" customWidth="1"/>
    <col min="7172" max="7172" width="16.265625" customWidth="1"/>
    <col min="7173" max="7173" width="14.3984375" customWidth="1"/>
    <col min="7174" max="7174" width="13.59765625" customWidth="1"/>
    <col min="7175" max="7176" width="15" customWidth="1"/>
    <col min="7177" max="7177" width="15.06640625" customWidth="1"/>
    <col min="7178" max="7178" width="21.3984375" customWidth="1"/>
    <col min="7424" max="7424" width="14.59765625" customWidth="1"/>
    <col min="7425" max="7425" width="13.86328125" customWidth="1"/>
    <col min="7426" max="7426" width="48.06640625" customWidth="1"/>
    <col min="7427" max="7427" width="3.265625" customWidth="1"/>
    <col min="7428" max="7428" width="16.265625" customWidth="1"/>
    <col min="7429" max="7429" width="14.3984375" customWidth="1"/>
    <col min="7430" max="7430" width="13.59765625" customWidth="1"/>
    <col min="7431" max="7432" width="15" customWidth="1"/>
    <col min="7433" max="7433" width="15.06640625" customWidth="1"/>
    <col min="7434" max="7434" width="21.3984375" customWidth="1"/>
    <col min="7680" max="7680" width="14.59765625" customWidth="1"/>
    <col min="7681" max="7681" width="13.86328125" customWidth="1"/>
    <col min="7682" max="7682" width="48.06640625" customWidth="1"/>
    <col min="7683" max="7683" width="3.265625" customWidth="1"/>
    <col min="7684" max="7684" width="16.265625" customWidth="1"/>
    <col min="7685" max="7685" width="14.3984375" customWidth="1"/>
    <col min="7686" max="7686" width="13.59765625" customWidth="1"/>
    <col min="7687" max="7688" width="15" customWidth="1"/>
    <col min="7689" max="7689" width="15.06640625" customWidth="1"/>
    <col min="7690" max="7690" width="21.3984375" customWidth="1"/>
    <col min="7936" max="7936" width="14.59765625" customWidth="1"/>
    <col min="7937" max="7937" width="13.86328125" customWidth="1"/>
    <col min="7938" max="7938" width="48.06640625" customWidth="1"/>
    <col min="7939" max="7939" width="3.265625" customWidth="1"/>
    <col min="7940" max="7940" width="16.265625" customWidth="1"/>
    <col min="7941" max="7941" width="14.3984375" customWidth="1"/>
    <col min="7942" max="7942" width="13.59765625" customWidth="1"/>
    <col min="7943" max="7944" width="15" customWidth="1"/>
    <col min="7945" max="7945" width="15.06640625" customWidth="1"/>
    <col min="7946" max="7946" width="21.3984375" customWidth="1"/>
    <col min="8192" max="8192" width="14.59765625" customWidth="1"/>
    <col min="8193" max="8193" width="13.86328125" customWidth="1"/>
    <col min="8194" max="8194" width="48.06640625" customWidth="1"/>
    <col min="8195" max="8195" width="3.265625" customWidth="1"/>
    <col min="8196" max="8196" width="16.265625" customWidth="1"/>
    <col min="8197" max="8197" width="14.3984375" customWidth="1"/>
    <col min="8198" max="8198" width="13.59765625" customWidth="1"/>
    <col min="8199" max="8200" width="15" customWidth="1"/>
    <col min="8201" max="8201" width="15.06640625" customWidth="1"/>
    <col min="8202" max="8202" width="21.3984375" customWidth="1"/>
    <col min="8448" max="8448" width="14.59765625" customWidth="1"/>
    <col min="8449" max="8449" width="13.86328125" customWidth="1"/>
    <col min="8450" max="8450" width="48.06640625" customWidth="1"/>
    <col min="8451" max="8451" width="3.265625" customWidth="1"/>
    <col min="8452" max="8452" width="16.265625" customWidth="1"/>
    <col min="8453" max="8453" width="14.3984375" customWidth="1"/>
    <col min="8454" max="8454" width="13.59765625" customWidth="1"/>
    <col min="8455" max="8456" width="15" customWidth="1"/>
    <col min="8457" max="8457" width="15.06640625" customWidth="1"/>
    <col min="8458" max="8458" width="21.3984375" customWidth="1"/>
    <col min="8704" max="8704" width="14.59765625" customWidth="1"/>
    <col min="8705" max="8705" width="13.86328125" customWidth="1"/>
    <col min="8706" max="8706" width="48.06640625" customWidth="1"/>
    <col min="8707" max="8707" width="3.265625" customWidth="1"/>
    <col min="8708" max="8708" width="16.265625" customWidth="1"/>
    <col min="8709" max="8709" width="14.3984375" customWidth="1"/>
    <col min="8710" max="8710" width="13.59765625" customWidth="1"/>
    <col min="8711" max="8712" width="15" customWidth="1"/>
    <col min="8713" max="8713" width="15.06640625" customWidth="1"/>
    <col min="8714" max="8714" width="21.3984375" customWidth="1"/>
    <col min="8960" max="8960" width="14.59765625" customWidth="1"/>
    <col min="8961" max="8961" width="13.86328125" customWidth="1"/>
    <col min="8962" max="8962" width="48.06640625" customWidth="1"/>
    <col min="8963" max="8963" width="3.265625" customWidth="1"/>
    <col min="8964" max="8964" width="16.265625" customWidth="1"/>
    <col min="8965" max="8965" width="14.3984375" customWidth="1"/>
    <col min="8966" max="8966" width="13.59765625" customWidth="1"/>
    <col min="8967" max="8968" width="15" customWidth="1"/>
    <col min="8969" max="8969" width="15.06640625" customWidth="1"/>
    <col min="8970" max="8970" width="21.3984375" customWidth="1"/>
    <col min="9216" max="9216" width="14.59765625" customWidth="1"/>
    <col min="9217" max="9217" width="13.86328125" customWidth="1"/>
    <col min="9218" max="9218" width="48.06640625" customWidth="1"/>
    <col min="9219" max="9219" width="3.265625" customWidth="1"/>
    <col min="9220" max="9220" width="16.265625" customWidth="1"/>
    <col min="9221" max="9221" width="14.3984375" customWidth="1"/>
    <col min="9222" max="9222" width="13.59765625" customWidth="1"/>
    <col min="9223" max="9224" width="15" customWidth="1"/>
    <col min="9225" max="9225" width="15.06640625" customWidth="1"/>
    <col min="9226" max="9226" width="21.3984375" customWidth="1"/>
    <col min="9472" max="9472" width="14.59765625" customWidth="1"/>
    <col min="9473" max="9473" width="13.86328125" customWidth="1"/>
    <col min="9474" max="9474" width="48.06640625" customWidth="1"/>
    <col min="9475" max="9475" width="3.265625" customWidth="1"/>
    <col min="9476" max="9476" width="16.265625" customWidth="1"/>
    <col min="9477" max="9477" width="14.3984375" customWidth="1"/>
    <col min="9478" max="9478" width="13.59765625" customWidth="1"/>
    <col min="9479" max="9480" width="15" customWidth="1"/>
    <col min="9481" max="9481" width="15.06640625" customWidth="1"/>
    <col min="9482" max="9482" width="21.3984375" customWidth="1"/>
    <col min="9728" max="9728" width="14.59765625" customWidth="1"/>
    <col min="9729" max="9729" width="13.86328125" customWidth="1"/>
    <col min="9730" max="9730" width="48.06640625" customWidth="1"/>
    <col min="9731" max="9731" width="3.265625" customWidth="1"/>
    <col min="9732" max="9732" width="16.265625" customWidth="1"/>
    <col min="9733" max="9733" width="14.3984375" customWidth="1"/>
    <col min="9734" max="9734" width="13.59765625" customWidth="1"/>
    <col min="9735" max="9736" width="15" customWidth="1"/>
    <col min="9737" max="9737" width="15.06640625" customWidth="1"/>
    <col min="9738" max="9738" width="21.3984375" customWidth="1"/>
    <col min="9984" max="9984" width="14.59765625" customWidth="1"/>
    <col min="9985" max="9985" width="13.86328125" customWidth="1"/>
    <col min="9986" max="9986" width="48.06640625" customWidth="1"/>
    <col min="9987" max="9987" width="3.265625" customWidth="1"/>
    <col min="9988" max="9988" width="16.265625" customWidth="1"/>
    <col min="9989" max="9989" width="14.3984375" customWidth="1"/>
    <col min="9990" max="9990" width="13.59765625" customWidth="1"/>
    <col min="9991" max="9992" width="15" customWidth="1"/>
    <col min="9993" max="9993" width="15.06640625" customWidth="1"/>
    <col min="9994" max="9994" width="21.3984375" customWidth="1"/>
    <col min="10240" max="10240" width="14.59765625" customWidth="1"/>
    <col min="10241" max="10241" width="13.86328125" customWidth="1"/>
    <col min="10242" max="10242" width="48.06640625" customWidth="1"/>
    <col min="10243" max="10243" width="3.265625" customWidth="1"/>
    <col min="10244" max="10244" width="16.265625" customWidth="1"/>
    <col min="10245" max="10245" width="14.3984375" customWidth="1"/>
    <col min="10246" max="10246" width="13.59765625" customWidth="1"/>
    <col min="10247" max="10248" width="15" customWidth="1"/>
    <col min="10249" max="10249" width="15.06640625" customWidth="1"/>
    <col min="10250" max="10250" width="21.3984375" customWidth="1"/>
    <col min="10496" max="10496" width="14.59765625" customWidth="1"/>
    <col min="10497" max="10497" width="13.86328125" customWidth="1"/>
    <col min="10498" max="10498" width="48.06640625" customWidth="1"/>
    <col min="10499" max="10499" width="3.265625" customWidth="1"/>
    <col min="10500" max="10500" width="16.265625" customWidth="1"/>
    <col min="10501" max="10501" width="14.3984375" customWidth="1"/>
    <col min="10502" max="10502" width="13.59765625" customWidth="1"/>
    <col min="10503" max="10504" width="15" customWidth="1"/>
    <col min="10505" max="10505" width="15.06640625" customWidth="1"/>
    <col min="10506" max="10506" width="21.3984375" customWidth="1"/>
    <col min="10752" max="10752" width="14.59765625" customWidth="1"/>
    <col min="10753" max="10753" width="13.86328125" customWidth="1"/>
    <col min="10754" max="10754" width="48.06640625" customWidth="1"/>
    <col min="10755" max="10755" width="3.265625" customWidth="1"/>
    <col min="10756" max="10756" width="16.265625" customWidth="1"/>
    <col min="10757" max="10757" width="14.3984375" customWidth="1"/>
    <col min="10758" max="10758" width="13.59765625" customWidth="1"/>
    <col min="10759" max="10760" width="15" customWidth="1"/>
    <col min="10761" max="10761" width="15.06640625" customWidth="1"/>
    <col min="10762" max="10762" width="21.3984375" customWidth="1"/>
    <col min="11008" max="11008" width="14.59765625" customWidth="1"/>
    <col min="11009" max="11009" width="13.86328125" customWidth="1"/>
    <col min="11010" max="11010" width="48.06640625" customWidth="1"/>
    <col min="11011" max="11011" width="3.265625" customWidth="1"/>
    <col min="11012" max="11012" width="16.265625" customWidth="1"/>
    <col min="11013" max="11013" width="14.3984375" customWidth="1"/>
    <col min="11014" max="11014" width="13.59765625" customWidth="1"/>
    <col min="11015" max="11016" width="15" customWidth="1"/>
    <col min="11017" max="11017" width="15.06640625" customWidth="1"/>
    <col min="11018" max="11018" width="21.3984375" customWidth="1"/>
    <col min="11264" max="11264" width="14.59765625" customWidth="1"/>
    <col min="11265" max="11265" width="13.86328125" customWidth="1"/>
    <col min="11266" max="11266" width="48.06640625" customWidth="1"/>
    <col min="11267" max="11267" width="3.265625" customWidth="1"/>
    <col min="11268" max="11268" width="16.265625" customWidth="1"/>
    <col min="11269" max="11269" width="14.3984375" customWidth="1"/>
    <col min="11270" max="11270" width="13.59765625" customWidth="1"/>
    <col min="11271" max="11272" width="15" customWidth="1"/>
    <col min="11273" max="11273" width="15.06640625" customWidth="1"/>
    <col min="11274" max="11274" width="21.3984375" customWidth="1"/>
    <col min="11520" max="11520" width="14.59765625" customWidth="1"/>
    <col min="11521" max="11521" width="13.86328125" customWidth="1"/>
    <col min="11522" max="11522" width="48.06640625" customWidth="1"/>
    <col min="11523" max="11523" width="3.265625" customWidth="1"/>
    <col min="11524" max="11524" width="16.265625" customWidth="1"/>
    <col min="11525" max="11525" width="14.3984375" customWidth="1"/>
    <col min="11526" max="11526" width="13.59765625" customWidth="1"/>
    <col min="11527" max="11528" width="15" customWidth="1"/>
    <col min="11529" max="11529" width="15.06640625" customWidth="1"/>
    <col min="11530" max="11530" width="21.3984375" customWidth="1"/>
    <col min="11776" max="11776" width="14.59765625" customWidth="1"/>
    <col min="11777" max="11777" width="13.86328125" customWidth="1"/>
    <col min="11778" max="11778" width="48.06640625" customWidth="1"/>
    <col min="11779" max="11779" width="3.265625" customWidth="1"/>
    <col min="11780" max="11780" width="16.265625" customWidth="1"/>
    <col min="11781" max="11781" width="14.3984375" customWidth="1"/>
    <col min="11782" max="11782" width="13.59765625" customWidth="1"/>
    <col min="11783" max="11784" width="15" customWidth="1"/>
    <col min="11785" max="11785" width="15.06640625" customWidth="1"/>
    <col min="11786" max="11786" width="21.3984375" customWidth="1"/>
    <col min="12032" max="12032" width="14.59765625" customWidth="1"/>
    <col min="12033" max="12033" width="13.86328125" customWidth="1"/>
    <col min="12034" max="12034" width="48.06640625" customWidth="1"/>
    <col min="12035" max="12035" width="3.265625" customWidth="1"/>
    <col min="12036" max="12036" width="16.265625" customWidth="1"/>
    <col min="12037" max="12037" width="14.3984375" customWidth="1"/>
    <col min="12038" max="12038" width="13.59765625" customWidth="1"/>
    <col min="12039" max="12040" width="15" customWidth="1"/>
    <col min="12041" max="12041" width="15.06640625" customWidth="1"/>
    <col min="12042" max="12042" width="21.3984375" customWidth="1"/>
    <col min="12288" max="12288" width="14.59765625" customWidth="1"/>
    <col min="12289" max="12289" width="13.86328125" customWidth="1"/>
    <col min="12290" max="12290" width="48.06640625" customWidth="1"/>
    <col min="12291" max="12291" width="3.265625" customWidth="1"/>
    <col min="12292" max="12292" width="16.265625" customWidth="1"/>
    <col min="12293" max="12293" width="14.3984375" customWidth="1"/>
    <col min="12294" max="12294" width="13.59765625" customWidth="1"/>
    <col min="12295" max="12296" width="15" customWidth="1"/>
    <col min="12297" max="12297" width="15.06640625" customWidth="1"/>
    <col min="12298" max="12298" width="21.3984375" customWidth="1"/>
    <col min="12544" max="12544" width="14.59765625" customWidth="1"/>
    <col min="12545" max="12545" width="13.86328125" customWidth="1"/>
    <col min="12546" max="12546" width="48.06640625" customWidth="1"/>
    <col min="12547" max="12547" width="3.265625" customWidth="1"/>
    <col min="12548" max="12548" width="16.265625" customWidth="1"/>
    <col min="12549" max="12549" width="14.3984375" customWidth="1"/>
    <col min="12550" max="12550" width="13.59765625" customWidth="1"/>
    <col min="12551" max="12552" width="15" customWidth="1"/>
    <col min="12553" max="12553" width="15.06640625" customWidth="1"/>
    <col min="12554" max="12554" width="21.3984375" customWidth="1"/>
    <col min="12800" max="12800" width="14.59765625" customWidth="1"/>
    <col min="12801" max="12801" width="13.86328125" customWidth="1"/>
    <col min="12802" max="12802" width="48.06640625" customWidth="1"/>
    <col min="12803" max="12803" width="3.265625" customWidth="1"/>
    <col min="12804" max="12804" width="16.265625" customWidth="1"/>
    <col min="12805" max="12805" width="14.3984375" customWidth="1"/>
    <col min="12806" max="12806" width="13.59765625" customWidth="1"/>
    <col min="12807" max="12808" width="15" customWidth="1"/>
    <col min="12809" max="12809" width="15.06640625" customWidth="1"/>
    <col min="12810" max="12810" width="21.3984375" customWidth="1"/>
    <col min="13056" max="13056" width="14.59765625" customWidth="1"/>
    <col min="13057" max="13057" width="13.86328125" customWidth="1"/>
    <col min="13058" max="13058" width="48.06640625" customWidth="1"/>
    <col min="13059" max="13059" width="3.265625" customWidth="1"/>
    <col min="13060" max="13060" width="16.265625" customWidth="1"/>
    <col min="13061" max="13061" width="14.3984375" customWidth="1"/>
    <col min="13062" max="13062" width="13.59765625" customWidth="1"/>
    <col min="13063" max="13064" width="15" customWidth="1"/>
    <col min="13065" max="13065" width="15.06640625" customWidth="1"/>
    <col min="13066" max="13066" width="21.3984375" customWidth="1"/>
    <col min="13312" max="13312" width="14.59765625" customWidth="1"/>
    <col min="13313" max="13313" width="13.86328125" customWidth="1"/>
    <col min="13314" max="13314" width="48.06640625" customWidth="1"/>
    <col min="13315" max="13315" width="3.265625" customWidth="1"/>
    <col min="13316" max="13316" width="16.265625" customWidth="1"/>
    <col min="13317" max="13317" width="14.3984375" customWidth="1"/>
    <col min="13318" max="13318" width="13.59765625" customWidth="1"/>
    <col min="13319" max="13320" width="15" customWidth="1"/>
    <col min="13321" max="13321" width="15.06640625" customWidth="1"/>
    <col min="13322" max="13322" width="21.3984375" customWidth="1"/>
    <col min="13568" max="13568" width="14.59765625" customWidth="1"/>
    <col min="13569" max="13569" width="13.86328125" customWidth="1"/>
    <col min="13570" max="13570" width="48.06640625" customWidth="1"/>
    <col min="13571" max="13571" width="3.265625" customWidth="1"/>
    <col min="13572" max="13572" width="16.265625" customWidth="1"/>
    <col min="13573" max="13573" width="14.3984375" customWidth="1"/>
    <col min="13574" max="13574" width="13.59765625" customWidth="1"/>
    <col min="13575" max="13576" width="15" customWidth="1"/>
    <col min="13577" max="13577" width="15.06640625" customWidth="1"/>
    <col min="13578" max="13578" width="21.3984375" customWidth="1"/>
    <col min="13824" max="13824" width="14.59765625" customWidth="1"/>
    <col min="13825" max="13825" width="13.86328125" customWidth="1"/>
    <col min="13826" max="13826" width="48.06640625" customWidth="1"/>
    <col min="13827" max="13827" width="3.265625" customWidth="1"/>
    <col min="13828" max="13828" width="16.265625" customWidth="1"/>
    <col min="13829" max="13829" width="14.3984375" customWidth="1"/>
    <col min="13830" max="13830" width="13.59765625" customWidth="1"/>
    <col min="13831" max="13832" width="15" customWidth="1"/>
    <col min="13833" max="13833" width="15.06640625" customWidth="1"/>
    <col min="13834" max="13834" width="21.3984375" customWidth="1"/>
    <col min="14080" max="14080" width="14.59765625" customWidth="1"/>
    <col min="14081" max="14081" width="13.86328125" customWidth="1"/>
    <col min="14082" max="14082" width="48.06640625" customWidth="1"/>
    <col min="14083" max="14083" width="3.265625" customWidth="1"/>
    <col min="14084" max="14084" width="16.265625" customWidth="1"/>
    <col min="14085" max="14085" width="14.3984375" customWidth="1"/>
    <col min="14086" max="14086" width="13.59765625" customWidth="1"/>
    <col min="14087" max="14088" width="15" customWidth="1"/>
    <col min="14089" max="14089" width="15.06640625" customWidth="1"/>
    <col min="14090" max="14090" width="21.3984375" customWidth="1"/>
    <col min="14336" max="14336" width="14.59765625" customWidth="1"/>
    <col min="14337" max="14337" width="13.86328125" customWidth="1"/>
    <col min="14338" max="14338" width="48.06640625" customWidth="1"/>
    <col min="14339" max="14339" width="3.265625" customWidth="1"/>
    <col min="14340" max="14340" width="16.265625" customWidth="1"/>
    <col min="14341" max="14341" width="14.3984375" customWidth="1"/>
    <col min="14342" max="14342" width="13.59765625" customWidth="1"/>
    <col min="14343" max="14344" width="15" customWidth="1"/>
    <col min="14345" max="14345" width="15.06640625" customWidth="1"/>
    <col min="14346" max="14346" width="21.3984375" customWidth="1"/>
    <col min="14592" max="14592" width="14.59765625" customWidth="1"/>
    <col min="14593" max="14593" width="13.86328125" customWidth="1"/>
    <col min="14594" max="14594" width="48.06640625" customWidth="1"/>
    <col min="14595" max="14595" width="3.265625" customWidth="1"/>
    <col min="14596" max="14596" width="16.265625" customWidth="1"/>
    <col min="14597" max="14597" width="14.3984375" customWidth="1"/>
    <col min="14598" max="14598" width="13.59765625" customWidth="1"/>
    <col min="14599" max="14600" width="15" customWidth="1"/>
    <col min="14601" max="14601" width="15.06640625" customWidth="1"/>
    <col min="14602" max="14602" width="21.3984375" customWidth="1"/>
    <col min="14848" max="14848" width="14.59765625" customWidth="1"/>
    <col min="14849" max="14849" width="13.86328125" customWidth="1"/>
    <col min="14850" max="14850" width="48.06640625" customWidth="1"/>
    <col min="14851" max="14851" width="3.265625" customWidth="1"/>
    <col min="14852" max="14852" width="16.265625" customWidth="1"/>
    <col min="14853" max="14853" width="14.3984375" customWidth="1"/>
    <col min="14854" max="14854" width="13.59765625" customWidth="1"/>
    <col min="14855" max="14856" width="15" customWidth="1"/>
    <col min="14857" max="14857" width="15.06640625" customWidth="1"/>
    <col min="14858" max="14858" width="21.3984375" customWidth="1"/>
    <col min="15104" max="15104" width="14.59765625" customWidth="1"/>
    <col min="15105" max="15105" width="13.86328125" customWidth="1"/>
    <col min="15106" max="15106" width="48.06640625" customWidth="1"/>
    <col min="15107" max="15107" width="3.265625" customWidth="1"/>
    <col min="15108" max="15108" width="16.265625" customWidth="1"/>
    <col min="15109" max="15109" width="14.3984375" customWidth="1"/>
    <col min="15110" max="15110" width="13.59765625" customWidth="1"/>
    <col min="15111" max="15112" width="15" customWidth="1"/>
    <col min="15113" max="15113" width="15.06640625" customWidth="1"/>
    <col min="15114" max="15114" width="21.3984375" customWidth="1"/>
    <col min="15360" max="15360" width="14.59765625" customWidth="1"/>
    <col min="15361" max="15361" width="13.86328125" customWidth="1"/>
    <col min="15362" max="15362" width="48.06640625" customWidth="1"/>
    <col min="15363" max="15363" width="3.265625" customWidth="1"/>
    <col min="15364" max="15364" width="16.265625" customWidth="1"/>
    <col min="15365" max="15365" width="14.3984375" customWidth="1"/>
    <col min="15366" max="15366" width="13.59765625" customWidth="1"/>
    <col min="15367" max="15368" width="15" customWidth="1"/>
    <col min="15369" max="15369" width="15.06640625" customWidth="1"/>
    <col min="15370" max="15370" width="21.3984375" customWidth="1"/>
    <col min="15616" max="15616" width="14.59765625" customWidth="1"/>
    <col min="15617" max="15617" width="13.86328125" customWidth="1"/>
    <col min="15618" max="15618" width="48.06640625" customWidth="1"/>
    <col min="15619" max="15619" width="3.265625" customWidth="1"/>
    <col min="15620" max="15620" width="16.265625" customWidth="1"/>
    <col min="15621" max="15621" width="14.3984375" customWidth="1"/>
    <col min="15622" max="15622" width="13.59765625" customWidth="1"/>
    <col min="15623" max="15624" width="15" customWidth="1"/>
    <col min="15625" max="15625" width="15.06640625" customWidth="1"/>
    <col min="15626" max="15626" width="21.3984375" customWidth="1"/>
    <col min="15872" max="15872" width="14.59765625" customWidth="1"/>
    <col min="15873" max="15873" width="13.86328125" customWidth="1"/>
    <col min="15874" max="15874" width="48.06640625" customWidth="1"/>
    <col min="15875" max="15875" width="3.265625" customWidth="1"/>
    <col min="15876" max="15876" width="16.265625" customWidth="1"/>
    <col min="15877" max="15877" width="14.3984375" customWidth="1"/>
    <col min="15878" max="15878" width="13.59765625" customWidth="1"/>
    <col min="15879" max="15880" width="15" customWidth="1"/>
    <col min="15881" max="15881" width="15.06640625" customWidth="1"/>
    <col min="15882" max="15882" width="21.3984375" customWidth="1"/>
    <col min="16128" max="16128" width="14.59765625" customWidth="1"/>
    <col min="16129" max="16129" width="13.86328125" customWidth="1"/>
    <col min="16130" max="16130" width="48.06640625" customWidth="1"/>
    <col min="16131" max="16131" width="3.265625" customWidth="1"/>
    <col min="16132" max="16132" width="16.265625" customWidth="1"/>
    <col min="16133" max="16133" width="14.3984375" customWidth="1"/>
    <col min="16134" max="16134" width="13.59765625" customWidth="1"/>
    <col min="16135" max="16136" width="15" customWidth="1"/>
    <col min="16137" max="16137" width="15.06640625" customWidth="1"/>
    <col min="16138" max="16138" width="21.3984375" customWidth="1"/>
  </cols>
  <sheetData>
    <row r="1" spans="2:40" s="1" customFormat="1" ht="15">
      <c r="C1" s="896" t="s">
        <v>0</v>
      </c>
      <c r="D1" s="896"/>
      <c r="E1" s="896"/>
      <c r="F1" s="896"/>
      <c r="G1" s="896"/>
      <c r="H1" s="896"/>
      <c r="I1" s="896"/>
      <c r="J1" s="896"/>
      <c r="K1" s="896"/>
      <c r="L1" s="896"/>
      <c r="M1" s="896"/>
      <c r="N1" s="896"/>
      <c r="O1" s="896"/>
      <c r="P1" s="896"/>
    </row>
    <row r="2" spans="2:40" s="1" customFormat="1" ht="15.4">
      <c r="B2" s="2" t="s">
        <v>1</v>
      </c>
      <c r="C2" s="755">
        <v>1</v>
      </c>
      <c r="D2" s="129" t="s">
        <v>2</v>
      </c>
      <c r="E2" s="129"/>
      <c r="F2" s="130"/>
      <c r="G2" s="130"/>
      <c r="H2" s="130"/>
      <c r="I2" s="130"/>
      <c r="J2" s="130"/>
      <c r="K2" s="130"/>
      <c r="L2" s="130"/>
      <c r="M2" s="130"/>
      <c r="N2" s="130"/>
      <c r="O2" s="130"/>
      <c r="P2" s="130"/>
    </row>
    <row r="3" spans="2:40" s="1" customFormat="1" ht="15.4" thickBot="1">
      <c r="D3" s="131" t="str">
        <f>"as of " &amp;TEXT($G$6,"mm/dd/yyyy")</f>
        <v>as of 12/31/2025</v>
      </c>
      <c r="E3" s="129"/>
      <c r="F3" s="130"/>
      <c r="G3" s="130"/>
      <c r="H3" s="130"/>
      <c r="I3" s="130"/>
      <c r="J3" s="130"/>
      <c r="K3" s="130"/>
      <c r="L3" s="130"/>
      <c r="M3" s="130"/>
      <c r="N3" s="130"/>
      <c r="O3" s="130"/>
      <c r="P3" s="130"/>
    </row>
    <row r="4" spans="2:40" ht="18.75" customHeight="1" thickTop="1" thickBot="1">
      <c r="D4" s="3" t="s">
        <v>3</v>
      </c>
      <c r="E4" s="4"/>
      <c r="F4" s="5"/>
      <c r="G4" s="6"/>
      <c r="H4" s="5"/>
      <c r="I4" s="895" t="s">
        <v>4</v>
      </c>
      <c r="J4" s="895"/>
      <c r="K4" s="116"/>
      <c r="L4" s="116"/>
      <c r="M4" s="116"/>
      <c r="N4" s="116"/>
      <c r="O4" s="116"/>
      <c r="P4" s="132"/>
      <c r="Q4" s="7"/>
      <c r="S4" s="7"/>
      <c r="T4" s="7"/>
    </row>
    <row r="5" spans="2:40" ht="27.75" customHeight="1" thickBot="1">
      <c r="D5" s="8" t="s">
        <v>5</v>
      </c>
      <c r="E5" s="9"/>
      <c r="F5" s="211" t="str">
        <f>"250231"</f>
        <v>250231</v>
      </c>
      <c r="G5" s="10" t="s">
        <v>6</v>
      </c>
      <c r="H5" s="11" t="s">
        <v>7</v>
      </c>
      <c r="I5" s="12" t="s">
        <v>8</v>
      </c>
      <c r="J5" s="12"/>
      <c r="K5" s="12" t="s">
        <v>9</v>
      </c>
      <c r="L5" s="12"/>
      <c r="M5" s="12"/>
      <c r="N5" s="12"/>
      <c r="O5" s="12"/>
      <c r="P5" s="133"/>
      <c r="Q5" s="7"/>
      <c r="S5" s="7"/>
      <c r="T5" s="7"/>
    </row>
    <row r="6" spans="2:40">
      <c r="D6" s="13" t="s">
        <v>10</v>
      </c>
      <c r="E6" s="14"/>
      <c r="F6" s="210">
        <v>280000000</v>
      </c>
      <c r="G6" s="209">
        <v>46022</v>
      </c>
      <c r="H6" s="70"/>
      <c r="I6" s="756">
        <v>0</v>
      </c>
      <c r="J6" s="92"/>
      <c r="K6" s="757">
        <f>F6/SUM($F$6:$F$8)</f>
        <v>1</v>
      </c>
      <c r="L6" s="134"/>
      <c r="M6" s="134"/>
      <c r="N6" s="134"/>
      <c r="O6" s="134"/>
      <c r="P6" s="135"/>
      <c r="Q6" s="15"/>
      <c r="S6" s="15"/>
      <c r="T6" s="15"/>
    </row>
    <row r="7" spans="2:40">
      <c r="D7" s="13" t="s">
        <v>11</v>
      </c>
      <c r="E7" s="14"/>
      <c r="F7" s="92"/>
      <c r="G7" s="91"/>
      <c r="H7" s="70"/>
      <c r="I7" s="92"/>
      <c r="J7" s="92"/>
      <c r="K7" s="90"/>
      <c r="L7" s="134"/>
      <c r="M7" s="134"/>
      <c r="N7" s="134"/>
      <c r="O7" s="134"/>
      <c r="P7" s="136"/>
      <c r="Q7" s="15"/>
      <c r="S7" s="15"/>
      <c r="T7" s="15"/>
    </row>
    <row r="8" spans="2:40">
      <c r="D8" s="13" t="s">
        <v>12</v>
      </c>
      <c r="E8" s="14"/>
      <c r="F8" s="92"/>
      <c r="G8" s="91"/>
      <c r="H8" s="70"/>
      <c r="I8" s="92"/>
      <c r="J8" s="92"/>
      <c r="K8" s="90"/>
      <c r="L8" s="134"/>
      <c r="M8" s="134"/>
      <c r="N8" s="134"/>
      <c r="O8" s="134"/>
      <c r="P8" s="136"/>
      <c r="Q8" s="15"/>
      <c r="R8" s="15"/>
      <c r="S8" s="15"/>
      <c r="T8" s="15"/>
    </row>
    <row r="9" spans="2:40">
      <c r="D9" s="16" t="s">
        <v>13</v>
      </c>
      <c r="E9" s="17"/>
      <c r="F9" s="200" t="s">
        <v>985</v>
      </c>
      <c r="G9" s="201"/>
      <c r="H9" s="201"/>
      <c r="I9" s="201"/>
      <c r="J9" s="201"/>
      <c r="K9" s="202"/>
      <c r="L9" s="15"/>
      <c r="M9" s="15"/>
      <c r="N9" s="15"/>
      <c r="O9" s="15"/>
      <c r="P9" s="136"/>
      <c r="Q9" s="15"/>
      <c r="R9" s="15"/>
      <c r="S9" s="15"/>
      <c r="T9" s="15"/>
    </row>
    <row r="10" spans="2:40">
      <c r="D10" s="18" t="s">
        <v>14</v>
      </c>
      <c r="E10" s="15"/>
      <c r="F10" s="203" t="s">
        <v>15</v>
      </c>
      <c r="G10" s="204"/>
      <c r="H10" s="204"/>
      <c r="I10" s="204"/>
      <c r="J10" s="204"/>
      <c r="K10" s="204"/>
      <c r="L10" s="19"/>
      <c r="M10" s="19"/>
      <c r="N10" s="19"/>
      <c r="O10" s="19"/>
      <c r="P10" s="136"/>
      <c r="Q10" s="15"/>
      <c r="R10" s="19"/>
      <c r="S10" s="15"/>
      <c r="T10" s="15"/>
    </row>
    <row r="11" spans="2:40">
      <c r="D11" s="13" t="s">
        <v>16</v>
      </c>
      <c r="E11" s="14"/>
      <c r="F11" s="205" t="s">
        <v>986</v>
      </c>
      <c r="G11" s="206"/>
      <c r="H11" s="206"/>
      <c r="I11" s="206"/>
      <c r="J11" s="206"/>
      <c r="K11" s="207"/>
      <c r="L11" s="19"/>
      <c r="M11" s="19"/>
      <c r="N11" s="19"/>
      <c r="O11" s="19"/>
      <c r="P11" s="136"/>
      <c r="Q11" s="15"/>
      <c r="R11" s="19"/>
      <c r="S11" s="15"/>
      <c r="T11" s="15"/>
    </row>
    <row r="12" spans="2:40">
      <c r="D12" s="20" t="s">
        <v>17</v>
      </c>
      <c r="E12" s="21"/>
      <c r="F12" s="746">
        <v>455</v>
      </c>
      <c r="G12" s="88" t="s">
        <v>18</v>
      </c>
      <c r="H12" s="22" t="s">
        <v>19</v>
      </c>
      <c r="I12" s="22"/>
      <c r="J12" s="26"/>
      <c r="K12" s="23"/>
      <c r="L12" s="23"/>
      <c r="M12" s="23"/>
      <c r="N12" s="23"/>
      <c r="O12" s="23"/>
      <c r="P12" s="136"/>
      <c r="Q12" s="15"/>
      <c r="R12" s="626"/>
      <c r="S12" s="627"/>
      <c r="T12" s="15"/>
    </row>
    <row r="13" spans="2:40">
      <c r="D13" s="20" t="s">
        <v>20</v>
      </c>
      <c r="E13" s="21"/>
      <c r="F13" s="208">
        <v>1986</v>
      </c>
      <c r="G13" s="208">
        <v>2021</v>
      </c>
      <c r="H13" s="24"/>
      <c r="I13" s="24"/>
      <c r="J13" s="24"/>
      <c r="K13" s="25"/>
      <c r="L13" s="25"/>
      <c r="M13" s="25"/>
      <c r="N13" s="25"/>
      <c r="O13" s="25"/>
      <c r="P13" s="136"/>
      <c r="Q13" s="137"/>
      <c r="R13" s="19"/>
      <c r="S13" s="15"/>
      <c r="T13" s="15"/>
    </row>
    <row r="14" spans="2:40">
      <c r="D14" s="20" t="s">
        <v>21</v>
      </c>
      <c r="E14" s="21"/>
      <c r="F14" s="495">
        <v>250</v>
      </c>
      <c r="G14" s="89" t="s">
        <v>22</v>
      </c>
      <c r="H14" s="26" t="s">
        <v>23</v>
      </c>
      <c r="I14" s="26"/>
      <c r="J14" s="26"/>
      <c r="K14" s="25"/>
      <c r="L14" s="25"/>
      <c r="M14" s="25"/>
      <c r="N14" s="25"/>
      <c r="O14" s="25"/>
      <c r="P14" s="136"/>
      <c r="Q14" s="137"/>
      <c r="T14" s="15"/>
      <c r="AK14" s="78"/>
      <c r="AL14" s="77"/>
      <c r="AM14" s="77"/>
      <c r="AN14" s="77"/>
    </row>
    <row r="15" spans="2:40">
      <c r="D15" s="27" t="s">
        <v>24</v>
      </c>
      <c r="E15" s="25"/>
      <c r="F15" s="93" t="s">
        <v>25</v>
      </c>
      <c r="G15" s="93"/>
      <c r="H15" s="93"/>
      <c r="I15" s="93"/>
      <c r="J15" s="93"/>
      <c r="K15" s="217"/>
      <c r="L15" s="217"/>
      <c r="M15" s="217"/>
      <c r="N15" s="217">
        <f>G6</f>
        <v>46022</v>
      </c>
      <c r="O15" s="138"/>
      <c r="P15" s="136"/>
      <c r="Q15" s="19"/>
      <c r="T15" s="15"/>
      <c r="AI15" s="76"/>
      <c r="AJ15" s="76"/>
      <c r="AK15" s="79"/>
      <c r="AL15" s="79"/>
      <c r="AM15" s="79"/>
      <c r="AN15" s="79"/>
    </row>
    <row r="16" spans="2:40">
      <c r="D16" s="28" t="s">
        <v>26</v>
      </c>
      <c r="E16" s="29"/>
      <c r="F16" s="114">
        <v>0.93</v>
      </c>
      <c r="G16" s="114"/>
      <c r="H16" s="114"/>
      <c r="I16" s="114"/>
      <c r="J16" s="114"/>
      <c r="K16" s="115"/>
      <c r="L16" s="115"/>
      <c r="M16" s="115"/>
      <c r="N16" s="572">
        <f>'Rent Roll (MF)'!K536</f>
        <v>0.96043956043956047</v>
      </c>
      <c r="O16" s="134"/>
      <c r="P16" s="136"/>
      <c r="Q16" s="19"/>
      <c r="T16" s="15"/>
      <c r="AI16" s="75"/>
      <c r="AJ16" s="75"/>
      <c r="AK16" s="80"/>
      <c r="AL16" s="75"/>
      <c r="AM16" s="75"/>
      <c r="AN16" s="75"/>
    </row>
    <row r="17" spans="4:20">
      <c r="D17" s="28" t="s">
        <v>27</v>
      </c>
      <c r="E17" s="29"/>
      <c r="F17" s="209">
        <v>45930</v>
      </c>
      <c r="G17" s="393"/>
      <c r="H17" s="394"/>
      <c r="I17" s="394"/>
      <c r="J17" s="394"/>
      <c r="K17" s="394"/>
      <c r="L17" s="394"/>
      <c r="M17" s="394"/>
      <c r="N17" s="395">
        <f>G6</f>
        <v>46022</v>
      </c>
      <c r="O17" s="139"/>
      <c r="P17" s="136"/>
      <c r="Q17" s="19"/>
      <c r="T17" s="15"/>
    </row>
    <row r="18" spans="4:20">
      <c r="D18" s="20"/>
      <c r="E18" s="21"/>
      <c r="F18" s="30" t="s">
        <v>28</v>
      </c>
      <c r="G18" s="32"/>
      <c r="H18" s="31"/>
      <c r="I18" s="31"/>
      <c r="J18" s="32"/>
      <c r="K18" s="32"/>
      <c r="L18" s="32"/>
      <c r="M18" s="32"/>
      <c r="N18" s="32"/>
      <c r="O18" s="32"/>
      <c r="P18" s="136"/>
      <c r="Q18" s="19"/>
      <c r="T18" s="15"/>
    </row>
    <row r="19" spans="4:20" ht="14.65" thickBot="1">
      <c r="D19" s="33"/>
      <c r="E19" s="34"/>
      <c r="F19" s="35" t="s">
        <v>29</v>
      </c>
      <c r="G19" s="36"/>
      <c r="H19" s="36"/>
      <c r="I19" s="36"/>
      <c r="J19" s="36"/>
      <c r="K19" s="36"/>
      <c r="L19" s="36"/>
      <c r="M19" s="36"/>
      <c r="N19" s="36"/>
      <c r="O19" s="36"/>
      <c r="P19" s="140"/>
      <c r="Q19" s="15"/>
      <c r="T19" s="15"/>
    </row>
    <row r="20" spans="4:20" ht="14.65" thickTop="1">
      <c r="D20" s="37" t="s">
        <v>30</v>
      </c>
      <c r="E20" s="37"/>
      <c r="F20" s="38"/>
      <c r="G20" s="39"/>
      <c r="H20" s="39"/>
      <c r="I20" s="39"/>
      <c r="J20" s="39"/>
      <c r="K20" s="39"/>
      <c r="L20" s="39"/>
      <c r="M20" s="39"/>
      <c r="N20" s="39"/>
      <c r="O20" s="39"/>
      <c r="P20" s="40"/>
      <c r="R20" s="494"/>
    </row>
    <row r="21" spans="4:20">
      <c r="D21" s="41" t="s">
        <v>31</v>
      </c>
      <c r="E21" s="41"/>
      <c r="F21" s="40"/>
      <c r="G21" s="42"/>
      <c r="H21" s="42"/>
      <c r="I21" s="43"/>
      <c r="J21" s="44"/>
      <c r="K21" s="44"/>
      <c r="L21" s="44"/>
      <c r="M21" s="44"/>
      <c r="N21" s="44"/>
      <c r="O21" s="44"/>
      <c r="P21"/>
    </row>
    <row r="22" spans="4:20">
      <c r="D22" s="41" t="s">
        <v>32</v>
      </c>
      <c r="E22" s="41"/>
      <c r="F22" s="101" t="s">
        <v>33</v>
      </c>
      <c r="G22" s="101"/>
      <c r="H22" s="101"/>
      <c r="I22" s="101"/>
      <c r="J22" s="45"/>
      <c r="K22" s="45"/>
      <c r="L22" s="45"/>
      <c r="M22" s="45"/>
      <c r="N22" s="45" t="s">
        <v>78</v>
      </c>
      <c r="O22" s="45" t="s">
        <v>34</v>
      </c>
      <c r="P22" s="212" t="s">
        <v>35</v>
      </c>
      <c r="R22" s="45" t="s">
        <v>1035</v>
      </c>
      <c r="S22" s="45" t="s">
        <v>1035</v>
      </c>
    </row>
    <row r="23" spans="4:20">
      <c r="D23" s="41" t="s">
        <v>24</v>
      </c>
      <c r="E23" s="46"/>
      <c r="F23" s="74" t="s">
        <v>36</v>
      </c>
      <c r="G23" s="74"/>
      <c r="H23" s="74"/>
      <c r="I23" s="74"/>
      <c r="J23" s="74"/>
      <c r="K23" s="217"/>
      <c r="L23" s="93"/>
      <c r="M23" s="93"/>
      <c r="N23" s="542">
        <f>N15</f>
        <v>46022</v>
      </c>
      <c r="O23" s="217">
        <f>N15</f>
        <v>46022</v>
      </c>
      <c r="P23" s="213"/>
      <c r="R23" s="74" t="s">
        <v>9</v>
      </c>
      <c r="S23" s="74" t="s">
        <v>8</v>
      </c>
    </row>
    <row r="24" spans="4:20" ht="14.35" customHeight="1">
      <c r="D24" s="41" t="s">
        <v>37</v>
      </c>
      <c r="E24" s="41"/>
      <c r="F24" s="375">
        <f>UW!F9</f>
        <v>28640481.547069356</v>
      </c>
      <c r="G24" s="47"/>
      <c r="H24" s="47"/>
      <c r="I24" s="108"/>
      <c r="J24" s="103"/>
      <c r="K24" s="103"/>
      <c r="L24" s="196"/>
      <c r="M24" s="541"/>
      <c r="N24" s="545">
        <f>SUMIF('T12'!$Q:$Q,$D24,'T12'!$O:$O)</f>
        <v>25677021.309999999</v>
      </c>
      <c r="O24" s="618">
        <f>'Rent Roll (MF)'!C531</f>
        <v>27270606</v>
      </c>
      <c r="P24" s="373" t="str">
        <f>"Annualized RR as of" &amp;TEXT(G6," mm/dd/yyy") &amp; " less delinquent tenants &amp; KV's"</f>
        <v>Annualized RR as of 12/31/2025 less delinquent tenants &amp; KV's</v>
      </c>
      <c r="Q24" s="94"/>
      <c r="R24" s="396" t="str">
        <f>IFERROR(S24/M24,"")</f>
        <v/>
      </c>
      <c r="S24" s="399">
        <f t="shared" ref="S24:S33" si="0">IFERROR(O24-M24,"")</f>
        <v>27270606</v>
      </c>
    </row>
    <row r="25" spans="4:20" ht="14.35" customHeight="1">
      <c r="D25" s="48" t="s">
        <v>38</v>
      </c>
      <c r="E25" s="49"/>
      <c r="F25" s="375">
        <f>UW!F13</f>
        <v>-1674366.6135209743</v>
      </c>
      <c r="G25" s="47"/>
      <c r="H25" s="47"/>
      <c r="I25" s="109"/>
      <c r="J25" s="103"/>
      <c r="L25" s="103"/>
      <c r="M25" s="543"/>
      <c r="N25" s="549">
        <f>SUMIF('T12'!$Q:$Q,$D25,'T12'!$O:$O)</f>
        <v>0</v>
      </c>
      <c r="O25" s="544" t="str">
        <f>IF((1-N16)&gt;'MF OSAR'!N15,"",-('MF OSAR'!N15-'MF OSAR'!M11)*O23)</f>
        <v/>
      </c>
      <c r="P25" s="385" t="s">
        <v>2690</v>
      </c>
      <c r="Q25" s="75"/>
      <c r="R25" s="396" t="str">
        <f>IFERROR(S25/M25,"")</f>
        <v/>
      </c>
      <c r="S25" s="399" t="str">
        <f t="shared" si="0"/>
        <v/>
      </c>
    </row>
    <row r="26" spans="4:20" ht="14.35" customHeight="1">
      <c r="D26" s="50" t="s">
        <v>39</v>
      </c>
      <c r="E26" s="50"/>
      <c r="F26" s="376"/>
      <c r="G26" s="51"/>
      <c r="H26" s="51"/>
      <c r="I26" s="110"/>
      <c r="J26" s="104"/>
      <c r="K26" s="104"/>
      <c r="L26" s="104"/>
      <c r="M26" s="547"/>
      <c r="N26" s="551">
        <f>SUMIF('T12'!$Q:$Q,$D26,'T12'!$O:$O)</f>
        <v>0</v>
      </c>
      <c r="O26" s="548"/>
      <c r="P26" s="215"/>
      <c r="R26" s="396" t="str">
        <f>IFERROR(S26/M26,"")</f>
        <v/>
      </c>
      <c r="S26" s="399">
        <f t="shared" si="0"/>
        <v>0</v>
      </c>
    </row>
    <row r="27" spans="4:20" ht="14.35" customHeight="1">
      <c r="D27" s="372" t="s">
        <v>1034</v>
      </c>
      <c r="E27" s="41"/>
      <c r="F27" s="377">
        <f>UW!F10</f>
        <v>2816135.0999999996</v>
      </c>
      <c r="G27" s="118"/>
      <c r="H27" s="118"/>
      <c r="I27" s="119"/>
      <c r="J27" s="117"/>
      <c r="K27" s="117"/>
      <c r="L27" s="117"/>
      <c r="M27" s="550"/>
      <c r="N27" s="549">
        <f>SUMIF('T12'!$Q:$Q,$D27,'T12'!$O:$O)</f>
        <v>0</v>
      </c>
      <c r="O27" s="567">
        <f>'Rent Roll (COMM)'!K18</f>
        <v>2774713.44</v>
      </c>
      <c r="P27" s="373" t="str">
        <f>"Annualized RR as of" &amp;TEXT(G6," mm/dd/yyy") &amp; " less delinquent tenants &amp; KV's"</f>
        <v>Annualized RR as of 12/31/2025 less delinquent tenants &amp; KV's</v>
      </c>
      <c r="R27" s="396" t="str">
        <f>IFERROR(S27/M27,"")</f>
        <v/>
      </c>
      <c r="S27" s="399">
        <f t="shared" si="0"/>
        <v>2774713.44</v>
      </c>
    </row>
    <row r="28" spans="4:20" ht="14.35" customHeight="1">
      <c r="D28" s="48" t="s">
        <v>2694</v>
      </c>
      <c r="E28" s="41"/>
      <c r="F28" s="377"/>
      <c r="G28" s="118"/>
      <c r="H28" s="118"/>
      <c r="I28" s="119"/>
      <c r="J28" s="117"/>
      <c r="K28" s="117"/>
      <c r="L28" s="117"/>
      <c r="M28" s="550"/>
      <c r="N28" s="549">
        <f>SUMIF('T12'!$Q:$Q,$D28,'T12'!$O:$O)</f>
        <v>0</v>
      </c>
      <c r="O28" s="568" t="str">
        <f>IF('MF OSAR'!M11&gt;'MF OSAR'!N14,"",-('MF OSAR'!N14-'MF OSAR'!M11)*O27)</f>
        <v/>
      </c>
      <c r="P28" s="385" t="s">
        <v>2691</v>
      </c>
      <c r="R28" s="396"/>
      <c r="S28" s="399" t="str">
        <f t="shared" si="0"/>
        <v/>
      </c>
    </row>
    <row r="29" spans="4:20" ht="14.35" customHeight="1">
      <c r="D29" s="41" t="s">
        <v>40</v>
      </c>
      <c r="E29" s="41"/>
      <c r="F29" s="380"/>
      <c r="G29" s="118"/>
      <c r="H29" s="118"/>
      <c r="I29" s="119"/>
      <c r="J29" s="119"/>
      <c r="K29" s="119"/>
      <c r="L29" s="119"/>
      <c r="M29" s="552"/>
      <c r="N29" s="553">
        <f>SUMIF('T12'!$Q:$Q,$D29,'T12'!$O:$O)</f>
        <v>0</v>
      </c>
      <c r="O29" s="568">
        <f>N29</f>
        <v>0</v>
      </c>
      <c r="P29" s="214" t="str">
        <f>IF(G29=0, " ",(H29-G29)/G29)</f>
        <v xml:space="preserve"> </v>
      </c>
      <c r="R29" s="396" t="str">
        <f>IFERROR(S29/M29,"")</f>
        <v/>
      </c>
      <c r="S29" s="399">
        <f t="shared" si="0"/>
        <v>0</v>
      </c>
    </row>
    <row r="30" spans="4:20" ht="14.35" customHeight="1">
      <c r="D30" s="41" t="s">
        <v>41</v>
      </c>
      <c r="E30" s="41"/>
      <c r="F30" s="378"/>
      <c r="G30" s="118"/>
      <c r="H30" s="118"/>
      <c r="I30" s="119"/>
      <c r="J30" s="119"/>
      <c r="K30" s="119"/>
      <c r="L30" s="119"/>
      <c r="M30" s="552"/>
      <c r="N30" s="553">
        <f>SUMIF('T12'!$Q:$Q,$D30,'T12'!$O:$O)</f>
        <v>853260.5</v>
      </c>
      <c r="O30" s="567">
        <f>'Rent Roll (COMM)'!K24</f>
        <v>600000</v>
      </c>
      <c r="P30" s="214" t="s">
        <v>2673</v>
      </c>
      <c r="R30" s="396" t="str">
        <f>IFERROR(S30/M30,"")</f>
        <v/>
      </c>
      <c r="S30" s="399">
        <f t="shared" si="0"/>
        <v>600000</v>
      </c>
    </row>
    <row r="31" spans="4:20" ht="14.35" customHeight="1">
      <c r="D31" s="41" t="s">
        <v>42</v>
      </c>
      <c r="E31" s="41"/>
      <c r="F31" s="377">
        <f>UW!F11+SUM(UW!F14:F17)</f>
        <v>-630195.19092454109</v>
      </c>
      <c r="G31" s="118"/>
      <c r="H31" s="118"/>
      <c r="I31" s="117"/>
      <c r="J31" s="117"/>
      <c r="K31" s="103"/>
      <c r="L31" s="117"/>
      <c r="M31" s="550"/>
      <c r="N31" s="546">
        <f>SUMIF('T12'!$Q:$Q,$D31,'T12'!$O:$O)</f>
        <v>-748852.72000000079</v>
      </c>
      <c r="O31" s="567">
        <f>'T12'!V35</f>
        <v>-230307.58000000007</v>
      </c>
      <c r="P31" s="214" t="str">
        <f>"T6 Other Income Less T6 Concessions " &amp;TEXT($G$6,"mm/dd/yyyy")</f>
        <v>T6 Other Income Less T6 Concessions 12/31/2025</v>
      </c>
      <c r="R31" s="396" t="str">
        <f>IFERROR(S31/M31,"")</f>
        <v/>
      </c>
      <c r="S31" s="399">
        <f t="shared" si="0"/>
        <v>-230307.58000000007</v>
      </c>
    </row>
    <row r="32" spans="4:20">
      <c r="D32" s="40"/>
      <c r="E32" s="40"/>
      <c r="F32" s="112"/>
      <c r="G32" s="52"/>
      <c r="H32" s="52"/>
      <c r="I32" s="111"/>
      <c r="J32" s="105"/>
      <c r="K32" s="105"/>
      <c r="L32" s="105"/>
      <c r="M32" s="105"/>
      <c r="N32" s="554"/>
      <c r="O32" s="105"/>
      <c r="P32" s="95"/>
      <c r="R32" s="396" t="str">
        <f>IFERROR(S32/M32,"")</f>
        <v/>
      </c>
      <c r="S32" s="399">
        <f t="shared" si="0"/>
        <v>0</v>
      </c>
    </row>
    <row r="33" spans="4:19">
      <c r="D33" s="53" t="s">
        <v>43</v>
      </c>
      <c r="E33" s="53"/>
      <c r="F33" s="379">
        <f t="shared" ref="F33:O33" si="1">SUM(F24:F31)</f>
        <v>29152054.842623845</v>
      </c>
      <c r="G33" s="379">
        <f t="shared" si="1"/>
        <v>0</v>
      </c>
      <c r="H33" s="379">
        <f t="shared" si="1"/>
        <v>0</v>
      </c>
      <c r="I33" s="379">
        <f t="shared" si="1"/>
        <v>0</v>
      </c>
      <c r="J33" s="379">
        <f t="shared" si="1"/>
        <v>0</v>
      </c>
      <c r="K33" s="379">
        <f t="shared" si="1"/>
        <v>0</v>
      </c>
      <c r="L33" s="379">
        <f t="shared" si="1"/>
        <v>0</v>
      </c>
      <c r="M33" s="379">
        <f t="shared" si="1"/>
        <v>0</v>
      </c>
      <c r="N33" s="379">
        <f t="shared" si="1"/>
        <v>25781429.089999996</v>
      </c>
      <c r="O33" s="379">
        <f t="shared" si="1"/>
        <v>30415011.859999999</v>
      </c>
      <c r="P33" s="214"/>
      <c r="Q33" s="389"/>
      <c r="R33" s="396" t="str">
        <f>IFERROR(S33/M33,"")</f>
        <v/>
      </c>
      <c r="S33" s="399">
        <f t="shared" si="0"/>
        <v>30415011.859999999</v>
      </c>
    </row>
    <row r="34" spans="4:19">
      <c r="D34" s="40"/>
      <c r="E34" s="40"/>
      <c r="F34" s="49" t="s">
        <v>44</v>
      </c>
      <c r="G34" s="56"/>
      <c r="H34" s="56"/>
      <c r="I34" s="55"/>
      <c r="J34" s="106"/>
      <c r="K34" s="106"/>
      <c r="L34" s="144"/>
      <c r="M34" s="144"/>
      <c r="N34" s="144"/>
      <c r="O34" s="144"/>
      <c r="P34" s="72"/>
      <c r="R34" s="398"/>
      <c r="S34" s="144"/>
    </row>
    <row r="35" spans="4:19">
      <c r="D35" s="40"/>
      <c r="E35" s="40"/>
      <c r="F35" s="374"/>
      <c r="G35" s="59"/>
      <c r="H35" s="59"/>
      <c r="I35" s="58"/>
      <c r="J35" s="107"/>
      <c r="K35" s="107"/>
      <c r="L35" s="107"/>
      <c r="M35" s="107"/>
      <c r="N35" s="107"/>
      <c r="O35" s="107"/>
      <c r="P35" s="73"/>
      <c r="R35" s="397"/>
      <c r="S35" s="107"/>
    </row>
    <row r="36" spans="4:19">
      <c r="D36" s="37" t="s">
        <v>45</v>
      </c>
      <c r="E36" s="37"/>
      <c r="F36" s="60"/>
      <c r="G36" s="61"/>
      <c r="H36" s="61"/>
      <c r="I36" s="112"/>
      <c r="J36" s="106"/>
      <c r="K36" s="106"/>
      <c r="L36" s="106"/>
      <c r="M36" s="106"/>
      <c r="N36" s="106"/>
      <c r="O36" s="106"/>
      <c r="P36" s="73"/>
      <c r="R36" s="398"/>
      <c r="S36" s="106"/>
    </row>
    <row r="37" spans="4:19" ht="14.35" customHeight="1">
      <c r="D37" s="41" t="s">
        <v>46</v>
      </c>
      <c r="E37" s="41"/>
      <c r="F37" s="381">
        <f>UW!F36</f>
        <v>7092817.1205818998</v>
      </c>
      <c r="G37" s="121"/>
      <c r="H37" s="121"/>
      <c r="I37" s="120"/>
      <c r="J37" s="122"/>
      <c r="K37" s="122"/>
      <c r="L37" s="122"/>
      <c r="M37" s="122"/>
      <c r="N37" s="381">
        <f>SUMIF('T12'!$Q:$Q,$D37,'T12'!$O:$O)</f>
        <v>6802665.6299999999</v>
      </c>
      <c r="O37" s="371">
        <f>MAX(N37,'RE Tax'!K1)</f>
        <v>6802665.6299999999</v>
      </c>
      <c r="P37" s="387" t="str">
        <f>"Greater of Actual"&amp; " or T12 ended " &amp;TEXT($G$6,"mm/dd/yyyy")</f>
        <v>Greater of Actual or T12 ended 12/31/2025</v>
      </c>
      <c r="R37" s="396" t="str">
        <f t="shared" ref="R37:R52" si="2">IFERROR(S37/M37,"")</f>
        <v/>
      </c>
      <c r="S37" s="399">
        <f t="shared" ref="S37:S48" si="3">IFERROR(O37-M37,"")</f>
        <v>6802665.6299999999</v>
      </c>
    </row>
    <row r="38" spans="4:19">
      <c r="D38" s="41" t="s">
        <v>47</v>
      </c>
      <c r="E38" s="41"/>
      <c r="F38" s="371">
        <f>UW!F32</f>
        <v>662281.56316994037</v>
      </c>
      <c r="G38" s="118"/>
      <c r="H38" s="118"/>
      <c r="I38" s="117"/>
      <c r="J38" s="117"/>
      <c r="K38" s="117"/>
      <c r="L38" s="123"/>
      <c r="M38" s="123"/>
      <c r="N38" s="381">
        <f>SUMIF('T12'!$Q:$Q,$D38,'T12'!$O:$O)</f>
        <v>651481</v>
      </c>
      <c r="O38" s="371">
        <f>MAX(N38,Insurance!I1)</f>
        <v>651481</v>
      </c>
      <c r="P38" s="387" t="str">
        <f>"Greater of Actual"&amp; " or T12 ended " &amp;TEXT($G$6,"mm/dd/yyyy")</f>
        <v>Greater of Actual or T12 ended 12/31/2025</v>
      </c>
      <c r="R38" s="396" t="str">
        <f t="shared" si="2"/>
        <v/>
      </c>
      <c r="S38" s="399">
        <f t="shared" si="3"/>
        <v>651481</v>
      </c>
    </row>
    <row r="39" spans="4:19">
      <c r="D39" s="46" t="s">
        <v>48</v>
      </c>
      <c r="E39" s="46"/>
      <c r="F39" s="371">
        <f>UW!F31</f>
        <v>1133802.3647705717</v>
      </c>
      <c r="G39" s="118"/>
      <c r="H39" s="118"/>
      <c r="I39" s="117"/>
      <c r="J39" s="117"/>
      <c r="K39" s="117"/>
      <c r="L39" s="195"/>
      <c r="M39" s="195"/>
      <c r="N39" s="381">
        <f>SUMIF('T12'!$Q:$Q,$D39,'T12'!$O:$O)</f>
        <v>1344132.78</v>
      </c>
      <c r="O39" s="537">
        <f>N39</f>
        <v>1344132.78</v>
      </c>
      <c r="P39" s="387" t="str">
        <f>"T12"&amp; " ended " &amp;TEXT($G$6,"mm/dd/yyyy")</f>
        <v>T12 ended 12/31/2025</v>
      </c>
      <c r="R39" s="396" t="str">
        <f t="shared" si="2"/>
        <v/>
      </c>
      <c r="S39" s="399">
        <f t="shared" si="3"/>
        <v>1344132.78</v>
      </c>
    </row>
    <row r="40" spans="4:19">
      <c r="D40" s="46" t="s">
        <v>49</v>
      </c>
      <c r="E40" s="46"/>
      <c r="F40" s="371">
        <f>UW!F28</f>
        <v>658885.74650217267</v>
      </c>
      <c r="G40" s="118"/>
      <c r="H40" s="118"/>
      <c r="I40" s="117"/>
      <c r="J40" s="117"/>
      <c r="K40" s="117"/>
      <c r="L40" s="195"/>
      <c r="M40" s="195"/>
      <c r="N40" s="381">
        <f>SUMIF('T12'!$Q:$Q,$D40,'T12'!$O:$O)</f>
        <v>781368.51</v>
      </c>
      <c r="O40" s="537">
        <f>N40</f>
        <v>781368.51</v>
      </c>
      <c r="P40" s="387" t="str">
        <f>"T12"&amp; " ended " &amp;TEXT($G$6,"mm/dd/yyyy")</f>
        <v>T12 ended 12/31/2025</v>
      </c>
      <c r="R40" s="396" t="str">
        <f t="shared" si="2"/>
        <v/>
      </c>
      <c r="S40" s="399">
        <f t="shared" si="3"/>
        <v>781368.51</v>
      </c>
    </row>
    <row r="41" spans="4:19">
      <c r="D41" s="41" t="s">
        <v>50</v>
      </c>
      <c r="E41" s="41"/>
      <c r="F41" s="371">
        <f>UW!F37</f>
        <v>728801.37106559612</v>
      </c>
      <c r="G41" s="118"/>
      <c r="H41" s="118"/>
      <c r="I41" s="117"/>
      <c r="J41" s="117"/>
      <c r="K41" s="117"/>
      <c r="L41" s="123"/>
      <c r="M41" s="123"/>
      <c r="N41" s="381">
        <f>SUMIF('T12'!$Q:$Q,$D41,'T12'!$O:$O)</f>
        <v>385416.19</v>
      </c>
      <c r="O41" s="382">
        <f>+MAX(N41,0.025*O33)</f>
        <v>760375.29650000005</v>
      </c>
      <c r="P41" s="388">
        <v>2.5000000000000001E-2</v>
      </c>
      <c r="R41" s="396" t="str">
        <f t="shared" si="2"/>
        <v/>
      </c>
      <c r="S41" s="399">
        <f t="shared" si="3"/>
        <v>760375.29650000005</v>
      </c>
    </row>
    <row r="42" spans="4:19">
      <c r="D42" s="41" t="s">
        <v>51</v>
      </c>
      <c r="E42" s="41"/>
      <c r="F42" s="371">
        <f>UW!F21</f>
        <v>628788.67405957915</v>
      </c>
      <c r="G42" s="118"/>
      <c r="H42" s="118"/>
      <c r="I42" s="117"/>
      <c r="J42" s="117"/>
      <c r="K42" s="117"/>
      <c r="L42" s="123"/>
      <c r="M42" s="123"/>
      <c r="N42" s="381">
        <f>SUMIF('T12'!$Q:$Q,$D42,'T12'!$O:$O)</f>
        <v>321346.34000000003</v>
      </c>
      <c r="O42" s="537">
        <f t="shared" ref="O42:O47" si="4">N42</f>
        <v>321346.34000000003</v>
      </c>
      <c r="P42" s="387" t="str">
        <f t="shared" ref="P42:P47" si="5">"T12"&amp; " ended " &amp;TEXT($G$6,"mm/dd/yyyy")</f>
        <v>T12 ended 12/31/2025</v>
      </c>
      <c r="Q42" s="390"/>
      <c r="R42" s="396" t="str">
        <f t="shared" si="2"/>
        <v/>
      </c>
      <c r="S42" s="399">
        <f t="shared" si="3"/>
        <v>321346.34000000003</v>
      </c>
    </row>
    <row r="43" spans="4:19">
      <c r="D43" s="46" t="s">
        <v>52</v>
      </c>
      <c r="E43" s="46"/>
      <c r="F43" s="371">
        <f>UW!F23</f>
        <v>105422.36819338264</v>
      </c>
      <c r="G43" s="118"/>
      <c r="H43" s="118"/>
      <c r="I43" s="117"/>
      <c r="J43" s="117"/>
      <c r="K43" s="117"/>
      <c r="L43" s="123"/>
      <c r="M43" s="123"/>
      <c r="N43" s="381">
        <f>SUMIF('T12'!$Q:$Q,$D43,'T12'!$O:$O)</f>
        <v>112073.59</v>
      </c>
      <c r="O43" s="537">
        <f t="shared" si="4"/>
        <v>112073.59</v>
      </c>
      <c r="P43" s="387" t="str">
        <f t="shared" si="5"/>
        <v>T12 ended 12/31/2025</v>
      </c>
      <c r="Q43" s="391"/>
      <c r="R43" s="396" t="str">
        <f t="shared" si="2"/>
        <v/>
      </c>
      <c r="S43" s="399">
        <f t="shared" si="3"/>
        <v>112073.59</v>
      </c>
    </row>
    <row r="44" spans="4:19">
      <c r="D44" s="41" t="s">
        <v>53</v>
      </c>
      <c r="E44" s="41"/>
      <c r="F44" s="117"/>
      <c r="G44" s="118"/>
      <c r="H44" s="118"/>
      <c r="I44" s="117"/>
      <c r="J44" s="117"/>
      <c r="K44" s="117"/>
      <c r="L44" s="123"/>
      <c r="M44" s="123"/>
      <c r="N44" s="381">
        <f>SUMIF('T12'!$Q:$Q,$D44,'T12'!$O:$O)</f>
        <v>171187.81</v>
      </c>
      <c r="O44" s="537">
        <f t="shared" si="4"/>
        <v>171187.81</v>
      </c>
      <c r="P44" s="387" t="str">
        <f t="shared" si="5"/>
        <v>T12 ended 12/31/2025</v>
      </c>
      <c r="R44" s="396" t="str">
        <f t="shared" si="2"/>
        <v/>
      </c>
      <c r="S44" s="399">
        <f t="shared" si="3"/>
        <v>171187.81</v>
      </c>
    </row>
    <row r="45" spans="4:19">
      <c r="D45" s="41" t="s">
        <v>54</v>
      </c>
      <c r="E45" s="41"/>
      <c r="F45" s="371">
        <f>UW!F24+UW!F30</f>
        <v>988835.45806188078</v>
      </c>
      <c r="G45" s="118"/>
      <c r="H45" s="118"/>
      <c r="I45" s="117"/>
      <c r="J45" s="117"/>
      <c r="K45" s="117"/>
      <c r="L45" s="123"/>
      <c r="M45" s="123"/>
      <c r="N45" s="381">
        <f>SUMIF('T12'!$Q:$Q,$D45,'T12'!$O:$O)</f>
        <v>2604756.9899999998</v>
      </c>
      <c r="O45" s="537">
        <f t="shared" si="4"/>
        <v>2604756.9899999998</v>
      </c>
      <c r="P45" s="387" t="str">
        <f t="shared" si="5"/>
        <v>T12 ended 12/31/2025</v>
      </c>
      <c r="R45" s="396" t="str">
        <f t="shared" si="2"/>
        <v/>
      </c>
      <c r="S45" s="399">
        <f t="shared" si="3"/>
        <v>2604756.9899999998</v>
      </c>
    </row>
    <row r="46" spans="4:19">
      <c r="D46" s="41" t="s">
        <v>55</v>
      </c>
      <c r="E46" s="41"/>
      <c r="F46" s="371">
        <f>UW!F29</f>
        <v>1057734.0440593427</v>
      </c>
      <c r="G46" s="118"/>
      <c r="H46" s="118"/>
      <c r="I46" s="117"/>
      <c r="J46" s="117"/>
      <c r="K46" s="117"/>
      <c r="L46" s="123"/>
      <c r="M46" s="123"/>
      <c r="N46" s="381">
        <f>SUMIF('T12'!$Q:$Q,$D46,'T12'!$O:$O)</f>
        <v>0</v>
      </c>
      <c r="O46" s="537">
        <f t="shared" si="4"/>
        <v>0</v>
      </c>
      <c r="P46" s="387" t="str">
        <f t="shared" si="5"/>
        <v>T12 ended 12/31/2025</v>
      </c>
      <c r="R46" s="396" t="str">
        <f t="shared" si="2"/>
        <v/>
      </c>
      <c r="S46" s="399">
        <f t="shared" si="3"/>
        <v>0</v>
      </c>
    </row>
    <row r="47" spans="4:19">
      <c r="D47" s="41" t="s">
        <v>56</v>
      </c>
      <c r="E47" s="41"/>
      <c r="F47" s="117"/>
      <c r="G47" s="118"/>
      <c r="H47" s="118"/>
      <c r="I47" s="117"/>
      <c r="J47" s="119"/>
      <c r="K47" s="382"/>
      <c r="L47" s="123"/>
      <c r="M47" s="123"/>
      <c r="N47" s="381">
        <f>SUMIF('T12'!$Q:$Q,$D47,'T12'!$O:$O)</f>
        <v>0</v>
      </c>
      <c r="O47" s="537">
        <f t="shared" si="4"/>
        <v>0</v>
      </c>
      <c r="P47" s="387" t="str">
        <f t="shared" si="5"/>
        <v>T12 ended 12/31/2025</v>
      </c>
      <c r="R47" s="396" t="str">
        <f t="shared" si="2"/>
        <v/>
      </c>
      <c r="S47" s="399">
        <f t="shared" si="3"/>
        <v>0</v>
      </c>
    </row>
    <row r="48" spans="4:19">
      <c r="D48" s="53" t="s">
        <v>57</v>
      </c>
      <c r="E48" s="53"/>
      <c r="F48" s="126">
        <f t="shared" ref="F48:O48" si="6">SUM(F37:F47)</f>
        <v>13057368.710464366</v>
      </c>
      <c r="G48" s="126">
        <f t="shared" si="6"/>
        <v>0</v>
      </c>
      <c r="H48" s="126">
        <f t="shared" si="6"/>
        <v>0</v>
      </c>
      <c r="I48" s="126">
        <f t="shared" si="6"/>
        <v>0</v>
      </c>
      <c r="J48" s="126">
        <f t="shared" si="6"/>
        <v>0</v>
      </c>
      <c r="K48" s="126">
        <f t="shared" si="6"/>
        <v>0</v>
      </c>
      <c r="L48" s="126">
        <f t="shared" si="6"/>
        <v>0</v>
      </c>
      <c r="M48" s="126">
        <f t="shared" si="6"/>
        <v>0</v>
      </c>
      <c r="N48" s="383">
        <f t="shared" si="6"/>
        <v>13174428.84</v>
      </c>
      <c r="O48" s="126">
        <f t="shared" si="6"/>
        <v>13549387.9465</v>
      </c>
      <c r="P48" s="214"/>
      <c r="Q48" s="392"/>
      <c r="R48" s="622" t="str">
        <f t="shared" si="2"/>
        <v/>
      </c>
      <c r="S48" s="623">
        <f t="shared" si="3"/>
        <v>13549387.9465</v>
      </c>
    </row>
    <row r="49" spans="4:19">
      <c r="D49" s="46"/>
      <c r="E49" s="46"/>
      <c r="F49" s="83"/>
      <c r="G49" s="52"/>
      <c r="H49" s="52"/>
      <c r="I49" s="111"/>
      <c r="J49" s="105"/>
      <c r="K49" s="105"/>
      <c r="L49" s="105"/>
      <c r="M49" s="105"/>
      <c r="N49" s="105"/>
      <c r="O49" s="105"/>
      <c r="P49" s="96"/>
      <c r="R49" s="620" t="str">
        <f t="shared" si="2"/>
        <v/>
      </c>
      <c r="S49" s="621"/>
    </row>
    <row r="50" spans="4:19">
      <c r="D50" s="37" t="s">
        <v>58</v>
      </c>
      <c r="E50" s="37"/>
      <c r="F50" s="82">
        <f>F48/F33</f>
        <v>0.44790560325692402</v>
      </c>
      <c r="G50" s="62"/>
      <c r="H50" s="62"/>
      <c r="I50" s="82"/>
      <c r="J50" s="82"/>
      <c r="K50" s="82"/>
      <c r="L50" s="82"/>
      <c r="M50" s="82"/>
      <c r="N50" s="82"/>
      <c r="O50" s="82"/>
      <c r="P50" s="214"/>
      <c r="R50" s="396" t="str">
        <f t="shared" si="2"/>
        <v/>
      </c>
      <c r="S50" s="399">
        <f>IFERROR(O50-M50,"")</f>
        <v>0</v>
      </c>
    </row>
    <row r="51" spans="4:19">
      <c r="D51" s="538"/>
      <c r="E51" s="46"/>
      <c r="F51" s="83"/>
      <c r="G51" s="52"/>
      <c r="H51" s="52"/>
      <c r="I51" s="111"/>
      <c r="J51" s="105"/>
      <c r="K51" s="105"/>
      <c r="L51" s="105"/>
      <c r="M51" s="105"/>
      <c r="N51" s="105"/>
      <c r="O51" s="105"/>
      <c r="P51" s="96"/>
      <c r="R51" s="620" t="str">
        <f t="shared" si="2"/>
        <v/>
      </c>
      <c r="S51" s="621"/>
    </row>
    <row r="52" spans="4:19">
      <c r="D52" s="53" t="s">
        <v>59</v>
      </c>
      <c r="E52" s="53"/>
      <c r="F52" s="126">
        <f t="shared" ref="F52:O52" si="7">F33-F48</f>
        <v>16094686.132159479</v>
      </c>
      <c r="G52" s="126">
        <f t="shared" si="7"/>
        <v>0</v>
      </c>
      <c r="H52" s="126">
        <f t="shared" si="7"/>
        <v>0</v>
      </c>
      <c r="I52" s="126">
        <f t="shared" si="7"/>
        <v>0</v>
      </c>
      <c r="J52" s="126">
        <f t="shared" si="7"/>
        <v>0</v>
      </c>
      <c r="K52" s="126">
        <f t="shared" si="7"/>
        <v>0</v>
      </c>
      <c r="L52" s="126">
        <f t="shared" si="7"/>
        <v>0</v>
      </c>
      <c r="M52" s="126">
        <f t="shared" si="7"/>
        <v>0</v>
      </c>
      <c r="N52" s="126">
        <f t="shared" si="7"/>
        <v>12607000.249999996</v>
      </c>
      <c r="O52" s="383">
        <f t="shared" si="7"/>
        <v>16865623.9135</v>
      </c>
      <c r="P52" s="214"/>
      <c r="R52" s="622" t="str">
        <f t="shared" si="2"/>
        <v/>
      </c>
      <c r="S52" s="623">
        <f>IFERROR(O52-M52,"")</f>
        <v>16865623.9135</v>
      </c>
    </row>
    <row r="53" spans="4:19">
      <c r="D53" s="53"/>
      <c r="E53" s="53"/>
      <c r="F53" s="113"/>
      <c r="G53" s="52"/>
      <c r="H53" s="52"/>
      <c r="I53" s="111"/>
      <c r="J53" s="105"/>
      <c r="K53" s="105"/>
      <c r="L53" s="105"/>
      <c r="M53" s="105"/>
      <c r="N53" s="105"/>
      <c r="O53" s="105"/>
      <c r="P53" s="143"/>
      <c r="R53" s="402"/>
      <c r="S53" s="403"/>
    </row>
    <row r="54" spans="4:19">
      <c r="D54" s="64" t="s">
        <v>60</v>
      </c>
      <c r="E54" s="64"/>
      <c r="F54" s="381">
        <f>UW!F35</f>
        <v>113750</v>
      </c>
      <c r="G54" s="121"/>
      <c r="H54" s="121"/>
      <c r="I54" s="120"/>
      <c r="J54" s="120"/>
      <c r="K54" s="120"/>
      <c r="L54" s="120"/>
      <c r="M54" s="120"/>
      <c r="N54" s="120"/>
      <c r="O54" s="496">
        <f>F14*F12</f>
        <v>113750</v>
      </c>
      <c r="P54" s="214" t="s">
        <v>61</v>
      </c>
      <c r="R54" s="400"/>
      <c r="S54" s="401"/>
    </row>
    <row r="55" spans="4:19">
      <c r="D55" s="64" t="s">
        <v>62</v>
      </c>
      <c r="E55" s="64"/>
      <c r="F55" s="124"/>
      <c r="G55" s="125"/>
      <c r="H55" s="125"/>
      <c r="I55" s="125"/>
      <c r="J55" s="125"/>
      <c r="K55" s="125"/>
      <c r="L55" s="125"/>
      <c r="M55" s="125"/>
      <c r="N55" s="125"/>
      <c r="O55" s="125"/>
      <c r="P55" s="216"/>
    </row>
    <row r="56" spans="4:19">
      <c r="D56" s="65" t="s">
        <v>63</v>
      </c>
      <c r="E56" s="65"/>
      <c r="F56" s="126">
        <f t="shared" ref="F56:O56" si="8">F54</f>
        <v>113750</v>
      </c>
      <c r="G56" s="126">
        <f t="shared" si="8"/>
        <v>0</v>
      </c>
      <c r="H56" s="126">
        <f t="shared" si="8"/>
        <v>0</v>
      </c>
      <c r="I56" s="126">
        <f t="shared" si="8"/>
        <v>0</v>
      </c>
      <c r="J56" s="126">
        <f t="shared" si="8"/>
        <v>0</v>
      </c>
      <c r="K56" s="126">
        <f t="shared" si="8"/>
        <v>0</v>
      </c>
      <c r="L56" s="126">
        <f t="shared" si="8"/>
        <v>0</v>
      </c>
      <c r="M56" s="126">
        <f t="shared" si="8"/>
        <v>0</v>
      </c>
      <c r="N56" s="126">
        <f t="shared" si="8"/>
        <v>0</v>
      </c>
      <c r="O56" s="383">
        <f t="shared" si="8"/>
        <v>113750</v>
      </c>
      <c r="P56" s="214"/>
    </row>
    <row r="57" spans="4:19">
      <c r="D57" s="53"/>
      <c r="E57" s="53"/>
      <c r="F57" s="120"/>
      <c r="G57" s="127"/>
      <c r="H57" s="127"/>
      <c r="I57" s="128"/>
      <c r="J57" s="128"/>
      <c r="K57" s="128"/>
      <c r="L57" s="128"/>
      <c r="M57" s="128"/>
      <c r="N57" s="128"/>
      <c r="O57" s="128"/>
      <c r="P57" s="97"/>
    </row>
    <row r="58" spans="4:19">
      <c r="D58" s="65" t="s">
        <v>64</v>
      </c>
      <c r="E58" s="65"/>
      <c r="F58" s="126">
        <f t="shared" ref="F58:O58" si="9">F52-F56</f>
        <v>15980936.132159479</v>
      </c>
      <c r="G58" s="126">
        <f t="shared" si="9"/>
        <v>0</v>
      </c>
      <c r="H58" s="126">
        <f t="shared" si="9"/>
        <v>0</v>
      </c>
      <c r="I58" s="126">
        <f t="shared" si="9"/>
        <v>0</v>
      </c>
      <c r="J58" s="126">
        <f t="shared" si="9"/>
        <v>0</v>
      </c>
      <c r="K58" s="126">
        <f t="shared" si="9"/>
        <v>0</v>
      </c>
      <c r="L58" s="126">
        <f t="shared" si="9"/>
        <v>0</v>
      </c>
      <c r="M58" s="126">
        <f t="shared" si="9"/>
        <v>0</v>
      </c>
      <c r="N58" s="126">
        <f t="shared" si="9"/>
        <v>12607000.249999996</v>
      </c>
      <c r="O58" s="383">
        <f t="shared" si="9"/>
        <v>16751873.9135</v>
      </c>
      <c r="P58" s="373"/>
      <c r="Q58" s="164"/>
    </row>
    <row r="59" spans="4:19">
      <c r="D59" s="40"/>
      <c r="E59" s="40"/>
      <c r="F59" s="40"/>
      <c r="G59" s="40"/>
      <c r="H59" s="40"/>
      <c r="I59" s="81"/>
      <c r="J59" s="105"/>
      <c r="K59" s="105"/>
      <c r="L59" s="105"/>
      <c r="M59" s="105"/>
      <c r="N59" s="105"/>
      <c r="O59" s="105"/>
      <c r="P59" s="98"/>
      <c r="Q59" s="87"/>
    </row>
    <row r="60" spans="4:19">
      <c r="D60" s="37" t="s">
        <v>65</v>
      </c>
      <c r="E60" s="37"/>
      <c r="F60" s="126"/>
      <c r="G60" s="126"/>
      <c r="H60" s="126"/>
      <c r="I60" s="126"/>
      <c r="J60" s="126"/>
      <c r="K60" s="126"/>
      <c r="L60" s="126"/>
      <c r="M60" s="126"/>
      <c r="N60" s="126"/>
      <c r="O60" s="383">
        <f>MIN('Debt Service'!L13:L14)</f>
        <v>16408777.777777778</v>
      </c>
      <c r="P60" s="142"/>
      <c r="Q60" s="75"/>
    </row>
    <row r="61" spans="4:19" ht="15" hidden="1" customHeight="1" outlineLevel="1">
      <c r="D61" s="37" t="s">
        <v>66</v>
      </c>
      <c r="E61" s="37"/>
      <c r="F61" s="54"/>
      <c r="G61" s="54"/>
      <c r="H61" s="54"/>
      <c r="I61" s="81"/>
      <c r="J61" s="105"/>
      <c r="K61" s="105"/>
      <c r="L61" s="105"/>
      <c r="M61" s="105"/>
      <c r="N61" s="105"/>
      <c r="O61" s="105"/>
      <c r="P61" s="99"/>
    </row>
    <row r="62" spans="4:19" ht="15" hidden="1" customHeight="1" outlineLevel="1">
      <c r="D62" s="37" t="s">
        <v>67</v>
      </c>
      <c r="E62" s="37"/>
      <c r="F62" s="54"/>
      <c r="G62" s="54"/>
      <c r="H62" s="54"/>
      <c r="I62" s="81"/>
      <c r="J62" s="105"/>
      <c r="K62" s="105"/>
      <c r="L62" s="105"/>
      <c r="M62" s="105"/>
      <c r="N62" s="105"/>
      <c r="O62" s="105"/>
      <c r="P62" s="99"/>
    </row>
    <row r="63" spans="4:19" collapsed="1">
      <c r="D63" s="37"/>
      <c r="E63" s="37"/>
      <c r="F63" s="66"/>
      <c r="G63" s="66"/>
      <c r="H63" s="66"/>
      <c r="I63" s="81"/>
      <c r="J63" s="105"/>
      <c r="K63" s="105"/>
      <c r="L63" s="105"/>
      <c r="M63" s="105"/>
      <c r="N63" s="105"/>
      <c r="O63" s="105"/>
      <c r="P63" s="100"/>
    </row>
    <row r="64" spans="4:19">
      <c r="D64" s="37" t="s">
        <v>68</v>
      </c>
      <c r="E64" s="37"/>
      <c r="F64" s="383">
        <f t="shared" ref="F64:O64" si="10">F58-F60</f>
        <v>15980936.132159479</v>
      </c>
      <c r="G64" s="383">
        <f t="shared" si="10"/>
        <v>0</v>
      </c>
      <c r="H64" s="383">
        <f t="shared" si="10"/>
        <v>0</v>
      </c>
      <c r="I64" s="383">
        <f t="shared" si="10"/>
        <v>0</v>
      </c>
      <c r="J64" s="383">
        <f t="shared" si="10"/>
        <v>0</v>
      </c>
      <c r="K64" s="383">
        <f t="shared" si="10"/>
        <v>0</v>
      </c>
      <c r="L64" s="383">
        <f t="shared" si="10"/>
        <v>0</v>
      </c>
      <c r="M64" s="383">
        <f t="shared" si="10"/>
        <v>0</v>
      </c>
      <c r="N64" s="383">
        <f t="shared" si="10"/>
        <v>12607000.249999996</v>
      </c>
      <c r="O64" s="383">
        <f t="shared" si="10"/>
        <v>343096.13572222181</v>
      </c>
      <c r="P64" s="71"/>
    </row>
    <row r="65" spans="4:16">
      <c r="D65" s="37"/>
      <c r="E65" s="37"/>
      <c r="F65" s="611"/>
      <c r="G65" s="611"/>
      <c r="H65" s="611"/>
      <c r="I65" s="611"/>
      <c r="J65" s="611"/>
      <c r="K65" s="611"/>
      <c r="L65" s="611"/>
      <c r="M65" s="611"/>
      <c r="N65" s="611"/>
      <c r="O65" s="611"/>
      <c r="P65" s="612"/>
    </row>
    <row r="66" spans="4:16">
      <c r="D66" s="53" t="s">
        <v>2729</v>
      </c>
      <c r="E66" s="53"/>
      <c r="F66" s="67"/>
      <c r="G66" s="84"/>
      <c r="H66" s="84"/>
      <c r="I66" s="84"/>
      <c r="J66" s="84"/>
      <c r="K66" s="84"/>
      <c r="L66" s="84"/>
      <c r="M66" s="84"/>
      <c r="N66" s="84"/>
      <c r="O66" s="613">
        <f>'Debt Service'!L17</f>
        <v>1.0209093047860562</v>
      </c>
      <c r="P66" s="71"/>
    </row>
    <row r="67" spans="4:16" ht="15" hidden="1" customHeight="1" outlineLevel="1">
      <c r="D67" s="53" t="s">
        <v>69</v>
      </c>
      <c r="E67" s="53"/>
      <c r="F67" s="67"/>
      <c r="G67" s="67"/>
      <c r="H67" s="67"/>
      <c r="I67" s="84"/>
      <c r="J67" s="84"/>
      <c r="K67" s="84"/>
      <c r="L67" s="84"/>
      <c r="M67" s="84"/>
      <c r="N67" s="84"/>
      <c r="O67" s="84"/>
      <c r="P67" s="71"/>
    </row>
    <row r="68" spans="4:16" ht="15" hidden="1" customHeight="1" outlineLevel="1">
      <c r="D68" s="53" t="s">
        <v>70</v>
      </c>
      <c r="E68" s="53"/>
      <c r="F68" s="67"/>
      <c r="G68" s="67"/>
      <c r="H68" s="67"/>
      <c r="I68" s="84"/>
      <c r="J68" s="84"/>
      <c r="K68" s="84"/>
      <c r="L68" s="84"/>
      <c r="M68" s="84"/>
      <c r="N68" s="84"/>
      <c r="O68" s="84"/>
      <c r="P68" s="71"/>
    </row>
    <row r="69" spans="4:16" collapsed="1">
      <c r="D69" s="40"/>
      <c r="E69" s="40"/>
      <c r="F69" s="68"/>
      <c r="G69" s="68"/>
      <c r="H69" s="68"/>
      <c r="I69" s="40"/>
      <c r="J69" s="40"/>
      <c r="K69" s="40"/>
      <c r="L69" s="40"/>
      <c r="M69" s="40"/>
      <c r="N69" s="40"/>
      <c r="O69" s="40"/>
      <c r="P69" s="98"/>
    </row>
    <row r="70" spans="4:16">
      <c r="D70" s="53" t="s">
        <v>71</v>
      </c>
      <c r="E70" s="53"/>
      <c r="F70" s="384">
        <f t="shared" ref="F70:M70" si="11">F58/F6</f>
        <v>5.7074771900569567E-2</v>
      </c>
      <c r="G70" s="384">
        <f t="shared" si="11"/>
        <v>0</v>
      </c>
      <c r="H70" s="384" t="e">
        <f t="shared" si="11"/>
        <v>#DIV/0!</v>
      </c>
      <c r="I70" s="384" t="e">
        <f t="shared" si="11"/>
        <v>#DIV/0!</v>
      </c>
      <c r="J70" s="384" t="e">
        <f t="shared" si="11"/>
        <v>#DIV/0!</v>
      </c>
      <c r="K70" s="384">
        <f t="shared" si="11"/>
        <v>0</v>
      </c>
      <c r="L70" s="384" t="e">
        <f t="shared" si="11"/>
        <v>#DIV/0!</v>
      </c>
      <c r="M70" s="384" t="e">
        <f t="shared" si="11"/>
        <v>#DIV/0!</v>
      </c>
      <c r="N70" s="384">
        <f>N58/$F$6</f>
        <v>4.5025000892857131E-2</v>
      </c>
      <c r="O70" s="384">
        <f>O58/$F$6</f>
        <v>5.9828121119642856E-2</v>
      </c>
      <c r="P70" s="386">
        <v>6.5000000000000002E-2</v>
      </c>
    </row>
    <row r="71" spans="4:16" ht="14.65" thickBot="1">
      <c r="D71" s="53"/>
      <c r="E71" s="53"/>
      <c r="F71" s="141"/>
      <c r="G71" s="141"/>
      <c r="H71" s="141"/>
      <c r="I71" s="141"/>
      <c r="J71" s="141"/>
      <c r="K71" s="141"/>
      <c r="L71" s="197"/>
      <c r="M71" s="141"/>
      <c r="N71" s="66"/>
      <c r="O71" s="66"/>
      <c r="P71"/>
    </row>
    <row r="72" spans="4:16">
      <c r="D72" s="595" t="s">
        <v>72</v>
      </c>
      <c r="E72" s="595"/>
      <c r="F72" s="596"/>
      <c r="G72" s="596"/>
      <c r="H72" s="596"/>
      <c r="I72" s="596"/>
      <c r="J72" s="596"/>
      <c r="K72" s="596"/>
      <c r="L72" s="596"/>
      <c r="M72" s="596"/>
      <c r="N72" s="596"/>
      <c r="O72" s="596"/>
      <c r="P72" s="596"/>
    </row>
    <row r="73" spans="4:16" ht="15" customHeight="1">
      <c r="D73" s="573"/>
      <c r="E73" s="573"/>
      <c r="F73" s="573"/>
      <c r="G73" s="573"/>
      <c r="H73" s="573"/>
      <c r="I73" s="573"/>
      <c r="J73" s="573"/>
      <c r="K73" s="573"/>
      <c r="L73" s="573"/>
      <c r="M73" s="573"/>
      <c r="N73" s="573"/>
      <c r="O73" s="573"/>
      <c r="P73" s="573"/>
    </row>
    <row r="74" spans="4:16" ht="14.35" customHeight="1"/>
    <row r="75" spans="4:16" ht="14.35" customHeight="1"/>
    <row r="76" spans="4:16" ht="14.35" customHeight="1"/>
    <row r="77" spans="4:16" ht="14.35" customHeight="1"/>
    <row r="78" spans="4:16" ht="14.35" customHeight="1"/>
    <row r="79" spans="4:16" ht="14.35" customHeight="1"/>
    <row r="80" spans="4:16" ht="14.35" customHeight="1"/>
    <row r="81" spans="4:18" ht="14.35" customHeight="1"/>
    <row r="82" spans="4:18" ht="14.35" customHeight="1"/>
    <row r="83" spans="4:18" ht="14.35" customHeight="1"/>
    <row r="84" spans="4:18" ht="14.35" customHeight="1"/>
    <row r="85" spans="4:18" ht="14.35" customHeight="1"/>
    <row r="86" spans="4:18" ht="14.35" customHeight="1"/>
    <row r="87" spans="4:18">
      <c r="D87" s="40"/>
      <c r="E87" s="40"/>
      <c r="F87" s="40"/>
      <c r="G87" s="40"/>
      <c r="H87" s="40"/>
      <c r="I87" s="40"/>
      <c r="J87" s="40"/>
      <c r="K87" s="40"/>
      <c r="L87" s="40"/>
      <c r="M87" s="40"/>
      <c r="N87" s="40"/>
      <c r="O87" s="40"/>
      <c r="P87" s="40"/>
    </row>
    <row r="88" spans="4:18">
      <c r="D88" s="40"/>
      <c r="E88" s="40"/>
      <c r="F88" s="40"/>
      <c r="G88" s="40"/>
      <c r="H88" s="40"/>
      <c r="I88" s="40"/>
      <c r="J88" s="40"/>
      <c r="K88" s="40"/>
      <c r="L88" s="40"/>
      <c r="M88" s="40"/>
      <c r="N88" s="40"/>
      <c r="O88" s="40"/>
      <c r="P88" s="40"/>
    </row>
    <row r="89" spans="4:18">
      <c r="D89" s="40"/>
      <c r="E89" s="40"/>
      <c r="F89" s="40"/>
      <c r="G89" s="40"/>
      <c r="H89" s="40"/>
      <c r="I89" s="40"/>
      <c r="J89" s="40"/>
      <c r="K89" s="40"/>
      <c r="L89" s="40"/>
      <c r="M89" s="40"/>
      <c r="N89" s="40"/>
      <c r="O89" s="40"/>
      <c r="P89" s="40"/>
    </row>
    <row r="95" spans="4:18">
      <c r="R95" s="85"/>
    </row>
    <row r="96" spans="4:18">
      <c r="R96" s="86"/>
    </row>
  </sheetData>
  <mergeCells count="2">
    <mergeCell ref="C1:P1"/>
    <mergeCell ref="I4:J4"/>
  </mergeCells>
  <conditionalFormatting sqref="C1:P8 C9:F11 C12:P20 C21:K24 G21:J32 P22:P40 C25:J25 C26:K32 C36:K36 C37:F69 P42:P70 G48:O69 M71:O71 C72:P72 C73:D73">
    <cfRule type="expression" dxfId="9" priority="55" stopIfTrue="1">
      <formula>$C$2=1</formula>
    </cfRule>
  </conditionalFormatting>
  <conditionalFormatting sqref="K9:P11 C35:J35 G37:K47 C70:E70 C71:K71 C74:C89">
    <cfRule type="expression" dxfId="8" priority="39" stopIfTrue="1">
      <formula>$C$2=1</formula>
    </cfRule>
  </conditionalFormatting>
  <conditionalFormatting sqref="L21:O32 C33:O34 L36:O47">
    <cfRule type="expression" dxfId="7" priority="24" stopIfTrue="1">
      <formula>$C$2=1</formula>
    </cfRule>
  </conditionalFormatting>
  <conditionalFormatting sqref="R22:S34">
    <cfRule type="expression" dxfId="6" priority="21" stopIfTrue="1">
      <formula>$C$2=1</formula>
    </cfRule>
  </conditionalFormatting>
  <conditionalFormatting sqref="R36:S54">
    <cfRule type="expression" dxfId="5" priority="1" stopIfTrue="1">
      <formula>$C$2=1</formula>
    </cfRule>
  </conditionalFormatting>
  <dataValidations disablePrompts="1" count="1">
    <dataValidation type="list" allowBlank="1" showInputMessage="1" showErrorMessage="1" sqref="C2 IW2 SS2 ACO2 AMK2 AWG2 BGC2 BPY2 BZU2 CJQ2 CTM2 DDI2 DNE2 DXA2 EGW2 EQS2 FAO2 FKK2 FUG2 GEC2 GNY2 GXU2 HHQ2 HRM2 IBI2 ILE2 IVA2 JEW2 JOS2 JYO2 KIK2 KSG2 LCC2 LLY2 LVU2 MFQ2 MPM2 MZI2 NJE2 NTA2 OCW2 OMS2 OWO2 PGK2 PQG2 QAC2 QJY2 QTU2 RDQ2 RNM2 RXI2 SHE2 SRA2 TAW2 TKS2 TUO2 UEK2 UOG2 UYC2 VHY2 VRU2 WBQ2 WLM2 WVI2 C65533 IW65533 SS65533 ACO65533 AMK65533 AWG65533 BGC65533 BPY65533 BZU65533 CJQ65533 CTM65533 DDI65533 DNE65533 DXA65533 EGW65533 EQS65533 FAO65533 FKK65533 FUG65533 GEC65533 GNY65533 GXU65533 HHQ65533 HRM65533 IBI65533 ILE65533 IVA65533 JEW65533 JOS65533 JYO65533 KIK65533 KSG65533 LCC65533 LLY65533 LVU65533 MFQ65533 MPM65533 MZI65533 NJE65533 NTA65533 OCW65533 OMS65533 OWO65533 PGK65533 PQG65533 QAC65533 QJY65533 QTU65533 RDQ65533 RNM65533 RXI65533 SHE65533 SRA65533 TAW65533 TKS65533 TUO65533 UEK65533 UOG65533 UYC65533 VHY65533 VRU65533 WBQ65533 WLM65533 WVI65533 C131069 IW131069 SS131069 ACO131069 AMK131069 AWG131069 BGC131069 BPY131069 BZU131069 CJQ131069 CTM131069 DDI131069 DNE131069 DXA131069 EGW131069 EQS131069 FAO131069 FKK131069 FUG131069 GEC131069 GNY131069 GXU131069 HHQ131069 HRM131069 IBI131069 ILE131069 IVA131069 JEW131069 JOS131069 JYO131069 KIK131069 KSG131069 LCC131069 LLY131069 LVU131069 MFQ131069 MPM131069 MZI131069 NJE131069 NTA131069 OCW131069 OMS131069 OWO131069 PGK131069 PQG131069 QAC131069 QJY131069 QTU131069 RDQ131069 RNM131069 RXI131069 SHE131069 SRA131069 TAW131069 TKS131069 TUO131069 UEK131069 UOG131069 UYC131069 VHY131069 VRU131069 WBQ131069 WLM131069 WVI131069 C196605 IW196605 SS196605 ACO196605 AMK196605 AWG196605 BGC196605 BPY196605 BZU196605 CJQ196605 CTM196605 DDI196605 DNE196605 DXA196605 EGW196605 EQS196605 FAO196605 FKK196605 FUG196605 GEC196605 GNY196605 GXU196605 HHQ196605 HRM196605 IBI196605 ILE196605 IVA196605 JEW196605 JOS196605 JYO196605 KIK196605 KSG196605 LCC196605 LLY196605 LVU196605 MFQ196605 MPM196605 MZI196605 NJE196605 NTA196605 OCW196605 OMS196605 OWO196605 PGK196605 PQG196605 QAC196605 QJY196605 QTU196605 RDQ196605 RNM196605 RXI196605 SHE196605 SRA196605 TAW196605 TKS196605 TUO196605 UEK196605 UOG196605 UYC196605 VHY196605 VRU196605 WBQ196605 WLM196605 WVI196605 C262141 IW262141 SS262141 ACO262141 AMK262141 AWG262141 BGC262141 BPY262141 BZU262141 CJQ262141 CTM262141 DDI262141 DNE262141 DXA262141 EGW262141 EQS262141 FAO262141 FKK262141 FUG262141 GEC262141 GNY262141 GXU262141 HHQ262141 HRM262141 IBI262141 ILE262141 IVA262141 JEW262141 JOS262141 JYO262141 KIK262141 KSG262141 LCC262141 LLY262141 LVU262141 MFQ262141 MPM262141 MZI262141 NJE262141 NTA262141 OCW262141 OMS262141 OWO262141 PGK262141 PQG262141 QAC262141 QJY262141 QTU262141 RDQ262141 RNM262141 RXI262141 SHE262141 SRA262141 TAW262141 TKS262141 TUO262141 UEK262141 UOG262141 UYC262141 VHY262141 VRU262141 WBQ262141 WLM262141 WVI262141 C327677 IW327677 SS327677 ACO327677 AMK327677 AWG327677 BGC327677 BPY327677 BZU327677 CJQ327677 CTM327677 DDI327677 DNE327677 DXA327677 EGW327677 EQS327677 FAO327677 FKK327677 FUG327677 GEC327677 GNY327677 GXU327677 HHQ327677 HRM327677 IBI327677 ILE327677 IVA327677 JEW327677 JOS327677 JYO327677 KIK327677 KSG327677 LCC327677 LLY327677 LVU327677 MFQ327677 MPM327677 MZI327677 NJE327677 NTA327677 OCW327677 OMS327677 OWO327677 PGK327677 PQG327677 QAC327677 QJY327677 QTU327677 RDQ327677 RNM327677 RXI327677 SHE327677 SRA327677 TAW327677 TKS327677 TUO327677 UEK327677 UOG327677 UYC327677 VHY327677 VRU327677 WBQ327677 WLM327677 WVI327677 C393213 IW393213 SS393213 ACO393213 AMK393213 AWG393213 BGC393213 BPY393213 BZU393213 CJQ393213 CTM393213 DDI393213 DNE393213 DXA393213 EGW393213 EQS393213 FAO393213 FKK393213 FUG393213 GEC393213 GNY393213 GXU393213 HHQ393213 HRM393213 IBI393213 ILE393213 IVA393213 JEW393213 JOS393213 JYO393213 KIK393213 KSG393213 LCC393213 LLY393213 LVU393213 MFQ393213 MPM393213 MZI393213 NJE393213 NTA393213 OCW393213 OMS393213 OWO393213 PGK393213 PQG393213 QAC393213 QJY393213 QTU393213 RDQ393213 RNM393213 RXI393213 SHE393213 SRA393213 TAW393213 TKS393213 TUO393213 UEK393213 UOG393213 UYC393213 VHY393213 VRU393213 WBQ393213 WLM393213 WVI393213 C458749 IW458749 SS458749 ACO458749 AMK458749 AWG458749 BGC458749 BPY458749 BZU458749 CJQ458749 CTM458749 DDI458749 DNE458749 DXA458749 EGW458749 EQS458749 FAO458749 FKK458749 FUG458749 GEC458749 GNY458749 GXU458749 HHQ458749 HRM458749 IBI458749 ILE458749 IVA458749 JEW458749 JOS458749 JYO458749 KIK458749 KSG458749 LCC458749 LLY458749 LVU458749 MFQ458749 MPM458749 MZI458749 NJE458749 NTA458749 OCW458749 OMS458749 OWO458749 PGK458749 PQG458749 QAC458749 QJY458749 QTU458749 RDQ458749 RNM458749 RXI458749 SHE458749 SRA458749 TAW458749 TKS458749 TUO458749 UEK458749 UOG458749 UYC458749 VHY458749 VRU458749 WBQ458749 WLM458749 WVI458749 C524285 IW524285 SS524285 ACO524285 AMK524285 AWG524285 BGC524285 BPY524285 BZU524285 CJQ524285 CTM524285 DDI524285 DNE524285 DXA524285 EGW524285 EQS524285 FAO524285 FKK524285 FUG524285 GEC524285 GNY524285 GXU524285 HHQ524285 HRM524285 IBI524285 ILE524285 IVA524285 JEW524285 JOS524285 JYO524285 KIK524285 KSG524285 LCC524285 LLY524285 LVU524285 MFQ524285 MPM524285 MZI524285 NJE524285 NTA524285 OCW524285 OMS524285 OWO524285 PGK524285 PQG524285 QAC524285 QJY524285 QTU524285 RDQ524285 RNM524285 RXI524285 SHE524285 SRA524285 TAW524285 TKS524285 TUO524285 UEK524285 UOG524285 UYC524285 VHY524285 VRU524285 WBQ524285 WLM524285 WVI524285 C589821 IW589821 SS589821 ACO589821 AMK589821 AWG589821 BGC589821 BPY589821 BZU589821 CJQ589821 CTM589821 DDI589821 DNE589821 DXA589821 EGW589821 EQS589821 FAO589821 FKK589821 FUG589821 GEC589821 GNY589821 GXU589821 HHQ589821 HRM589821 IBI589821 ILE589821 IVA589821 JEW589821 JOS589821 JYO589821 KIK589821 KSG589821 LCC589821 LLY589821 LVU589821 MFQ589821 MPM589821 MZI589821 NJE589821 NTA589821 OCW589821 OMS589821 OWO589821 PGK589821 PQG589821 QAC589821 QJY589821 QTU589821 RDQ589821 RNM589821 RXI589821 SHE589821 SRA589821 TAW589821 TKS589821 TUO589821 UEK589821 UOG589821 UYC589821 VHY589821 VRU589821 WBQ589821 WLM589821 WVI589821 C655357 IW655357 SS655357 ACO655357 AMK655357 AWG655357 BGC655357 BPY655357 BZU655357 CJQ655357 CTM655357 DDI655357 DNE655357 DXA655357 EGW655357 EQS655357 FAO655357 FKK655357 FUG655357 GEC655357 GNY655357 GXU655357 HHQ655357 HRM655357 IBI655357 ILE655357 IVA655357 JEW655357 JOS655357 JYO655357 KIK655357 KSG655357 LCC655357 LLY655357 LVU655357 MFQ655357 MPM655357 MZI655357 NJE655357 NTA655357 OCW655357 OMS655357 OWO655357 PGK655357 PQG655357 QAC655357 QJY655357 QTU655357 RDQ655357 RNM655357 RXI655357 SHE655357 SRA655357 TAW655357 TKS655357 TUO655357 UEK655357 UOG655357 UYC655357 VHY655357 VRU655357 WBQ655357 WLM655357 WVI655357 C720893 IW720893 SS720893 ACO720893 AMK720893 AWG720893 BGC720893 BPY720893 BZU720893 CJQ720893 CTM720893 DDI720893 DNE720893 DXA720893 EGW720893 EQS720893 FAO720893 FKK720893 FUG720893 GEC720893 GNY720893 GXU720893 HHQ720893 HRM720893 IBI720893 ILE720893 IVA720893 JEW720893 JOS720893 JYO720893 KIK720893 KSG720893 LCC720893 LLY720893 LVU720893 MFQ720893 MPM720893 MZI720893 NJE720893 NTA720893 OCW720893 OMS720893 OWO720893 PGK720893 PQG720893 QAC720893 QJY720893 QTU720893 RDQ720893 RNM720893 RXI720893 SHE720893 SRA720893 TAW720893 TKS720893 TUO720893 UEK720893 UOG720893 UYC720893 VHY720893 VRU720893 WBQ720893 WLM720893 WVI720893 C786429 IW786429 SS786429 ACO786429 AMK786429 AWG786429 BGC786429 BPY786429 BZU786429 CJQ786429 CTM786429 DDI786429 DNE786429 DXA786429 EGW786429 EQS786429 FAO786429 FKK786429 FUG786429 GEC786429 GNY786429 GXU786429 HHQ786429 HRM786429 IBI786429 ILE786429 IVA786429 JEW786429 JOS786429 JYO786429 KIK786429 KSG786429 LCC786429 LLY786429 LVU786429 MFQ786429 MPM786429 MZI786429 NJE786429 NTA786429 OCW786429 OMS786429 OWO786429 PGK786429 PQG786429 QAC786429 QJY786429 QTU786429 RDQ786429 RNM786429 RXI786429 SHE786429 SRA786429 TAW786429 TKS786429 TUO786429 UEK786429 UOG786429 UYC786429 VHY786429 VRU786429 WBQ786429 WLM786429 WVI786429 C851965 IW851965 SS851965 ACO851965 AMK851965 AWG851965 BGC851965 BPY851965 BZU851965 CJQ851965 CTM851965 DDI851965 DNE851965 DXA851965 EGW851965 EQS851965 FAO851965 FKK851965 FUG851965 GEC851965 GNY851965 GXU851965 HHQ851965 HRM851965 IBI851965 ILE851965 IVA851965 JEW851965 JOS851965 JYO851965 KIK851965 KSG851965 LCC851965 LLY851965 LVU851965 MFQ851965 MPM851965 MZI851965 NJE851965 NTA851965 OCW851965 OMS851965 OWO851965 PGK851965 PQG851965 QAC851965 QJY851965 QTU851965 RDQ851965 RNM851965 RXI851965 SHE851965 SRA851965 TAW851965 TKS851965 TUO851965 UEK851965 UOG851965 UYC851965 VHY851965 VRU851965 WBQ851965 WLM851965 WVI851965 C917501 IW917501 SS917501 ACO917501 AMK917501 AWG917501 BGC917501 BPY917501 BZU917501 CJQ917501 CTM917501 DDI917501 DNE917501 DXA917501 EGW917501 EQS917501 FAO917501 FKK917501 FUG917501 GEC917501 GNY917501 GXU917501 HHQ917501 HRM917501 IBI917501 ILE917501 IVA917501 JEW917501 JOS917501 JYO917501 KIK917501 KSG917501 LCC917501 LLY917501 LVU917501 MFQ917501 MPM917501 MZI917501 NJE917501 NTA917501 OCW917501 OMS917501 OWO917501 PGK917501 PQG917501 QAC917501 QJY917501 QTU917501 RDQ917501 RNM917501 RXI917501 SHE917501 SRA917501 TAW917501 TKS917501 TUO917501 UEK917501 UOG917501 UYC917501 VHY917501 VRU917501 WBQ917501 WLM917501 WVI917501 C983037 IW983037 SS983037 ACO983037 AMK983037 AWG983037 BGC983037 BPY983037 BZU983037 CJQ983037 CTM983037 DDI983037 DNE983037 DXA983037 EGW983037 EQS983037 FAO983037 FKK983037 FUG983037 GEC983037 GNY983037 GXU983037 HHQ983037 HRM983037 IBI983037 ILE983037 IVA983037 JEW983037 JOS983037 JYO983037 KIK983037 KSG983037 LCC983037 LLY983037 LVU983037 MFQ983037 MPM983037 MZI983037 NJE983037 NTA983037 OCW983037 OMS983037 OWO983037 PGK983037 PQG983037 QAC983037 QJY983037 QTU983037 RDQ983037 RNM983037 RXI983037 SHE983037 SRA983037 TAW983037 TKS983037 TUO983037 UEK983037 UOG983037 UYC983037 VHY983037 VRU983037 WBQ983037 WLM983037 WVI983037" xr:uid="{5E3D3909-83BC-4F71-B8B5-8D20339A5AD9}">
      <formula1>"0,1"</formula1>
    </dataValidation>
  </dataValidations>
  <pageMargins left="0.7" right="0.7" top="0.75" bottom="0.75" header="0.3" footer="0.3"/>
  <pageSetup scale="3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DF7C-58F8-4E60-B706-8C48F81A4FB2}">
  <dimension ref="B1:Q24"/>
  <sheetViews>
    <sheetView showGridLines="0" view="pageBreakPreview" zoomScale="145" zoomScaleNormal="100" zoomScaleSheetLayoutView="145" workbookViewId="0">
      <selection activeCell="E32" sqref="E32"/>
    </sheetView>
  </sheetViews>
  <sheetFormatPr defaultRowHeight="14.25"/>
  <cols>
    <col min="1" max="1" width="2.19921875" customWidth="1"/>
    <col min="2" max="2" width="20.265625" bestFit="1" customWidth="1"/>
    <col min="3" max="3" width="10.59765625" bestFit="1" customWidth="1"/>
    <col min="4" max="4" width="11.3984375" bestFit="1" customWidth="1"/>
    <col min="5" max="5" width="7.265625" bestFit="1" customWidth="1"/>
    <col min="6" max="6" width="9" customWidth="1"/>
    <col min="7" max="7" width="10.59765625" bestFit="1" customWidth="1"/>
    <col min="8" max="8" width="12" bestFit="1" customWidth="1"/>
    <col min="9" max="9" width="5.59765625" bestFit="1" customWidth="1"/>
    <col min="10" max="10" width="6.06640625" bestFit="1" customWidth="1"/>
    <col min="11" max="11" width="10.59765625" bestFit="1" customWidth="1"/>
    <col min="12" max="12" width="12" bestFit="1" customWidth="1"/>
    <col min="13" max="13" width="6.73046875" bestFit="1" customWidth="1"/>
    <col min="14" max="15" width="6.86328125" bestFit="1" customWidth="1"/>
    <col min="16" max="16" width="9.59765625" bestFit="1" customWidth="1"/>
    <col min="17" max="17" width="6.6640625" customWidth="1"/>
    <col min="18" max="18" width="1.59765625" customWidth="1"/>
  </cols>
  <sheetData>
    <row r="1" spans="2:17" ht="7.5" customHeight="1"/>
    <row r="2" spans="2:17" ht="15">
      <c r="B2" s="145"/>
      <c r="C2" s="146" t="s">
        <v>1038</v>
      </c>
      <c r="D2" s="147"/>
      <c r="E2" s="147"/>
      <c r="F2" s="147"/>
      <c r="G2" s="194" t="s">
        <v>2795</v>
      </c>
      <c r="H2" s="147"/>
      <c r="I2" s="147"/>
      <c r="J2" s="147"/>
      <c r="K2" s="146" t="s">
        <v>81</v>
      </c>
      <c r="L2" s="147"/>
      <c r="M2" s="147"/>
      <c r="N2" s="147"/>
      <c r="O2" s="146" t="s">
        <v>82</v>
      </c>
      <c r="P2" s="148"/>
    </row>
    <row r="3" spans="2:17">
      <c r="B3" s="149" t="s">
        <v>83</v>
      </c>
      <c r="C3" s="150" t="s">
        <v>84</v>
      </c>
      <c r="D3" s="151" t="s">
        <v>85</v>
      </c>
      <c r="E3" s="151" t="s">
        <v>86</v>
      </c>
      <c r="F3" s="152" t="s">
        <v>87</v>
      </c>
      <c r="G3" s="150" t="s">
        <v>84</v>
      </c>
      <c r="H3" s="151" t="s">
        <v>85</v>
      </c>
      <c r="I3" s="151" t="s">
        <v>86</v>
      </c>
      <c r="J3" s="152" t="s">
        <v>87</v>
      </c>
      <c r="K3" s="150" t="s">
        <v>84</v>
      </c>
      <c r="L3" s="151" t="s">
        <v>85</v>
      </c>
      <c r="M3" s="151" t="s">
        <v>86</v>
      </c>
      <c r="N3" s="152" t="s">
        <v>87</v>
      </c>
      <c r="O3" s="151" t="s">
        <v>88</v>
      </c>
      <c r="P3" s="153" t="s">
        <v>89</v>
      </c>
    </row>
    <row r="4" spans="2:17">
      <c r="B4" s="154" t="s">
        <v>985</v>
      </c>
      <c r="C4" s="155">
        <v>0.9054945054945055</v>
      </c>
      <c r="D4" s="156">
        <v>14772131.629999999</v>
      </c>
      <c r="E4" s="157">
        <v>5.2351362964285712E-2</v>
      </c>
      <c r="F4" s="158">
        <v>0.89216642400394719</v>
      </c>
      <c r="G4" s="503">
        <f>+'MF OSAR'!I16</f>
        <v>0.96043956043956047</v>
      </c>
      <c r="H4" s="497">
        <f>+'MF OSAR'!I51</f>
        <v>16865623.9135</v>
      </c>
      <c r="I4" s="624">
        <f>+'MF OSAR'!I73</f>
        <v>5.9828121119642856E-2</v>
      </c>
      <c r="J4" s="625">
        <f>+'MF OSAR'!I69</f>
        <v>1.0209093047860562</v>
      </c>
      <c r="K4" s="498">
        <f>G4-C4</f>
        <v>5.4945054945054972E-2</v>
      </c>
      <c r="L4" s="499">
        <f>H4-D4</f>
        <v>2093492.2835000008</v>
      </c>
      <c r="M4" s="500">
        <f>I4-E4</f>
        <v>7.4767581553571438E-3</v>
      </c>
      <c r="N4" s="501">
        <f>J4-F4</f>
        <v>0.12874288078210905</v>
      </c>
      <c r="O4" s="159" t="s">
        <v>2674</v>
      </c>
      <c r="P4" s="502">
        <v>6.5000000000000002E-2</v>
      </c>
    </row>
    <row r="5" spans="2:17">
      <c r="B5" s="160"/>
      <c r="C5" s="160"/>
      <c r="D5" s="160"/>
      <c r="E5" s="160"/>
      <c r="F5" s="160"/>
      <c r="G5" s="160"/>
      <c r="H5" s="160"/>
      <c r="I5" s="160"/>
      <c r="J5" s="160"/>
      <c r="K5" s="160"/>
      <c r="L5" s="160"/>
      <c r="M5" s="160"/>
      <c r="N5" s="160"/>
      <c r="O5" s="160"/>
      <c r="P5" s="160"/>
    </row>
    <row r="6" spans="2:17">
      <c r="B6" s="161" t="s">
        <v>90</v>
      </c>
      <c r="C6" s="161"/>
      <c r="D6" s="160"/>
      <c r="E6" s="160"/>
      <c r="F6" s="160"/>
      <c r="G6" s="160"/>
      <c r="H6" s="160"/>
      <c r="I6" s="160"/>
      <c r="J6" s="160"/>
      <c r="K6" s="160"/>
      <c r="L6" s="160"/>
      <c r="M6" s="160"/>
      <c r="N6" s="160"/>
      <c r="O6" s="160"/>
      <c r="P6" s="160"/>
    </row>
    <row r="7" spans="2:17">
      <c r="B7" s="162" t="s">
        <v>1036</v>
      </c>
      <c r="C7" s="162"/>
      <c r="D7" s="160"/>
      <c r="E7" s="160"/>
      <c r="F7" s="160"/>
      <c r="G7" s="160"/>
      <c r="H7" s="160"/>
      <c r="I7" s="160"/>
      <c r="J7" s="160"/>
      <c r="K7" s="160"/>
      <c r="L7" s="160"/>
      <c r="M7" s="160"/>
      <c r="N7" s="160"/>
      <c r="O7" s="160"/>
      <c r="P7" s="160"/>
    </row>
    <row r="8" spans="2:17">
      <c r="B8" s="162" t="s">
        <v>1037</v>
      </c>
      <c r="C8" s="160"/>
      <c r="D8" s="160"/>
      <c r="E8" s="160"/>
      <c r="F8" s="160"/>
      <c r="G8" s="160"/>
      <c r="H8" s="160"/>
      <c r="I8" s="160"/>
      <c r="J8" s="160"/>
      <c r="K8" s="160"/>
      <c r="L8" s="160"/>
      <c r="M8" s="160"/>
      <c r="N8" s="160"/>
      <c r="O8" s="160"/>
      <c r="P8" s="160"/>
    </row>
    <row r="9" spans="2:17">
      <c r="B9" s="162" t="s">
        <v>3281</v>
      </c>
      <c r="C9" s="160"/>
      <c r="D9" s="160"/>
      <c r="E9" s="160"/>
      <c r="F9" s="160"/>
      <c r="G9" s="160"/>
      <c r="H9" s="160"/>
      <c r="I9" s="160"/>
      <c r="J9" s="160"/>
      <c r="K9" s="160"/>
      <c r="L9" s="160"/>
      <c r="M9" s="160"/>
      <c r="N9" s="160"/>
      <c r="O9" s="160"/>
      <c r="P9" s="160"/>
    </row>
    <row r="10" spans="2:17" ht="4.5" customHeight="1">
      <c r="B10" s="199"/>
      <c r="C10" s="199"/>
      <c r="D10" s="199"/>
      <c r="E10" s="199"/>
      <c r="F10" s="199"/>
      <c r="G10" s="199"/>
      <c r="H10" s="199"/>
      <c r="I10" s="199"/>
      <c r="J10" s="199"/>
      <c r="K10" s="199"/>
      <c r="L10" s="199"/>
      <c r="M10" s="199"/>
      <c r="N10" s="199"/>
      <c r="O10" s="199"/>
      <c r="P10" s="199"/>
      <c r="Q10" s="199"/>
    </row>
    <row r="11" spans="2:17">
      <c r="B11" s="199"/>
      <c r="C11" s="199"/>
      <c r="D11" s="199"/>
      <c r="E11" s="199"/>
      <c r="F11" s="199"/>
      <c r="G11" s="199"/>
      <c r="H11" s="199"/>
      <c r="I11" s="199"/>
      <c r="J11" s="199"/>
      <c r="K11" s="199"/>
      <c r="L11" s="199"/>
      <c r="M11" s="199"/>
      <c r="N11" s="199"/>
      <c r="O11" s="199"/>
      <c r="P11" s="199"/>
      <c r="Q11" s="199"/>
    </row>
    <row r="12" spans="2:17">
      <c r="B12" s="199"/>
      <c r="C12" s="199"/>
      <c r="D12" s="199"/>
      <c r="E12" s="199"/>
      <c r="F12" s="199"/>
      <c r="G12" s="199"/>
      <c r="H12" s="199"/>
      <c r="I12" s="199"/>
      <c r="J12" s="199"/>
      <c r="K12" s="199"/>
      <c r="L12" s="199"/>
      <c r="M12" s="199"/>
      <c r="N12" s="199"/>
      <c r="O12" s="199"/>
      <c r="P12" s="199"/>
      <c r="Q12" s="199"/>
    </row>
    <row r="13" spans="2:17">
      <c r="B13" s="199"/>
      <c r="C13" s="199"/>
      <c r="D13" s="199"/>
      <c r="E13" s="199"/>
      <c r="F13" s="199"/>
      <c r="G13" s="199"/>
      <c r="H13" s="199"/>
      <c r="I13" s="199"/>
      <c r="J13" s="199"/>
      <c r="K13" s="199"/>
      <c r="L13" s="199"/>
      <c r="M13" s="199"/>
      <c r="N13" s="199"/>
      <c r="O13" s="199"/>
      <c r="P13" s="199"/>
      <c r="Q13" s="199"/>
    </row>
    <row r="14" spans="2:17">
      <c r="B14" s="199"/>
      <c r="C14" s="199"/>
      <c r="D14" s="199"/>
      <c r="E14" s="199"/>
      <c r="F14" s="199"/>
      <c r="G14" s="199"/>
      <c r="H14" s="199"/>
      <c r="I14" s="199"/>
      <c r="J14" s="199"/>
      <c r="K14" s="199"/>
      <c r="L14" s="199"/>
      <c r="M14" s="199"/>
      <c r="N14" s="199"/>
      <c r="O14" s="199"/>
      <c r="P14" s="199"/>
      <c r="Q14" s="199"/>
    </row>
    <row r="15" spans="2:17">
      <c r="B15" s="199"/>
      <c r="C15" s="199"/>
      <c r="D15" s="199"/>
      <c r="E15" s="199"/>
      <c r="F15" s="199"/>
      <c r="G15" s="199"/>
      <c r="H15" s="199"/>
      <c r="I15" s="199"/>
      <c r="J15" s="199"/>
      <c r="K15" s="199"/>
      <c r="L15" s="199"/>
      <c r="M15" s="199"/>
      <c r="N15" s="199"/>
      <c r="O15" s="199"/>
      <c r="P15" s="199"/>
      <c r="Q15" s="199"/>
    </row>
    <row r="16" spans="2:17">
      <c r="B16" s="199"/>
      <c r="C16" s="199"/>
      <c r="D16" s="199"/>
      <c r="E16" s="199"/>
      <c r="F16" s="199"/>
      <c r="G16" s="199"/>
      <c r="H16" s="199"/>
      <c r="I16" s="199"/>
      <c r="J16" s="199"/>
      <c r="K16" s="199"/>
      <c r="L16" s="199"/>
      <c r="M16" s="199"/>
      <c r="N16" s="199"/>
      <c r="O16" s="199"/>
      <c r="P16" s="199"/>
      <c r="Q16" s="199"/>
    </row>
    <row r="17" spans="2:17">
      <c r="B17" s="199"/>
      <c r="C17" s="199"/>
      <c r="D17" s="199"/>
      <c r="E17" s="199"/>
      <c r="F17" s="199"/>
      <c r="G17" s="199"/>
      <c r="H17" s="199"/>
      <c r="I17" s="199"/>
      <c r="J17" s="199"/>
      <c r="K17" s="199"/>
      <c r="L17" s="199"/>
      <c r="M17" s="199"/>
      <c r="N17" s="199"/>
      <c r="O17" s="199"/>
      <c r="P17" s="199"/>
      <c r="Q17" s="199"/>
    </row>
    <row r="18" spans="2:17">
      <c r="B18" s="199"/>
      <c r="C18" s="199"/>
      <c r="D18" s="199"/>
      <c r="E18" s="199"/>
      <c r="F18" s="199"/>
      <c r="G18" s="199"/>
      <c r="H18" s="199"/>
      <c r="I18" s="199"/>
      <c r="J18" s="199"/>
      <c r="K18" s="199"/>
      <c r="L18" s="199"/>
      <c r="M18" s="199"/>
      <c r="N18" s="199"/>
      <c r="O18" s="199"/>
      <c r="P18" s="199"/>
      <c r="Q18" s="199"/>
    </row>
    <row r="19" spans="2:17">
      <c r="B19" s="199"/>
      <c r="C19" s="199"/>
      <c r="D19" s="199"/>
      <c r="E19" s="199"/>
      <c r="F19" s="199"/>
      <c r="G19" s="199"/>
      <c r="H19" s="199"/>
      <c r="I19" s="199"/>
      <c r="J19" s="199"/>
      <c r="K19" s="199"/>
      <c r="L19" s="199"/>
      <c r="M19" s="199"/>
      <c r="N19" s="199"/>
      <c r="O19" s="199"/>
      <c r="P19" s="199"/>
      <c r="Q19" s="199"/>
    </row>
    <row r="20" spans="2:17">
      <c r="B20" s="199"/>
      <c r="C20" s="199"/>
      <c r="D20" s="199"/>
      <c r="E20" s="199"/>
      <c r="F20" s="199"/>
      <c r="G20" s="199"/>
      <c r="H20" s="199"/>
      <c r="I20" s="199"/>
      <c r="J20" s="199"/>
      <c r="K20" s="199"/>
      <c r="L20" s="199"/>
      <c r="M20" s="199"/>
      <c r="N20" s="199"/>
      <c r="O20" s="199"/>
      <c r="P20" s="199"/>
      <c r="Q20" s="199"/>
    </row>
    <row r="21" spans="2:17">
      <c r="B21" s="199"/>
      <c r="C21" s="199"/>
      <c r="D21" s="199"/>
      <c r="E21" s="199"/>
      <c r="F21" s="199"/>
      <c r="G21" s="199"/>
      <c r="H21" s="199"/>
      <c r="I21" s="199"/>
      <c r="J21" s="199"/>
      <c r="K21" s="199"/>
      <c r="L21" s="199"/>
      <c r="M21" s="199"/>
      <c r="N21" s="199"/>
      <c r="O21" s="199"/>
      <c r="P21" s="199"/>
      <c r="Q21" s="199"/>
    </row>
    <row r="22" spans="2:17">
      <c r="B22" s="199"/>
      <c r="C22" s="199"/>
      <c r="D22" s="199"/>
      <c r="E22" s="199"/>
      <c r="F22" s="199"/>
      <c r="G22" s="199"/>
      <c r="H22" s="199"/>
      <c r="I22" s="199"/>
      <c r="J22" s="199"/>
      <c r="K22" s="199"/>
      <c r="L22" s="199"/>
      <c r="M22" s="199"/>
      <c r="N22" s="199"/>
      <c r="O22" s="199"/>
      <c r="P22" s="199"/>
      <c r="Q22" s="199"/>
    </row>
    <row r="23" spans="2:17">
      <c r="B23" s="199"/>
      <c r="C23" s="199"/>
      <c r="D23" s="199"/>
      <c r="E23" s="199"/>
      <c r="F23" s="199"/>
      <c r="G23" s="199"/>
      <c r="H23" s="199"/>
      <c r="I23" s="199"/>
      <c r="J23" s="199"/>
      <c r="K23" s="199"/>
      <c r="L23" s="199"/>
      <c r="M23" s="199"/>
      <c r="N23" s="199"/>
      <c r="O23" s="199"/>
      <c r="P23" s="199"/>
      <c r="Q23" s="199"/>
    </row>
    <row r="24" spans="2:17">
      <c r="B24" s="199"/>
      <c r="C24" s="199"/>
      <c r="D24" s="199"/>
      <c r="E24" s="199"/>
      <c r="F24" s="199"/>
      <c r="G24" s="199"/>
      <c r="H24" s="199"/>
      <c r="I24" s="199"/>
      <c r="J24" s="199"/>
      <c r="K24" s="199"/>
      <c r="L24" s="199"/>
      <c r="M24" s="199"/>
      <c r="N24" s="199"/>
      <c r="O24" s="199"/>
      <c r="P24" s="199"/>
      <c r="Q24" s="199"/>
    </row>
  </sheetData>
  <conditionalFormatting sqref="B4:P9 B9:B10">
    <cfRule type="expression" dxfId="4" priority="1">
      <formula>$A$1</formula>
    </cfRule>
  </conditionalFormatting>
  <dataValidations count="1">
    <dataValidation type="list" allowBlank="1" showInputMessage="1" showErrorMessage="1" sqref="O4" xr:uid="{CABC5CCA-FDF9-4A5B-9F90-3888CADD42F9}">
      <formula1>"Yes, No"</formula1>
    </dataValidation>
  </dataValidations>
  <pageMargins left="0.7" right="0.7" top="0.75" bottom="0.75" header="0.3" footer="0.3"/>
  <pageSetup scale="55"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5C379-B70E-4552-9C86-9341B10BFB5D}">
  <sheetPr>
    <tabColor rgb="FFFFC000"/>
    <outlinePr summaryBelow="0" summaryRight="0"/>
    <pageSetUpPr fitToPage="1"/>
  </sheetPr>
  <dimension ref="A1:P1162"/>
  <sheetViews>
    <sheetView showGridLines="0" topLeftCell="A1026" workbookViewId="0">
      <selection activeCell="E1143" sqref="E1143:N1143"/>
    </sheetView>
  </sheetViews>
  <sheetFormatPr defaultColWidth="9.06640625" defaultRowHeight="12.75"/>
  <cols>
    <col min="1" max="4" width="11.3984375" style="165" customWidth="1"/>
    <col min="5" max="5" width="28.59765625" style="165" customWidth="1"/>
    <col min="6" max="14" width="11.3984375" style="165" customWidth="1"/>
    <col min="15" max="16384" width="9.06640625" style="165"/>
  </cols>
  <sheetData>
    <row r="1" spans="1:14" ht="15.75" customHeight="1">
      <c r="A1" s="906" t="s">
        <v>91</v>
      </c>
      <c r="B1" s="906"/>
      <c r="C1" s="906"/>
      <c r="D1" s="906"/>
      <c r="E1" s="906"/>
      <c r="F1" s="906"/>
      <c r="G1" s="906"/>
      <c r="H1" s="906"/>
      <c r="I1" s="906"/>
      <c r="J1" s="906"/>
      <c r="K1" s="906"/>
      <c r="L1" s="906"/>
      <c r="M1" s="906"/>
      <c r="N1" s="906"/>
    </row>
    <row r="2" spans="1:14" ht="15" customHeight="1">
      <c r="A2" s="907" t="s">
        <v>92</v>
      </c>
      <c r="B2" s="907"/>
      <c r="C2" s="907"/>
      <c r="D2" s="907"/>
      <c r="E2" s="907"/>
      <c r="F2" s="907"/>
      <c r="G2" s="907"/>
      <c r="H2" s="907"/>
      <c r="I2" s="907"/>
      <c r="J2" s="907"/>
      <c r="K2" s="907"/>
      <c r="L2" s="907"/>
      <c r="M2" s="907"/>
      <c r="N2" s="907"/>
    </row>
    <row r="3" spans="1:14" ht="15" customHeight="1">
      <c r="A3" s="907" t="s">
        <v>93</v>
      </c>
      <c r="B3" s="907"/>
      <c r="C3" s="907"/>
      <c r="D3" s="907"/>
      <c r="E3" s="907"/>
      <c r="F3" s="907"/>
      <c r="G3" s="907"/>
      <c r="H3" s="907"/>
      <c r="I3" s="907"/>
      <c r="J3" s="907"/>
      <c r="K3" s="907"/>
      <c r="L3" s="907"/>
      <c r="M3" s="907"/>
      <c r="N3" s="907"/>
    </row>
    <row r="4" spans="1:14" ht="15" customHeight="1">
      <c r="A4" s="907" t="s">
        <v>94</v>
      </c>
      <c r="B4" s="907"/>
      <c r="C4" s="907"/>
      <c r="D4" s="907"/>
      <c r="E4" s="907"/>
      <c r="F4" s="907"/>
      <c r="G4" s="907"/>
      <c r="H4" s="907"/>
      <c r="I4" s="907"/>
      <c r="J4" s="907"/>
      <c r="K4" s="907"/>
      <c r="L4" s="907"/>
      <c r="M4" s="907"/>
      <c r="N4" s="907"/>
    </row>
    <row r="5" spans="1:14" ht="15" customHeight="1">
      <c r="A5" s="166" t="s">
        <v>95</v>
      </c>
      <c r="B5" s="166" t="s">
        <v>96</v>
      </c>
      <c r="C5" s="167" t="s">
        <v>95</v>
      </c>
      <c r="D5" s="166" t="s">
        <v>97</v>
      </c>
      <c r="E5" s="166" t="s">
        <v>74</v>
      </c>
      <c r="F5" s="167" t="s">
        <v>98</v>
      </c>
      <c r="G5" s="166" t="s">
        <v>99</v>
      </c>
      <c r="H5" s="167" t="s">
        <v>100</v>
      </c>
      <c r="I5" s="167" t="s">
        <v>97</v>
      </c>
      <c r="J5" s="167" t="s">
        <v>101</v>
      </c>
      <c r="K5" s="166" t="s">
        <v>102</v>
      </c>
      <c r="L5" s="166" t="s">
        <v>103</v>
      </c>
      <c r="M5" s="166" t="s">
        <v>104</v>
      </c>
      <c r="N5" s="167" t="s">
        <v>80</v>
      </c>
    </row>
    <row r="6" spans="1:14" ht="15" customHeight="1">
      <c r="A6" s="168"/>
      <c r="B6" s="168"/>
      <c r="C6" s="169" t="s">
        <v>105</v>
      </c>
      <c r="D6" s="168"/>
      <c r="E6" s="168"/>
      <c r="F6" s="169" t="s">
        <v>106</v>
      </c>
      <c r="G6" s="168" t="s">
        <v>107</v>
      </c>
      <c r="H6" s="169"/>
      <c r="I6" s="169" t="s">
        <v>108</v>
      </c>
      <c r="J6" s="169" t="s">
        <v>108</v>
      </c>
      <c r="K6" s="168"/>
      <c r="L6" s="168" t="s">
        <v>109</v>
      </c>
      <c r="M6" s="168"/>
      <c r="N6" s="169"/>
    </row>
    <row r="7" spans="1:14" ht="15" customHeight="1">
      <c r="A7" s="908" t="s">
        <v>110</v>
      </c>
      <c r="B7" s="908"/>
      <c r="C7" s="908"/>
      <c r="D7" s="908"/>
      <c r="E7" s="908"/>
      <c r="F7" s="908"/>
      <c r="G7" s="908"/>
      <c r="H7" s="908"/>
      <c r="I7" s="908"/>
      <c r="J7" s="908"/>
      <c r="K7" s="908"/>
      <c r="L7" s="908"/>
      <c r="M7" s="908"/>
      <c r="N7" s="908"/>
    </row>
    <row r="8" spans="1:14" ht="15" customHeight="1">
      <c r="A8" s="170" t="s">
        <v>111</v>
      </c>
      <c r="B8" s="170" t="s">
        <v>112</v>
      </c>
      <c r="C8" s="171">
        <v>879</v>
      </c>
      <c r="D8" s="170" t="s">
        <v>113</v>
      </c>
      <c r="E8" s="170" t="s">
        <v>114</v>
      </c>
      <c r="F8" s="171">
        <v>3700</v>
      </c>
      <c r="G8" s="170" t="s">
        <v>115</v>
      </c>
      <c r="H8" s="171">
        <v>3725</v>
      </c>
      <c r="I8" s="171">
        <v>3725</v>
      </c>
      <c r="J8" s="171">
        <v>0</v>
      </c>
      <c r="K8" s="172">
        <v>44188</v>
      </c>
      <c r="L8" s="172">
        <v>46013</v>
      </c>
      <c r="M8" s="170"/>
      <c r="N8" s="171">
        <v>2400</v>
      </c>
    </row>
    <row r="9" spans="1:14" ht="15" customHeight="1">
      <c r="A9" s="173"/>
      <c r="B9" s="173"/>
      <c r="C9" s="174"/>
      <c r="D9" s="173"/>
      <c r="E9" s="173"/>
      <c r="F9" s="174"/>
      <c r="G9" s="173" t="s">
        <v>116</v>
      </c>
      <c r="H9" s="175">
        <v>75</v>
      </c>
      <c r="I9" s="174"/>
      <c r="J9" s="174"/>
      <c r="K9" s="173"/>
      <c r="L9" s="173"/>
      <c r="M9" s="173"/>
      <c r="N9" s="174"/>
    </row>
    <row r="10" spans="1:14" ht="15" customHeight="1">
      <c r="A10" s="176"/>
      <c r="B10" s="176"/>
      <c r="C10" s="177"/>
      <c r="D10" s="176"/>
      <c r="E10" s="176"/>
      <c r="F10" s="177"/>
      <c r="G10" s="176" t="s">
        <v>117</v>
      </c>
      <c r="H10" s="178">
        <v>-75</v>
      </c>
      <c r="I10" s="177"/>
      <c r="J10" s="177"/>
      <c r="K10" s="176"/>
      <c r="L10" s="176"/>
      <c r="M10" s="176"/>
      <c r="N10" s="177"/>
    </row>
    <row r="11" spans="1:14" ht="15" customHeight="1">
      <c r="A11" s="179"/>
      <c r="B11" s="179"/>
      <c r="C11" s="180"/>
      <c r="D11" s="179"/>
      <c r="E11" s="179"/>
      <c r="F11" s="180"/>
      <c r="G11" s="179" t="s">
        <v>73</v>
      </c>
      <c r="H11" s="181">
        <v>3725</v>
      </c>
      <c r="I11" s="180"/>
      <c r="J11" s="180"/>
      <c r="K11" s="179"/>
      <c r="L11" s="179"/>
      <c r="M11" s="179"/>
      <c r="N11" s="180"/>
    </row>
    <row r="12" spans="1:14" ht="15" customHeight="1">
      <c r="A12" s="903"/>
      <c r="B12" s="903"/>
      <c r="C12" s="903"/>
      <c r="D12" s="903"/>
      <c r="E12" s="903"/>
      <c r="F12" s="903"/>
      <c r="G12" s="903"/>
      <c r="H12" s="903"/>
      <c r="I12" s="903"/>
      <c r="J12" s="903"/>
      <c r="K12" s="903"/>
      <c r="L12" s="903"/>
      <c r="M12" s="903"/>
      <c r="N12" s="903"/>
    </row>
    <row r="13" spans="1:14" ht="15" customHeight="1">
      <c r="A13" s="173" t="s">
        <v>118</v>
      </c>
      <c r="B13" s="173" t="s">
        <v>119</v>
      </c>
      <c r="C13" s="175">
        <v>833</v>
      </c>
      <c r="D13" s="173" t="s">
        <v>120</v>
      </c>
      <c r="E13" s="173" t="s">
        <v>121</v>
      </c>
      <c r="F13" s="175">
        <v>3825</v>
      </c>
      <c r="G13" s="173" t="s">
        <v>115</v>
      </c>
      <c r="H13" s="175">
        <v>3875</v>
      </c>
      <c r="I13" s="175">
        <v>3875</v>
      </c>
      <c r="J13" s="175">
        <v>0</v>
      </c>
      <c r="K13" s="182">
        <v>45145</v>
      </c>
      <c r="L13" s="182">
        <v>45874</v>
      </c>
      <c r="M13" s="173"/>
      <c r="N13" s="175">
        <v>0</v>
      </c>
    </row>
    <row r="14" spans="1:14" ht="15" customHeight="1">
      <c r="A14" s="173"/>
      <c r="B14" s="173"/>
      <c r="C14" s="174"/>
      <c r="D14" s="173"/>
      <c r="E14" s="173"/>
      <c r="F14" s="174"/>
      <c r="G14" s="173" t="s">
        <v>116</v>
      </c>
      <c r="H14" s="175">
        <v>75</v>
      </c>
      <c r="I14" s="174"/>
      <c r="J14" s="174"/>
      <c r="K14" s="173"/>
      <c r="L14" s="173"/>
      <c r="M14" s="173"/>
      <c r="N14" s="174"/>
    </row>
    <row r="15" spans="1:14" ht="15" customHeight="1">
      <c r="A15" s="173"/>
      <c r="B15" s="173"/>
      <c r="C15" s="174"/>
      <c r="D15" s="173"/>
      <c r="E15" s="173"/>
      <c r="F15" s="174"/>
      <c r="G15" s="173" t="s">
        <v>122</v>
      </c>
      <c r="H15" s="175">
        <v>20</v>
      </c>
      <c r="I15" s="174"/>
      <c r="J15" s="174"/>
      <c r="K15" s="173"/>
      <c r="L15" s="173"/>
      <c r="M15" s="173"/>
      <c r="N15" s="174"/>
    </row>
    <row r="16" spans="1:14" ht="15" customHeight="1">
      <c r="A16" s="176"/>
      <c r="B16" s="176"/>
      <c r="C16" s="177"/>
      <c r="D16" s="176"/>
      <c r="E16" s="176"/>
      <c r="F16" s="177"/>
      <c r="G16" s="176" t="s">
        <v>123</v>
      </c>
      <c r="H16" s="178">
        <v>15</v>
      </c>
      <c r="I16" s="177"/>
      <c r="J16" s="177"/>
      <c r="K16" s="176"/>
      <c r="L16" s="176"/>
      <c r="M16" s="176"/>
      <c r="N16" s="177"/>
    </row>
    <row r="17" spans="1:14" ht="15" customHeight="1">
      <c r="A17" s="179"/>
      <c r="B17" s="179"/>
      <c r="C17" s="180"/>
      <c r="D17" s="179"/>
      <c r="E17" s="179"/>
      <c r="F17" s="180"/>
      <c r="G17" s="179" t="s">
        <v>73</v>
      </c>
      <c r="H17" s="181">
        <v>3985</v>
      </c>
      <c r="I17" s="180"/>
      <c r="J17" s="180"/>
      <c r="K17" s="179"/>
      <c r="L17" s="179"/>
      <c r="M17" s="179"/>
      <c r="N17" s="180"/>
    </row>
    <row r="18" spans="1:14" ht="15" customHeight="1">
      <c r="A18" s="903"/>
      <c r="B18" s="903"/>
      <c r="C18" s="903"/>
      <c r="D18" s="903"/>
      <c r="E18" s="903"/>
      <c r="F18" s="903"/>
      <c r="G18" s="903"/>
      <c r="H18" s="903"/>
      <c r="I18" s="903"/>
      <c r="J18" s="903"/>
      <c r="K18" s="903"/>
      <c r="L18" s="903"/>
      <c r="M18" s="903"/>
      <c r="N18" s="903"/>
    </row>
    <row r="19" spans="1:14" ht="15" customHeight="1">
      <c r="A19" s="173" t="s">
        <v>124</v>
      </c>
      <c r="B19" s="173" t="s">
        <v>125</v>
      </c>
      <c r="C19" s="175">
        <v>862</v>
      </c>
      <c r="D19" s="173" t="s">
        <v>126</v>
      </c>
      <c r="E19" s="173" t="s">
        <v>127</v>
      </c>
      <c r="F19" s="175">
        <v>3995</v>
      </c>
      <c r="G19" s="173" t="s">
        <v>115</v>
      </c>
      <c r="H19" s="175">
        <v>3995</v>
      </c>
      <c r="I19" s="175">
        <v>3995</v>
      </c>
      <c r="J19" s="175">
        <v>0</v>
      </c>
      <c r="K19" s="182">
        <v>45579</v>
      </c>
      <c r="L19" s="182">
        <v>46125</v>
      </c>
      <c r="M19" s="173"/>
      <c r="N19" s="175">
        <v>0</v>
      </c>
    </row>
    <row r="20" spans="1:14" ht="15" customHeight="1">
      <c r="A20" s="173"/>
      <c r="B20" s="173"/>
      <c r="C20" s="174"/>
      <c r="D20" s="173"/>
      <c r="E20" s="173"/>
      <c r="F20" s="174"/>
      <c r="G20" s="173" t="s">
        <v>116</v>
      </c>
      <c r="H20" s="175">
        <v>100</v>
      </c>
      <c r="I20" s="174"/>
      <c r="J20" s="174"/>
      <c r="K20" s="173"/>
      <c r="L20" s="173"/>
      <c r="M20" s="173"/>
      <c r="N20" s="174"/>
    </row>
    <row r="21" spans="1:14" ht="15" customHeight="1">
      <c r="A21" s="173"/>
      <c r="B21" s="173"/>
      <c r="C21" s="174"/>
      <c r="D21" s="173"/>
      <c r="E21" s="173"/>
      <c r="F21" s="174"/>
      <c r="G21" s="173" t="s">
        <v>122</v>
      </c>
      <c r="H21" s="175">
        <v>20</v>
      </c>
      <c r="I21" s="174"/>
      <c r="J21" s="174"/>
      <c r="K21" s="173"/>
      <c r="L21" s="173"/>
      <c r="M21" s="173"/>
      <c r="N21" s="174"/>
    </row>
    <row r="22" spans="1:14" ht="15" customHeight="1">
      <c r="A22" s="176"/>
      <c r="B22" s="176"/>
      <c r="C22" s="177"/>
      <c r="D22" s="176"/>
      <c r="E22" s="176"/>
      <c r="F22" s="177"/>
      <c r="G22" s="176" t="s">
        <v>123</v>
      </c>
      <c r="H22" s="178">
        <v>15</v>
      </c>
      <c r="I22" s="177"/>
      <c r="J22" s="177"/>
      <c r="K22" s="176"/>
      <c r="L22" s="176"/>
      <c r="M22" s="176"/>
      <c r="N22" s="177"/>
    </row>
    <row r="23" spans="1:14" ht="15" customHeight="1">
      <c r="A23" s="179"/>
      <c r="B23" s="179"/>
      <c r="C23" s="180"/>
      <c r="D23" s="179"/>
      <c r="E23" s="179"/>
      <c r="F23" s="180"/>
      <c r="G23" s="179" t="s">
        <v>73</v>
      </c>
      <c r="H23" s="181">
        <v>4130</v>
      </c>
      <c r="I23" s="180"/>
      <c r="J23" s="180"/>
      <c r="K23" s="179"/>
      <c r="L23" s="179"/>
      <c r="M23" s="179"/>
      <c r="N23" s="180"/>
    </row>
    <row r="24" spans="1:14" ht="15" customHeight="1">
      <c r="A24" s="903"/>
      <c r="B24" s="903"/>
      <c r="C24" s="903"/>
      <c r="D24" s="903"/>
      <c r="E24" s="903"/>
      <c r="F24" s="903"/>
      <c r="G24" s="903"/>
      <c r="H24" s="903"/>
      <c r="I24" s="903"/>
      <c r="J24" s="903"/>
      <c r="K24" s="903"/>
      <c r="L24" s="903"/>
      <c r="M24" s="903"/>
      <c r="N24" s="903"/>
    </row>
    <row r="25" spans="1:14" ht="15" customHeight="1">
      <c r="A25" s="176" t="s">
        <v>128</v>
      </c>
      <c r="B25" s="176" t="s">
        <v>129</v>
      </c>
      <c r="C25" s="178">
        <v>879</v>
      </c>
      <c r="D25" s="176" t="s">
        <v>130</v>
      </c>
      <c r="E25" s="176" t="s">
        <v>131</v>
      </c>
      <c r="F25" s="178">
        <v>3907.75</v>
      </c>
      <c r="G25" s="176" t="s">
        <v>115</v>
      </c>
      <c r="H25" s="178">
        <v>3953.75</v>
      </c>
      <c r="I25" s="178">
        <v>3953.75</v>
      </c>
      <c r="J25" s="178">
        <v>0</v>
      </c>
      <c r="K25" s="183">
        <v>44232</v>
      </c>
      <c r="L25" s="183">
        <v>45781</v>
      </c>
      <c r="M25" s="176"/>
      <c r="N25" s="178">
        <v>596.41999999999996</v>
      </c>
    </row>
    <row r="26" spans="1:14" ht="15" customHeight="1">
      <c r="A26" s="179"/>
      <c r="B26" s="179"/>
      <c r="C26" s="180"/>
      <c r="D26" s="179"/>
      <c r="E26" s="179"/>
      <c r="F26" s="180"/>
      <c r="G26" s="179" t="s">
        <v>73</v>
      </c>
      <c r="H26" s="181">
        <v>3953.75</v>
      </c>
      <c r="I26" s="180"/>
      <c r="J26" s="180"/>
      <c r="K26" s="179"/>
      <c r="L26" s="179"/>
      <c r="M26" s="179"/>
      <c r="N26" s="180"/>
    </row>
    <row r="27" spans="1:14" ht="15" customHeight="1">
      <c r="A27" s="903"/>
      <c r="B27" s="903"/>
      <c r="C27" s="903"/>
      <c r="D27" s="903"/>
      <c r="E27" s="903"/>
      <c r="F27" s="903"/>
      <c r="G27" s="903"/>
      <c r="H27" s="903"/>
      <c r="I27" s="903"/>
      <c r="J27" s="903"/>
      <c r="K27" s="903"/>
      <c r="L27" s="903"/>
      <c r="M27" s="903"/>
      <c r="N27" s="903"/>
    </row>
    <row r="28" spans="1:14" ht="15" customHeight="1">
      <c r="A28" s="173" t="s">
        <v>132</v>
      </c>
      <c r="B28" s="173" t="s">
        <v>133</v>
      </c>
      <c r="C28" s="175">
        <v>828</v>
      </c>
      <c r="D28" s="173" t="s">
        <v>134</v>
      </c>
      <c r="E28" s="173" t="s">
        <v>135</v>
      </c>
      <c r="F28" s="175">
        <v>3795</v>
      </c>
      <c r="G28" s="173" t="s">
        <v>115</v>
      </c>
      <c r="H28" s="175">
        <v>3650</v>
      </c>
      <c r="I28" s="175">
        <v>3650</v>
      </c>
      <c r="J28" s="175">
        <v>0</v>
      </c>
      <c r="K28" s="182">
        <v>45342</v>
      </c>
      <c r="L28" s="182">
        <v>45747</v>
      </c>
      <c r="M28" s="173"/>
      <c r="N28" s="175">
        <v>-3650</v>
      </c>
    </row>
    <row r="29" spans="1:14" ht="15" customHeight="1">
      <c r="A29" s="173"/>
      <c r="B29" s="173"/>
      <c r="C29" s="174"/>
      <c r="D29" s="173"/>
      <c r="E29" s="173"/>
      <c r="F29" s="174"/>
      <c r="G29" s="173" t="s">
        <v>122</v>
      </c>
      <c r="H29" s="175">
        <v>20</v>
      </c>
      <c r="I29" s="174"/>
      <c r="J29" s="174"/>
      <c r="K29" s="173"/>
      <c r="L29" s="173"/>
      <c r="M29" s="173"/>
      <c r="N29" s="174"/>
    </row>
    <row r="30" spans="1:14" ht="15" customHeight="1">
      <c r="A30" s="176"/>
      <c r="B30" s="176"/>
      <c r="C30" s="177"/>
      <c r="D30" s="176"/>
      <c r="E30" s="176"/>
      <c r="F30" s="177"/>
      <c r="G30" s="176" t="s">
        <v>123</v>
      </c>
      <c r="H30" s="178">
        <v>15</v>
      </c>
      <c r="I30" s="177"/>
      <c r="J30" s="177"/>
      <c r="K30" s="176"/>
      <c r="L30" s="176"/>
      <c r="M30" s="176"/>
      <c r="N30" s="177"/>
    </row>
    <row r="31" spans="1:14" ht="15" customHeight="1">
      <c r="A31" s="179"/>
      <c r="B31" s="179"/>
      <c r="C31" s="180"/>
      <c r="D31" s="179"/>
      <c r="E31" s="179"/>
      <c r="F31" s="180"/>
      <c r="G31" s="179" t="s">
        <v>73</v>
      </c>
      <c r="H31" s="181">
        <v>3685</v>
      </c>
      <c r="I31" s="180"/>
      <c r="J31" s="180"/>
      <c r="K31" s="179"/>
      <c r="L31" s="179"/>
      <c r="M31" s="179"/>
      <c r="N31" s="180"/>
    </row>
    <row r="32" spans="1:14" ht="15" customHeight="1">
      <c r="A32" s="903"/>
      <c r="B32" s="903"/>
      <c r="C32" s="903"/>
      <c r="D32" s="903"/>
      <c r="E32" s="903"/>
      <c r="F32" s="903"/>
      <c r="G32" s="903"/>
      <c r="H32" s="903"/>
      <c r="I32" s="903"/>
      <c r="J32" s="903"/>
      <c r="K32" s="903"/>
      <c r="L32" s="903"/>
      <c r="M32" s="903"/>
      <c r="N32" s="903"/>
    </row>
    <row r="33" spans="1:14" ht="15" customHeight="1">
      <c r="A33" s="173" t="s">
        <v>136</v>
      </c>
      <c r="B33" s="173" t="s">
        <v>137</v>
      </c>
      <c r="C33" s="175">
        <v>837</v>
      </c>
      <c r="D33" s="173" t="s">
        <v>138</v>
      </c>
      <c r="E33" s="173" t="s">
        <v>139</v>
      </c>
      <c r="F33" s="175">
        <v>4000</v>
      </c>
      <c r="G33" s="173" t="s">
        <v>115</v>
      </c>
      <c r="H33" s="175">
        <v>4000</v>
      </c>
      <c r="I33" s="175">
        <v>4000</v>
      </c>
      <c r="J33" s="175">
        <v>0</v>
      </c>
      <c r="K33" s="182">
        <v>45372</v>
      </c>
      <c r="L33" s="182">
        <v>45767</v>
      </c>
      <c r="M33" s="173"/>
      <c r="N33" s="175">
        <v>-1600</v>
      </c>
    </row>
    <row r="34" spans="1:14" ht="15" customHeight="1">
      <c r="A34" s="173"/>
      <c r="B34" s="173"/>
      <c r="C34" s="174"/>
      <c r="D34" s="173"/>
      <c r="E34" s="173"/>
      <c r="F34" s="174"/>
      <c r="G34" s="173" t="s">
        <v>116</v>
      </c>
      <c r="H34" s="175">
        <v>75</v>
      </c>
      <c r="I34" s="174"/>
      <c r="J34" s="174"/>
      <c r="K34" s="173"/>
      <c r="L34" s="173"/>
      <c r="M34" s="173"/>
      <c r="N34" s="174"/>
    </row>
    <row r="35" spans="1:14" ht="15" customHeight="1">
      <c r="A35" s="173"/>
      <c r="B35" s="173"/>
      <c r="C35" s="174"/>
      <c r="D35" s="173"/>
      <c r="E35" s="173"/>
      <c r="F35" s="174"/>
      <c r="G35" s="173" t="s">
        <v>122</v>
      </c>
      <c r="H35" s="175">
        <v>15</v>
      </c>
      <c r="I35" s="174"/>
      <c r="J35" s="174"/>
      <c r="K35" s="173"/>
      <c r="L35" s="173"/>
      <c r="M35" s="173"/>
      <c r="N35" s="174"/>
    </row>
    <row r="36" spans="1:14" ht="15" customHeight="1">
      <c r="A36" s="176"/>
      <c r="B36" s="176"/>
      <c r="C36" s="177"/>
      <c r="D36" s="176"/>
      <c r="E36" s="176"/>
      <c r="F36" s="177"/>
      <c r="G36" s="176" t="s">
        <v>123</v>
      </c>
      <c r="H36" s="178">
        <v>10</v>
      </c>
      <c r="I36" s="177"/>
      <c r="J36" s="177"/>
      <c r="K36" s="176"/>
      <c r="L36" s="176"/>
      <c r="M36" s="176"/>
      <c r="N36" s="177"/>
    </row>
    <row r="37" spans="1:14" ht="15" customHeight="1">
      <c r="A37" s="179"/>
      <c r="B37" s="179"/>
      <c r="C37" s="180"/>
      <c r="D37" s="179"/>
      <c r="E37" s="179"/>
      <c r="F37" s="180"/>
      <c r="G37" s="179" t="s">
        <v>73</v>
      </c>
      <c r="H37" s="181">
        <v>4100</v>
      </c>
      <c r="I37" s="180"/>
      <c r="J37" s="180"/>
      <c r="K37" s="179"/>
      <c r="L37" s="179"/>
      <c r="M37" s="179"/>
      <c r="N37" s="180"/>
    </row>
    <row r="38" spans="1:14" ht="15" customHeight="1">
      <c r="A38" s="903"/>
      <c r="B38" s="903"/>
      <c r="C38" s="903"/>
      <c r="D38" s="903"/>
      <c r="E38" s="903"/>
      <c r="F38" s="903"/>
      <c r="G38" s="903"/>
      <c r="H38" s="903"/>
      <c r="I38" s="903"/>
      <c r="J38" s="903"/>
      <c r="K38" s="903"/>
      <c r="L38" s="903"/>
      <c r="M38" s="903"/>
      <c r="N38" s="903"/>
    </row>
    <row r="39" spans="1:14" ht="15" customHeight="1">
      <c r="A39" s="173" t="s">
        <v>140</v>
      </c>
      <c r="B39" s="173" t="s">
        <v>119</v>
      </c>
      <c r="C39" s="175">
        <v>818</v>
      </c>
      <c r="D39" s="173" t="s">
        <v>141</v>
      </c>
      <c r="E39" s="173" t="s">
        <v>142</v>
      </c>
      <c r="F39" s="175">
        <v>3600</v>
      </c>
      <c r="G39" s="173" t="s">
        <v>115</v>
      </c>
      <c r="H39" s="175">
        <v>3750</v>
      </c>
      <c r="I39" s="175">
        <v>3750</v>
      </c>
      <c r="J39" s="175">
        <v>0</v>
      </c>
      <c r="K39" s="182">
        <v>45261</v>
      </c>
      <c r="L39" s="182">
        <v>46053</v>
      </c>
      <c r="M39" s="173"/>
      <c r="N39" s="175">
        <v>0</v>
      </c>
    </row>
    <row r="40" spans="1:14" ht="15" customHeight="1">
      <c r="A40" s="176"/>
      <c r="B40" s="176"/>
      <c r="C40" s="177"/>
      <c r="D40" s="176"/>
      <c r="E40" s="176"/>
      <c r="F40" s="177"/>
      <c r="G40" s="176" t="s">
        <v>116</v>
      </c>
      <c r="H40" s="178">
        <v>75</v>
      </c>
      <c r="I40" s="177"/>
      <c r="J40" s="177"/>
      <c r="K40" s="176"/>
      <c r="L40" s="176"/>
      <c r="M40" s="176"/>
      <c r="N40" s="177"/>
    </row>
    <row r="41" spans="1:14" ht="15" customHeight="1">
      <c r="A41" s="179"/>
      <c r="B41" s="179"/>
      <c r="C41" s="180"/>
      <c r="D41" s="179"/>
      <c r="E41" s="179"/>
      <c r="F41" s="180"/>
      <c r="G41" s="179" t="s">
        <v>73</v>
      </c>
      <c r="H41" s="181">
        <v>3825</v>
      </c>
      <c r="I41" s="180"/>
      <c r="J41" s="180"/>
      <c r="K41" s="179"/>
      <c r="L41" s="179"/>
      <c r="M41" s="179"/>
      <c r="N41" s="180"/>
    </row>
    <row r="42" spans="1:14" ht="15" customHeight="1">
      <c r="A42" s="903"/>
      <c r="B42" s="903"/>
      <c r="C42" s="903"/>
      <c r="D42" s="903"/>
      <c r="E42" s="903"/>
      <c r="F42" s="903"/>
      <c r="G42" s="903"/>
      <c r="H42" s="903"/>
      <c r="I42" s="903"/>
      <c r="J42" s="903"/>
      <c r="K42" s="903"/>
      <c r="L42" s="903"/>
      <c r="M42" s="903"/>
      <c r="N42" s="903"/>
    </row>
    <row r="43" spans="1:14" ht="15" customHeight="1">
      <c r="A43" s="176" t="s">
        <v>143</v>
      </c>
      <c r="B43" s="176" t="s">
        <v>144</v>
      </c>
      <c r="C43" s="178">
        <v>604</v>
      </c>
      <c r="D43" s="176" t="s">
        <v>76</v>
      </c>
      <c r="E43" s="176" t="s">
        <v>76</v>
      </c>
      <c r="F43" s="178">
        <v>3299</v>
      </c>
      <c r="G43" s="176"/>
      <c r="H43" s="178">
        <v>0</v>
      </c>
      <c r="I43" s="178">
        <v>0</v>
      </c>
      <c r="J43" s="178">
        <v>0</v>
      </c>
      <c r="K43" s="176"/>
      <c r="L43" s="176"/>
      <c r="M43" s="176"/>
      <c r="N43" s="178">
        <v>0</v>
      </c>
    </row>
    <row r="44" spans="1:14" ht="15" customHeight="1">
      <c r="A44" s="179"/>
      <c r="B44" s="179"/>
      <c r="C44" s="180"/>
      <c r="D44" s="179"/>
      <c r="E44" s="179"/>
      <c r="F44" s="180"/>
      <c r="G44" s="179" t="s">
        <v>73</v>
      </c>
      <c r="H44" s="181">
        <v>0</v>
      </c>
      <c r="I44" s="180"/>
      <c r="J44" s="180"/>
      <c r="K44" s="179"/>
      <c r="L44" s="179"/>
      <c r="M44" s="179"/>
      <c r="N44" s="180"/>
    </row>
    <row r="45" spans="1:14" ht="15" customHeight="1">
      <c r="A45" s="903"/>
      <c r="B45" s="903"/>
      <c r="C45" s="903"/>
      <c r="D45" s="903"/>
      <c r="E45" s="903"/>
      <c r="F45" s="903"/>
      <c r="G45" s="903"/>
      <c r="H45" s="903"/>
      <c r="I45" s="903"/>
      <c r="J45" s="903"/>
      <c r="K45" s="903"/>
      <c r="L45" s="903"/>
      <c r="M45" s="903"/>
      <c r="N45" s="903"/>
    </row>
    <row r="46" spans="1:14" ht="15" customHeight="1">
      <c r="A46" s="173" t="s">
        <v>145</v>
      </c>
      <c r="B46" s="173" t="s">
        <v>133</v>
      </c>
      <c r="C46" s="175">
        <v>817</v>
      </c>
      <c r="D46" s="173" t="s">
        <v>146</v>
      </c>
      <c r="E46" s="173" t="s">
        <v>147</v>
      </c>
      <c r="F46" s="175">
        <v>3656.5</v>
      </c>
      <c r="G46" s="173" t="s">
        <v>115</v>
      </c>
      <c r="H46" s="175">
        <v>3850</v>
      </c>
      <c r="I46" s="175">
        <v>3850</v>
      </c>
      <c r="J46" s="175">
        <v>0</v>
      </c>
      <c r="K46" s="182">
        <v>45061</v>
      </c>
      <c r="L46" s="182">
        <v>45822</v>
      </c>
      <c r="M46" s="173"/>
      <c r="N46" s="175">
        <v>0</v>
      </c>
    </row>
    <row r="47" spans="1:14" ht="15" customHeight="1">
      <c r="A47" s="176"/>
      <c r="B47" s="176"/>
      <c r="C47" s="177"/>
      <c r="D47" s="176"/>
      <c r="E47" s="176"/>
      <c r="F47" s="177"/>
      <c r="G47" s="176" t="s">
        <v>116</v>
      </c>
      <c r="H47" s="178">
        <v>100</v>
      </c>
      <c r="I47" s="177"/>
      <c r="J47" s="177"/>
      <c r="K47" s="176"/>
      <c r="L47" s="176"/>
      <c r="M47" s="176"/>
      <c r="N47" s="177"/>
    </row>
    <row r="48" spans="1:14" ht="15" customHeight="1">
      <c r="A48" s="179"/>
      <c r="B48" s="179"/>
      <c r="C48" s="180"/>
      <c r="D48" s="179"/>
      <c r="E48" s="179"/>
      <c r="F48" s="180"/>
      <c r="G48" s="179" t="s">
        <v>73</v>
      </c>
      <c r="H48" s="181">
        <v>3950</v>
      </c>
      <c r="I48" s="180"/>
      <c r="J48" s="180"/>
      <c r="K48" s="179"/>
      <c r="L48" s="179"/>
      <c r="M48" s="179"/>
      <c r="N48" s="180"/>
    </row>
    <row r="49" spans="1:14" ht="15" customHeight="1">
      <c r="A49" s="903"/>
      <c r="B49" s="903"/>
      <c r="C49" s="903"/>
      <c r="D49" s="903"/>
      <c r="E49" s="903"/>
      <c r="F49" s="903"/>
      <c r="G49" s="903"/>
      <c r="H49" s="903"/>
      <c r="I49" s="903"/>
      <c r="J49" s="903"/>
      <c r="K49" s="903"/>
      <c r="L49" s="903"/>
      <c r="M49" s="903"/>
      <c r="N49" s="903"/>
    </row>
    <row r="50" spans="1:14" ht="15" customHeight="1">
      <c r="A50" s="173" t="s">
        <v>148</v>
      </c>
      <c r="B50" s="173" t="s">
        <v>149</v>
      </c>
      <c r="C50" s="175">
        <v>757</v>
      </c>
      <c r="D50" s="173" t="s">
        <v>150</v>
      </c>
      <c r="E50" s="173" t="s">
        <v>151</v>
      </c>
      <c r="F50" s="175">
        <v>3650</v>
      </c>
      <c r="G50" s="173" t="s">
        <v>115</v>
      </c>
      <c r="H50" s="175">
        <v>3695</v>
      </c>
      <c r="I50" s="175">
        <v>3695</v>
      </c>
      <c r="J50" s="175">
        <v>0</v>
      </c>
      <c r="K50" s="182">
        <v>44823</v>
      </c>
      <c r="L50" s="182">
        <v>45948</v>
      </c>
      <c r="M50" s="173"/>
      <c r="N50" s="175">
        <v>0</v>
      </c>
    </row>
    <row r="51" spans="1:14" ht="15" customHeight="1">
      <c r="A51" s="173"/>
      <c r="B51" s="173"/>
      <c r="C51" s="174"/>
      <c r="D51" s="173"/>
      <c r="E51" s="173"/>
      <c r="F51" s="174"/>
      <c r="G51" s="173" t="s">
        <v>152</v>
      </c>
      <c r="H51" s="175">
        <v>-284</v>
      </c>
      <c r="I51" s="174"/>
      <c r="J51" s="174"/>
      <c r="K51" s="173"/>
      <c r="L51" s="173"/>
      <c r="M51" s="173"/>
      <c r="N51" s="174"/>
    </row>
    <row r="52" spans="1:14" ht="15" customHeight="1">
      <c r="A52" s="173"/>
      <c r="B52" s="173"/>
      <c r="C52" s="174"/>
      <c r="D52" s="173"/>
      <c r="E52" s="173"/>
      <c r="F52" s="174"/>
      <c r="G52" s="173" t="s">
        <v>116</v>
      </c>
      <c r="H52" s="175">
        <v>75</v>
      </c>
      <c r="I52" s="174"/>
      <c r="J52" s="174"/>
      <c r="K52" s="173"/>
      <c r="L52" s="173"/>
      <c r="M52" s="173"/>
      <c r="N52" s="174"/>
    </row>
    <row r="53" spans="1:14" ht="15" customHeight="1">
      <c r="A53" s="173"/>
      <c r="B53" s="173"/>
      <c r="C53" s="174"/>
      <c r="D53" s="173"/>
      <c r="E53" s="173"/>
      <c r="F53" s="174"/>
      <c r="G53" s="173" t="s">
        <v>122</v>
      </c>
      <c r="H53" s="175">
        <v>25</v>
      </c>
      <c r="I53" s="174"/>
      <c r="J53" s="174"/>
      <c r="K53" s="173"/>
      <c r="L53" s="173"/>
      <c r="M53" s="173"/>
      <c r="N53" s="174"/>
    </row>
    <row r="54" spans="1:14" ht="15" customHeight="1">
      <c r="A54" s="176"/>
      <c r="B54" s="176"/>
      <c r="C54" s="177"/>
      <c r="D54" s="176"/>
      <c r="E54" s="176"/>
      <c r="F54" s="177"/>
      <c r="G54" s="176" t="s">
        <v>123</v>
      </c>
      <c r="H54" s="178">
        <v>20</v>
      </c>
      <c r="I54" s="177"/>
      <c r="J54" s="177"/>
      <c r="K54" s="176"/>
      <c r="L54" s="176"/>
      <c r="M54" s="176"/>
      <c r="N54" s="177"/>
    </row>
    <row r="55" spans="1:14" ht="15" customHeight="1">
      <c r="A55" s="179"/>
      <c r="B55" s="179"/>
      <c r="C55" s="180"/>
      <c r="D55" s="179"/>
      <c r="E55" s="179"/>
      <c r="F55" s="180"/>
      <c r="G55" s="179" t="s">
        <v>73</v>
      </c>
      <c r="H55" s="181">
        <v>3531</v>
      </c>
      <c r="I55" s="180"/>
      <c r="J55" s="180"/>
      <c r="K55" s="179"/>
      <c r="L55" s="179"/>
      <c r="M55" s="179"/>
      <c r="N55" s="180"/>
    </row>
    <row r="56" spans="1:14" ht="15" customHeight="1">
      <c r="A56" s="903"/>
      <c r="B56" s="903"/>
      <c r="C56" s="903"/>
      <c r="D56" s="903"/>
      <c r="E56" s="903"/>
      <c r="F56" s="903"/>
      <c r="G56" s="903"/>
      <c r="H56" s="903"/>
      <c r="I56" s="903"/>
      <c r="J56" s="903"/>
      <c r="K56" s="903"/>
      <c r="L56" s="903"/>
      <c r="M56" s="903"/>
      <c r="N56" s="903"/>
    </row>
    <row r="57" spans="1:14" ht="15" customHeight="1">
      <c r="A57" s="173" t="s">
        <v>153</v>
      </c>
      <c r="B57" s="173" t="s">
        <v>154</v>
      </c>
      <c r="C57" s="175">
        <v>773</v>
      </c>
      <c r="D57" s="173" t="s">
        <v>155</v>
      </c>
      <c r="E57" s="173" t="s">
        <v>156</v>
      </c>
      <c r="F57" s="175">
        <v>3650</v>
      </c>
      <c r="G57" s="173" t="s">
        <v>115</v>
      </c>
      <c r="H57" s="175">
        <v>3550</v>
      </c>
      <c r="I57" s="175">
        <v>3550</v>
      </c>
      <c r="J57" s="175">
        <v>0</v>
      </c>
      <c r="K57" s="182">
        <v>45383</v>
      </c>
      <c r="L57" s="182">
        <v>45777</v>
      </c>
      <c r="M57" s="173"/>
      <c r="N57" s="175">
        <v>0</v>
      </c>
    </row>
    <row r="58" spans="1:14" ht="15" customHeight="1">
      <c r="A58" s="173"/>
      <c r="B58" s="173"/>
      <c r="C58" s="174"/>
      <c r="D58" s="173"/>
      <c r="E58" s="173"/>
      <c r="F58" s="174"/>
      <c r="G58" s="173" t="s">
        <v>116</v>
      </c>
      <c r="H58" s="175">
        <v>75</v>
      </c>
      <c r="I58" s="174"/>
      <c r="J58" s="174"/>
      <c r="K58" s="173"/>
      <c r="L58" s="173"/>
      <c r="M58" s="173"/>
      <c r="N58" s="174"/>
    </row>
    <row r="59" spans="1:14" ht="15" customHeight="1">
      <c r="A59" s="173"/>
      <c r="B59" s="173"/>
      <c r="C59" s="174"/>
      <c r="D59" s="173"/>
      <c r="E59" s="173"/>
      <c r="F59" s="174"/>
      <c r="G59" s="173" t="s">
        <v>122</v>
      </c>
      <c r="H59" s="175">
        <v>20</v>
      </c>
      <c r="I59" s="174"/>
      <c r="J59" s="174"/>
      <c r="K59" s="173"/>
      <c r="L59" s="173"/>
      <c r="M59" s="173"/>
      <c r="N59" s="174"/>
    </row>
    <row r="60" spans="1:14" ht="15" customHeight="1">
      <c r="A60" s="176"/>
      <c r="B60" s="176"/>
      <c r="C60" s="177"/>
      <c r="D60" s="176"/>
      <c r="E60" s="176"/>
      <c r="F60" s="177"/>
      <c r="G60" s="176" t="s">
        <v>123</v>
      </c>
      <c r="H60" s="178">
        <v>15</v>
      </c>
      <c r="I60" s="177"/>
      <c r="J60" s="177"/>
      <c r="K60" s="176"/>
      <c r="L60" s="176"/>
      <c r="M60" s="176"/>
      <c r="N60" s="177"/>
    </row>
    <row r="61" spans="1:14" ht="15" customHeight="1">
      <c r="A61" s="179"/>
      <c r="B61" s="179"/>
      <c r="C61" s="180"/>
      <c r="D61" s="179"/>
      <c r="E61" s="179"/>
      <c r="F61" s="180"/>
      <c r="G61" s="179" t="s">
        <v>73</v>
      </c>
      <c r="H61" s="181">
        <v>3660</v>
      </c>
      <c r="I61" s="180"/>
      <c r="J61" s="180"/>
      <c r="K61" s="179"/>
      <c r="L61" s="179"/>
      <c r="M61" s="179"/>
      <c r="N61" s="180"/>
    </row>
    <row r="62" spans="1:14" ht="15" customHeight="1">
      <c r="A62" s="903"/>
      <c r="B62" s="903"/>
      <c r="C62" s="903"/>
      <c r="D62" s="903"/>
      <c r="E62" s="903"/>
      <c r="F62" s="903"/>
      <c r="G62" s="903"/>
      <c r="H62" s="903"/>
      <c r="I62" s="903"/>
      <c r="J62" s="903"/>
      <c r="K62" s="903"/>
      <c r="L62" s="903"/>
      <c r="M62" s="903"/>
      <c r="N62" s="903"/>
    </row>
    <row r="63" spans="1:14" ht="15" customHeight="1">
      <c r="A63" s="173" t="s">
        <v>157</v>
      </c>
      <c r="B63" s="173" t="s">
        <v>149</v>
      </c>
      <c r="C63" s="175">
        <v>794</v>
      </c>
      <c r="D63" s="173" t="s">
        <v>158</v>
      </c>
      <c r="E63" s="173" t="s">
        <v>159</v>
      </c>
      <c r="F63" s="175">
        <v>3750</v>
      </c>
      <c r="G63" s="173" t="s">
        <v>115</v>
      </c>
      <c r="H63" s="175">
        <v>3324</v>
      </c>
      <c r="I63" s="175">
        <v>1000</v>
      </c>
      <c r="J63" s="175">
        <v>0</v>
      </c>
      <c r="K63" s="182">
        <v>45549</v>
      </c>
      <c r="L63" s="182">
        <v>45943</v>
      </c>
      <c r="M63" s="173"/>
      <c r="N63" s="175">
        <v>0</v>
      </c>
    </row>
    <row r="64" spans="1:14" ht="15" customHeight="1">
      <c r="A64" s="173"/>
      <c r="B64" s="173"/>
      <c r="C64" s="174"/>
      <c r="D64" s="173"/>
      <c r="E64" s="173"/>
      <c r="F64" s="174"/>
      <c r="G64" s="173" t="s">
        <v>152</v>
      </c>
      <c r="H64" s="175">
        <v>-255.69</v>
      </c>
      <c r="I64" s="174"/>
      <c r="J64" s="174"/>
      <c r="K64" s="173"/>
      <c r="L64" s="173"/>
      <c r="M64" s="173"/>
      <c r="N64" s="174"/>
    </row>
    <row r="65" spans="1:14" ht="15" customHeight="1">
      <c r="A65" s="173"/>
      <c r="B65" s="173"/>
      <c r="C65" s="174"/>
      <c r="D65" s="173"/>
      <c r="E65" s="173"/>
      <c r="F65" s="174"/>
      <c r="G65" s="173" t="s">
        <v>116</v>
      </c>
      <c r="H65" s="175">
        <v>75</v>
      </c>
      <c r="I65" s="174"/>
      <c r="J65" s="174"/>
      <c r="K65" s="173"/>
      <c r="L65" s="173"/>
      <c r="M65" s="173"/>
      <c r="N65" s="174"/>
    </row>
    <row r="66" spans="1:14" ht="15" customHeight="1">
      <c r="A66" s="173"/>
      <c r="B66" s="173"/>
      <c r="C66" s="174"/>
      <c r="D66" s="173"/>
      <c r="E66" s="173"/>
      <c r="F66" s="174"/>
      <c r="G66" s="173" t="s">
        <v>122</v>
      </c>
      <c r="H66" s="175">
        <v>25</v>
      </c>
      <c r="I66" s="174"/>
      <c r="J66" s="174"/>
      <c r="K66" s="173"/>
      <c r="L66" s="173"/>
      <c r="M66" s="173"/>
      <c r="N66" s="174"/>
    </row>
    <row r="67" spans="1:14" ht="15" customHeight="1">
      <c r="A67" s="176"/>
      <c r="B67" s="176"/>
      <c r="C67" s="177"/>
      <c r="D67" s="176"/>
      <c r="E67" s="176"/>
      <c r="F67" s="177"/>
      <c r="G67" s="176" t="s">
        <v>123</v>
      </c>
      <c r="H67" s="178">
        <v>20</v>
      </c>
      <c r="I67" s="177"/>
      <c r="J67" s="177"/>
      <c r="K67" s="176"/>
      <c r="L67" s="176"/>
      <c r="M67" s="176"/>
      <c r="N67" s="177"/>
    </row>
    <row r="68" spans="1:14" ht="15" customHeight="1">
      <c r="A68" s="179"/>
      <c r="B68" s="179"/>
      <c r="C68" s="180"/>
      <c r="D68" s="179"/>
      <c r="E68" s="179"/>
      <c r="F68" s="180"/>
      <c r="G68" s="179" t="s">
        <v>73</v>
      </c>
      <c r="H68" s="181">
        <v>3188.31</v>
      </c>
      <c r="I68" s="180"/>
      <c r="J68" s="180"/>
      <c r="K68" s="179"/>
      <c r="L68" s="179"/>
      <c r="M68" s="179"/>
      <c r="N68" s="180"/>
    </row>
    <row r="69" spans="1:14" ht="15" customHeight="1">
      <c r="A69" s="903"/>
      <c r="B69" s="903"/>
      <c r="C69" s="903"/>
      <c r="D69" s="903"/>
      <c r="E69" s="903"/>
      <c r="F69" s="903"/>
      <c r="G69" s="903"/>
      <c r="H69" s="903"/>
      <c r="I69" s="903"/>
      <c r="J69" s="903"/>
      <c r="K69" s="903"/>
      <c r="L69" s="903"/>
      <c r="M69" s="903"/>
      <c r="N69" s="903"/>
    </row>
    <row r="70" spans="1:14" ht="15" customHeight="1">
      <c r="A70" s="173" t="s">
        <v>160</v>
      </c>
      <c r="B70" s="173" t="s">
        <v>161</v>
      </c>
      <c r="C70" s="175">
        <v>458</v>
      </c>
      <c r="D70" s="173" t="s">
        <v>162</v>
      </c>
      <c r="E70" s="173" t="s">
        <v>163</v>
      </c>
      <c r="F70" s="175">
        <v>3150</v>
      </c>
      <c r="G70" s="173" t="s">
        <v>115</v>
      </c>
      <c r="H70" s="175">
        <v>3252.37</v>
      </c>
      <c r="I70" s="175">
        <v>3252.37</v>
      </c>
      <c r="J70" s="175">
        <v>0</v>
      </c>
      <c r="K70" s="182">
        <v>45089</v>
      </c>
      <c r="L70" s="182">
        <v>45849</v>
      </c>
      <c r="M70" s="173"/>
      <c r="N70" s="175">
        <v>0</v>
      </c>
    </row>
    <row r="71" spans="1:14" ht="15" customHeight="1">
      <c r="A71" s="173"/>
      <c r="B71" s="173"/>
      <c r="C71" s="174"/>
      <c r="D71" s="173"/>
      <c r="E71" s="173"/>
      <c r="F71" s="174"/>
      <c r="G71" s="173" t="s">
        <v>116</v>
      </c>
      <c r="H71" s="175">
        <v>75</v>
      </c>
      <c r="I71" s="174"/>
      <c r="J71" s="174"/>
      <c r="K71" s="173"/>
      <c r="L71" s="173"/>
      <c r="M71" s="173"/>
      <c r="N71" s="174"/>
    </row>
    <row r="72" spans="1:14" ht="15" customHeight="1">
      <c r="A72" s="173"/>
      <c r="B72" s="173"/>
      <c r="C72" s="174"/>
      <c r="D72" s="173"/>
      <c r="E72" s="173"/>
      <c r="F72" s="174"/>
      <c r="G72" s="173" t="s">
        <v>122</v>
      </c>
      <c r="H72" s="175">
        <v>10</v>
      </c>
      <c r="I72" s="174"/>
      <c r="J72" s="174"/>
      <c r="K72" s="173"/>
      <c r="L72" s="173"/>
      <c r="M72" s="173"/>
      <c r="N72" s="174"/>
    </row>
    <row r="73" spans="1:14" ht="15" customHeight="1">
      <c r="A73" s="176"/>
      <c r="B73" s="176"/>
      <c r="C73" s="177"/>
      <c r="D73" s="176"/>
      <c r="E73" s="176"/>
      <c r="F73" s="177"/>
      <c r="G73" s="176" t="s">
        <v>123</v>
      </c>
      <c r="H73" s="178">
        <v>15</v>
      </c>
      <c r="I73" s="177"/>
      <c r="J73" s="177"/>
      <c r="K73" s="176"/>
      <c r="L73" s="176"/>
      <c r="M73" s="176"/>
      <c r="N73" s="177"/>
    </row>
    <row r="74" spans="1:14" ht="15" customHeight="1">
      <c r="A74" s="179"/>
      <c r="B74" s="179"/>
      <c r="C74" s="180"/>
      <c r="D74" s="179"/>
      <c r="E74" s="179"/>
      <c r="F74" s="180"/>
      <c r="G74" s="179" t="s">
        <v>73</v>
      </c>
      <c r="H74" s="181">
        <v>3352.37</v>
      </c>
      <c r="I74" s="180"/>
      <c r="J74" s="180"/>
      <c r="K74" s="179"/>
      <c r="L74" s="179"/>
      <c r="M74" s="179"/>
      <c r="N74" s="180"/>
    </row>
    <row r="75" spans="1:14" ht="15" customHeight="1">
      <c r="A75" s="903"/>
      <c r="B75" s="903"/>
      <c r="C75" s="903"/>
      <c r="D75" s="903"/>
      <c r="E75" s="903"/>
      <c r="F75" s="903"/>
      <c r="G75" s="903"/>
      <c r="H75" s="903"/>
      <c r="I75" s="903"/>
      <c r="J75" s="903"/>
      <c r="K75" s="903"/>
      <c r="L75" s="903"/>
      <c r="M75" s="903"/>
      <c r="N75" s="903"/>
    </row>
    <row r="76" spans="1:14" ht="15" customHeight="1">
      <c r="A76" s="173" t="s">
        <v>164</v>
      </c>
      <c r="B76" s="173" t="s">
        <v>165</v>
      </c>
      <c r="C76" s="175">
        <v>782</v>
      </c>
      <c r="D76" s="173" t="s">
        <v>166</v>
      </c>
      <c r="E76" s="173" t="s">
        <v>167</v>
      </c>
      <c r="F76" s="175">
        <v>3950</v>
      </c>
      <c r="G76" s="173" t="s">
        <v>115</v>
      </c>
      <c r="H76" s="175">
        <v>3950</v>
      </c>
      <c r="I76" s="175">
        <v>3950</v>
      </c>
      <c r="J76" s="175">
        <v>0</v>
      </c>
      <c r="K76" s="182">
        <v>44440</v>
      </c>
      <c r="L76" s="182">
        <v>46356</v>
      </c>
      <c r="M76" s="173"/>
      <c r="N76" s="175">
        <v>3950</v>
      </c>
    </row>
    <row r="77" spans="1:14" ht="15" customHeight="1">
      <c r="A77" s="173"/>
      <c r="B77" s="173"/>
      <c r="C77" s="174"/>
      <c r="D77" s="173"/>
      <c r="E77" s="173"/>
      <c r="F77" s="174"/>
      <c r="G77" s="173" t="s">
        <v>116</v>
      </c>
      <c r="H77" s="175">
        <v>100</v>
      </c>
      <c r="I77" s="174"/>
      <c r="J77" s="174"/>
      <c r="K77" s="173"/>
      <c r="L77" s="173"/>
      <c r="M77" s="173"/>
      <c r="N77" s="174"/>
    </row>
    <row r="78" spans="1:14" ht="15" customHeight="1">
      <c r="A78" s="173"/>
      <c r="B78" s="173"/>
      <c r="C78" s="174"/>
      <c r="D78" s="173"/>
      <c r="E78" s="173"/>
      <c r="F78" s="174"/>
      <c r="G78" s="173" t="s">
        <v>122</v>
      </c>
      <c r="H78" s="175">
        <v>25</v>
      </c>
      <c r="I78" s="174"/>
      <c r="J78" s="174"/>
      <c r="K78" s="173"/>
      <c r="L78" s="173"/>
      <c r="M78" s="173"/>
      <c r="N78" s="174"/>
    </row>
    <row r="79" spans="1:14" ht="15" customHeight="1">
      <c r="A79" s="176"/>
      <c r="B79" s="176"/>
      <c r="C79" s="177"/>
      <c r="D79" s="176"/>
      <c r="E79" s="176"/>
      <c r="F79" s="177"/>
      <c r="G79" s="176" t="s">
        <v>123</v>
      </c>
      <c r="H79" s="178">
        <v>20</v>
      </c>
      <c r="I79" s="177"/>
      <c r="J79" s="177"/>
      <c r="K79" s="176"/>
      <c r="L79" s="176"/>
      <c r="M79" s="176"/>
      <c r="N79" s="177"/>
    </row>
    <row r="80" spans="1:14" ht="15" customHeight="1">
      <c r="A80" s="179"/>
      <c r="B80" s="179"/>
      <c r="C80" s="180"/>
      <c r="D80" s="179"/>
      <c r="E80" s="179"/>
      <c r="F80" s="180"/>
      <c r="G80" s="179" t="s">
        <v>73</v>
      </c>
      <c r="H80" s="181">
        <v>4095</v>
      </c>
      <c r="I80" s="180"/>
      <c r="J80" s="180"/>
      <c r="K80" s="179"/>
      <c r="L80" s="179"/>
      <c r="M80" s="179"/>
      <c r="N80" s="180"/>
    </row>
    <row r="81" spans="1:14" ht="15" customHeight="1">
      <c r="A81" s="903"/>
      <c r="B81" s="903"/>
      <c r="C81" s="903"/>
      <c r="D81" s="903"/>
      <c r="E81" s="903"/>
      <c r="F81" s="903"/>
      <c r="G81" s="903"/>
      <c r="H81" s="903"/>
      <c r="I81" s="903"/>
      <c r="J81" s="903"/>
      <c r="K81" s="903"/>
      <c r="L81" s="903"/>
      <c r="M81" s="903"/>
      <c r="N81" s="903"/>
    </row>
    <row r="82" spans="1:14" ht="15" customHeight="1">
      <c r="A82" s="173" t="s">
        <v>168</v>
      </c>
      <c r="B82" s="173" t="s">
        <v>169</v>
      </c>
      <c r="C82" s="175">
        <v>674</v>
      </c>
      <c r="D82" s="173" t="s">
        <v>170</v>
      </c>
      <c r="E82" s="173" t="s">
        <v>171</v>
      </c>
      <c r="F82" s="175">
        <v>3895</v>
      </c>
      <c r="G82" s="173" t="s">
        <v>115</v>
      </c>
      <c r="H82" s="175">
        <v>3625</v>
      </c>
      <c r="I82" s="175">
        <v>3350</v>
      </c>
      <c r="J82" s="175">
        <v>0</v>
      </c>
      <c r="K82" s="182">
        <v>45348</v>
      </c>
      <c r="L82" s="182">
        <v>45740</v>
      </c>
      <c r="M82" s="173"/>
      <c r="N82" s="175">
        <v>5882.24</v>
      </c>
    </row>
    <row r="83" spans="1:14" ht="15" customHeight="1">
      <c r="A83" s="173"/>
      <c r="B83" s="173"/>
      <c r="C83" s="174"/>
      <c r="D83" s="173"/>
      <c r="E83" s="173"/>
      <c r="F83" s="174"/>
      <c r="G83" s="173" t="s">
        <v>152</v>
      </c>
      <c r="H83" s="175">
        <v>-275</v>
      </c>
      <c r="I83" s="174"/>
      <c r="J83" s="174"/>
      <c r="K83" s="173"/>
      <c r="L83" s="173"/>
      <c r="M83" s="173"/>
      <c r="N83" s="174"/>
    </row>
    <row r="84" spans="1:14" ht="15" customHeight="1">
      <c r="A84" s="173"/>
      <c r="B84" s="173"/>
      <c r="C84" s="174"/>
      <c r="D84" s="173"/>
      <c r="E84" s="173"/>
      <c r="F84" s="174"/>
      <c r="G84" s="173" t="s">
        <v>116</v>
      </c>
      <c r="H84" s="175">
        <v>75</v>
      </c>
      <c r="I84" s="174"/>
      <c r="J84" s="174"/>
      <c r="K84" s="173"/>
      <c r="L84" s="173"/>
      <c r="M84" s="173"/>
      <c r="N84" s="174"/>
    </row>
    <row r="85" spans="1:14" ht="15" customHeight="1">
      <c r="A85" s="173"/>
      <c r="B85" s="173"/>
      <c r="C85" s="174"/>
      <c r="D85" s="173"/>
      <c r="E85" s="173"/>
      <c r="F85" s="174"/>
      <c r="G85" s="173" t="s">
        <v>122</v>
      </c>
      <c r="H85" s="175">
        <v>20</v>
      </c>
      <c r="I85" s="174"/>
      <c r="J85" s="174"/>
      <c r="K85" s="173"/>
      <c r="L85" s="173"/>
      <c r="M85" s="173"/>
      <c r="N85" s="174"/>
    </row>
    <row r="86" spans="1:14" ht="15" customHeight="1">
      <c r="A86" s="176"/>
      <c r="B86" s="176"/>
      <c r="C86" s="177"/>
      <c r="D86" s="176"/>
      <c r="E86" s="176"/>
      <c r="F86" s="177"/>
      <c r="G86" s="176" t="s">
        <v>123</v>
      </c>
      <c r="H86" s="178">
        <v>15</v>
      </c>
      <c r="I86" s="177"/>
      <c r="J86" s="177"/>
      <c r="K86" s="176"/>
      <c r="L86" s="176"/>
      <c r="M86" s="176"/>
      <c r="N86" s="177"/>
    </row>
    <row r="87" spans="1:14" ht="15" customHeight="1">
      <c r="A87" s="179"/>
      <c r="B87" s="179"/>
      <c r="C87" s="180"/>
      <c r="D87" s="179"/>
      <c r="E87" s="179"/>
      <c r="F87" s="180"/>
      <c r="G87" s="179" t="s">
        <v>73</v>
      </c>
      <c r="H87" s="181">
        <v>3460</v>
      </c>
      <c r="I87" s="180"/>
      <c r="J87" s="180"/>
      <c r="K87" s="179"/>
      <c r="L87" s="179"/>
      <c r="M87" s="179"/>
      <c r="N87" s="180"/>
    </row>
    <row r="88" spans="1:14" ht="15" customHeight="1">
      <c r="A88" s="903"/>
      <c r="B88" s="903"/>
      <c r="C88" s="903"/>
      <c r="D88" s="903"/>
      <c r="E88" s="903"/>
      <c r="F88" s="903"/>
      <c r="G88" s="903"/>
      <c r="H88" s="903"/>
      <c r="I88" s="903"/>
      <c r="J88" s="903"/>
      <c r="K88" s="903"/>
      <c r="L88" s="903"/>
      <c r="M88" s="903"/>
      <c r="N88" s="903"/>
    </row>
    <row r="89" spans="1:14" ht="15" customHeight="1">
      <c r="A89" s="173" t="s">
        <v>172</v>
      </c>
      <c r="B89" s="173" t="s">
        <v>173</v>
      </c>
      <c r="C89" s="175">
        <v>582</v>
      </c>
      <c r="D89" s="173" t="s">
        <v>174</v>
      </c>
      <c r="E89" s="173" t="s">
        <v>175</v>
      </c>
      <c r="F89" s="175">
        <v>3550</v>
      </c>
      <c r="G89" s="173" t="s">
        <v>115</v>
      </c>
      <c r="H89" s="175">
        <v>3350</v>
      </c>
      <c r="I89" s="175">
        <v>0</v>
      </c>
      <c r="J89" s="175">
        <v>0</v>
      </c>
      <c r="K89" s="182">
        <v>45343</v>
      </c>
      <c r="L89" s="182">
        <v>45791</v>
      </c>
      <c r="M89" s="173"/>
      <c r="N89" s="175">
        <v>0</v>
      </c>
    </row>
    <row r="90" spans="1:14" ht="15" customHeight="1">
      <c r="A90" s="173"/>
      <c r="B90" s="173"/>
      <c r="C90" s="174"/>
      <c r="D90" s="173"/>
      <c r="E90" s="173"/>
      <c r="F90" s="174"/>
      <c r="G90" s="173" t="s">
        <v>116</v>
      </c>
      <c r="H90" s="175">
        <v>75</v>
      </c>
      <c r="I90" s="174"/>
      <c r="J90" s="174"/>
      <c r="K90" s="173"/>
      <c r="L90" s="173"/>
      <c r="M90" s="173"/>
      <c r="N90" s="174"/>
    </row>
    <row r="91" spans="1:14" ht="15" customHeight="1">
      <c r="A91" s="173"/>
      <c r="B91" s="173"/>
      <c r="C91" s="174"/>
      <c r="D91" s="173"/>
      <c r="E91" s="173"/>
      <c r="F91" s="174"/>
      <c r="G91" s="173" t="s">
        <v>122</v>
      </c>
      <c r="H91" s="175">
        <v>15</v>
      </c>
      <c r="I91" s="174"/>
      <c r="J91" s="174"/>
      <c r="K91" s="173"/>
      <c r="L91" s="173"/>
      <c r="M91" s="173"/>
      <c r="N91" s="174"/>
    </row>
    <row r="92" spans="1:14" ht="15" customHeight="1">
      <c r="A92" s="176"/>
      <c r="B92" s="176"/>
      <c r="C92" s="177"/>
      <c r="D92" s="176"/>
      <c r="E92" s="176"/>
      <c r="F92" s="177"/>
      <c r="G92" s="176" t="s">
        <v>123</v>
      </c>
      <c r="H92" s="178">
        <v>10</v>
      </c>
      <c r="I92" s="177"/>
      <c r="J92" s="177"/>
      <c r="K92" s="176"/>
      <c r="L92" s="176"/>
      <c r="M92" s="176"/>
      <c r="N92" s="177"/>
    </row>
    <row r="93" spans="1:14" ht="15" customHeight="1">
      <c r="A93" s="179"/>
      <c r="B93" s="179"/>
      <c r="C93" s="180"/>
      <c r="D93" s="179"/>
      <c r="E93" s="179"/>
      <c r="F93" s="180"/>
      <c r="G93" s="179" t="s">
        <v>73</v>
      </c>
      <c r="H93" s="181">
        <v>3450</v>
      </c>
      <c r="I93" s="180"/>
      <c r="J93" s="180"/>
      <c r="K93" s="179"/>
      <c r="L93" s="179"/>
      <c r="M93" s="179"/>
      <c r="N93" s="180"/>
    </row>
    <row r="94" spans="1:14" ht="15" customHeight="1">
      <c r="A94" s="903"/>
      <c r="B94" s="903"/>
      <c r="C94" s="903"/>
      <c r="D94" s="903"/>
      <c r="E94" s="903"/>
      <c r="F94" s="903"/>
      <c r="G94" s="903"/>
      <c r="H94" s="903"/>
      <c r="I94" s="903"/>
      <c r="J94" s="903"/>
      <c r="K94" s="903"/>
      <c r="L94" s="903"/>
      <c r="M94" s="903"/>
      <c r="N94" s="903"/>
    </row>
    <row r="95" spans="1:14" ht="15" customHeight="1">
      <c r="A95" s="173" t="s">
        <v>176</v>
      </c>
      <c r="B95" s="173" t="s">
        <v>154</v>
      </c>
      <c r="C95" s="175">
        <v>757</v>
      </c>
      <c r="D95" s="173" t="s">
        <v>177</v>
      </c>
      <c r="E95" s="173" t="s">
        <v>178</v>
      </c>
      <c r="F95" s="175">
        <v>3750</v>
      </c>
      <c r="G95" s="173" t="s">
        <v>115</v>
      </c>
      <c r="H95" s="175">
        <v>3750</v>
      </c>
      <c r="I95" s="175">
        <v>3750</v>
      </c>
      <c r="J95" s="175">
        <v>0</v>
      </c>
      <c r="K95" s="182">
        <v>44935</v>
      </c>
      <c r="L95" s="182">
        <v>45696</v>
      </c>
      <c r="M95" s="173"/>
      <c r="N95" s="175">
        <v>0</v>
      </c>
    </row>
    <row r="96" spans="1:14" ht="15" customHeight="1">
      <c r="A96" s="176"/>
      <c r="B96" s="176"/>
      <c r="C96" s="177"/>
      <c r="D96" s="176"/>
      <c r="E96" s="176"/>
      <c r="F96" s="177"/>
      <c r="G96" s="176" t="s">
        <v>116</v>
      </c>
      <c r="H96" s="178">
        <v>75</v>
      </c>
      <c r="I96" s="177"/>
      <c r="J96" s="177"/>
      <c r="K96" s="176"/>
      <c r="L96" s="176"/>
      <c r="M96" s="176"/>
      <c r="N96" s="177"/>
    </row>
    <row r="97" spans="1:14" ht="15" customHeight="1">
      <c r="A97" s="179"/>
      <c r="B97" s="179"/>
      <c r="C97" s="180"/>
      <c r="D97" s="179"/>
      <c r="E97" s="179"/>
      <c r="F97" s="180"/>
      <c r="G97" s="179" t="s">
        <v>73</v>
      </c>
      <c r="H97" s="181">
        <v>3825</v>
      </c>
      <c r="I97" s="180"/>
      <c r="J97" s="180"/>
      <c r="K97" s="179"/>
      <c r="L97" s="179"/>
      <c r="M97" s="179"/>
      <c r="N97" s="180"/>
    </row>
    <row r="98" spans="1:14" ht="15" customHeight="1">
      <c r="A98" s="903"/>
      <c r="B98" s="903"/>
      <c r="C98" s="903"/>
      <c r="D98" s="903"/>
      <c r="E98" s="903"/>
      <c r="F98" s="903"/>
      <c r="G98" s="903"/>
      <c r="H98" s="903"/>
      <c r="I98" s="903"/>
      <c r="J98" s="903"/>
      <c r="K98" s="903"/>
      <c r="L98" s="903"/>
      <c r="M98" s="903"/>
      <c r="N98" s="903"/>
    </row>
    <row r="99" spans="1:14" ht="15" customHeight="1">
      <c r="A99" s="173" t="s">
        <v>179</v>
      </c>
      <c r="B99" s="173" t="s">
        <v>149</v>
      </c>
      <c r="C99" s="175">
        <v>773</v>
      </c>
      <c r="D99" s="173" t="s">
        <v>180</v>
      </c>
      <c r="E99" s="173" t="s">
        <v>181</v>
      </c>
      <c r="F99" s="175">
        <v>3650</v>
      </c>
      <c r="G99" s="173" t="s">
        <v>115</v>
      </c>
      <c r="H99" s="175">
        <v>3650</v>
      </c>
      <c r="I99" s="175">
        <v>0</v>
      </c>
      <c r="J99" s="175">
        <v>0</v>
      </c>
      <c r="K99" s="182">
        <v>44972</v>
      </c>
      <c r="L99" s="182">
        <v>45760</v>
      </c>
      <c r="M99" s="173"/>
      <c r="N99" s="175">
        <v>0</v>
      </c>
    </row>
    <row r="100" spans="1:14" ht="15" customHeight="1">
      <c r="A100" s="173"/>
      <c r="B100" s="173"/>
      <c r="C100" s="174"/>
      <c r="D100" s="173"/>
      <c r="E100" s="173"/>
      <c r="F100" s="174"/>
      <c r="G100" s="173" t="s">
        <v>182</v>
      </c>
      <c r="H100" s="175">
        <v>100</v>
      </c>
      <c r="I100" s="174"/>
      <c r="J100" s="174"/>
      <c r="K100" s="173"/>
      <c r="L100" s="173"/>
      <c r="M100" s="173"/>
      <c r="N100" s="174"/>
    </row>
    <row r="101" spans="1:14" ht="15" customHeight="1">
      <c r="A101" s="176"/>
      <c r="B101" s="176"/>
      <c r="C101" s="177"/>
      <c r="D101" s="176"/>
      <c r="E101" s="176"/>
      <c r="F101" s="177"/>
      <c r="G101" s="176" t="s">
        <v>183</v>
      </c>
      <c r="H101" s="178">
        <v>-100</v>
      </c>
      <c r="I101" s="177"/>
      <c r="J101" s="177"/>
      <c r="K101" s="176"/>
      <c r="L101" s="176"/>
      <c r="M101" s="176"/>
      <c r="N101" s="177"/>
    </row>
    <row r="102" spans="1:14" ht="15" customHeight="1">
      <c r="A102" s="179"/>
      <c r="B102" s="179"/>
      <c r="C102" s="180"/>
      <c r="D102" s="179"/>
      <c r="E102" s="179"/>
      <c r="F102" s="180"/>
      <c r="G102" s="179" t="s">
        <v>73</v>
      </c>
      <c r="H102" s="181">
        <v>3650</v>
      </c>
      <c r="I102" s="180"/>
      <c r="J102" s="180"/>
      <c r="K102" s="179"/>
      <c r="L102" s="179"/>
      <c r="M102" s="179"/>
      <c r="N102" s="180"/>
    </row>
    <row r="103" spans="1:14" ht="15" customHeight="1">
      <c r="A103" s="903"/>
      <c r="B103" s="903"/>
      <c r="C103" s="903"/>
      <c r="D103" s="903"/>
      <c r="E103" s="903"/>
      <c r="F103" s="903"/>
      <c r="G103" s="903"/>
      <c r="H103" s="903"/>
      <c r="I103" s="903"/>
      <c r="J103" s="903"/>
      <c r="K103" s="903"/>
      <c r="L103" s="903"/>
      <c r="M103" s="903"/>
      <c r="N103" s="903"/>
    </row>
    <row r="104" spans="1:14" ht="15" customHeight="1">
      <c r="A104" s="173" t="s">
        <v>184</v>
      </c>
      <c r="B104" s="173" t="s">
        <v>185</v>
      </c>
      <c r="C104" s="175">
        <v>795</v>
      </c>
      <c r="D104" s="173" t="s">
        <v>186</v>
      </c>
      <c r="E104" s="173" t="s">
        <v>187</v>
      </c>
      <c r="F104" s="175">
        <v>3299</v>
      </c>
      <c r="G104" s="173" t="s">
        <v>115</v>
      </c>
      <c r="H104" s="175">
        <v>3299</v>
      </c>
      <c r="I104" s="175">
        <v>3299</v>
      </c>
      <c r="J104" s="175">
        <v>0</v>
      </c>
      <c r="K104" s="182">
        <v>45562</v>
      </c>
      <c r="L104" s="182">
        <v>46107</v>
      </c>
      <c r="M104" s="173"/>
      <c r="N104" s="175">
        <v>0</v>
      </c>
    </row>
    <row r="105" spans="1:14" ht="15" customHeight="1">
      <c r="A105" s="173"/>
      <c r="B105" s="173"/>
      <c r="C105" s="174"/>
      <c r="D105" s="173"/>
      <c r="E105" s="173"/>
      <c r="F105" s="174"/>
      <c r="G105" s="173" t="s">
        <v>116</v>
      </c>
      <c r="H105" s="175">
        <v>100</v>
      </c>
      <c r="I105" s="174"/>
      <c r="J105" s="174"/>
      <c r="K105" s="173"/>
      <c r="L105" s="173"/>
      <c r="M105" s="173"/>
      <c r="N105" s="174"/>
    </row>
    <row r="106" spans="1:14" ht="15" customHeight="1">
      <c r="A106" s="173"/>
      <c r="B106" s="173"/>
      <c r="C106" s="174"/>
      <c r="D106" s="173"/>
      <c r="E106" s="173"/>
      <c r="F106" s="174"/>
      <c r="G106" s="173" t="s">
        <v>122</v>
      </c>
      <c r="H106" s="175">
        <v>25</v>
      </c>
      <c r="I106" s="174"/>
      <c r="J106" s="174"/>
      <c r="K106" s="173"/>
      <c r="L106" s="173"/>
      <c r="M106" s="173"/>
      <c r="N106" s="174"/>
    </row>
    <row r="107" spans="1:14" ht="15" customHeight="1">
      <c r="A107" s="176"/>
      <c r="B107" s="176"/>
      <c r="C107" s="177"/>
      <c r="D107" s="176"/>
      <c r="E107" s="176"/>
      <c r="F107" s="177"/>
      <c r="G107" s="176" t="s">
        <v>123</v>
      </c>
      <c r="H107" s="178">
        <v>20</v>
      </c>
      <c r="I107" s="177"/>
      <c r="J107" s="177"/>
      <c r="K107" s="176"/>
      <c r="L107" s="176"/>
      <c r="M107" s="176"/>
      <c r="N107" s="177"/>
    </row>
    <row r="108" spans="1:14" ht="15" customHeight="1">
      <c r="A108" s="179"/>
      <c r="B108" s="179"/>
      <c r="C108" s="180"/>
      <c r="D108" s="179"/>
      <c r="E108" s="179"/>
      <c r="F108" s="180"/>
      <c r="G108" s="179" t="s">
        <v>73</v>
      </c>
      <c r="H108" s="181">
        <v>3444</v>
      </c>
      <c r="I108" s="180"/>
      <c r="J108" s="180"/>
      <c r="K108" s="179"/>
      <c r="L108" s="179"/>
      <c r="M108" s="179"/>
      <c r="N108" s="180"/>
    </row>
    <row r="109" spans="1:14" ht="15" customHeight="1">
      <c r="A109" s="903"/>
      <c r="B109" s="903"/>
      <c r="C109" s="903"/>
      <c r="D109" s="903"/>
      <c r="E109" s="903"/>
      <c r="F109" s="903"/>
      <c r="G109" s="903"/>
      <c r="H109" s="903"/>
      <c r="I109" s="903"/>
      <c r="J109" s="903"/>
      <c r="K109" s="903"/>
      <c r="L109" s="903"/>
      <c r="M109" s="903"/>
      <c r="N109" s="903"/>
    </row>
    <row r="110" spans="1:14" ht="15" customHeight="1">
      <c r="A110" s="176" t="s">
        <v>188</v>
      </c>
      <c r="B110" s="176" t="s">
        <v>149</v>
      </c>
      <c r="C110" s="178">
        <v>780</v>
      </c>
      <c r="D110" s="176" t="s">
        <v>76</v>
      </c>
      <c r="E110" s="176" t="s">
        <v>76</v>
      </c>
      <c r="F110" s="178">
        <v>3695</v>
      </c>
      <c r="G110" s="176"/>
      <c r="H110" s="178">
        <v>0</v>
      </c>
      <c r="I110" s="178">
        <v>0</v>
      </c>
      <c r="J110" s="178">
        <v>0</v>
      </c>
      <c r="K110" s="176"/>
      <c r="L110" s="176"/>
      <c r="M110" s="176"/>
      <c r="N110" s="178">
        <v>0</v>
      </c>
    </row>
    <row r="111" spans="1:14" ht="15" customHeight="1">
      <c r="A111" s="179"/>
      <c r="B111" s="179"/>
      <c r="C111" s="180"/>
      <c r="D111" s="179"/>
      <c r="E111" s="179"/>
      <c r="F111" s="180"/>
      <c r="G111" s="179" t="s">
        <v>73</v>
      </c>
      <c r="H111" s="181">
        <v>0</v>
      </c>
      <c r="I111" s="180"/>
      <c r="J111" s="180"/>
      <c r="K111" s="179"/>
      <c r="L111" s="179"/>
      <c r="M111" s="179"/>
      <c r="N111" s="180"/>
    </row>
    <row r="112" spans="1:14" ht="15" customHeight="1">
      <c r="A112" s="903"/>
      <c r="B112" s="903"/>
      <c r="C112" s="903"/>
      <c r="D112" s="903"/>
      <c r="E112" s="903"/>
      <c r="F112" s="903"/>
      <c r="G112" s="903"/>
      <c r="H112" s="903"/>
      <c r="I112" s="903"/>
      <c r="J112" s="903"/>
      <c r="K112" s="903"/>
      <c r="L112" s="903"/>
      <c r="M112" s="903"/>
      <c r="N112" s="903"/>
    </row>
    <row r="113" spans="1:14" ht="15" customHeight="1">
      <c r="A113" s="176" t="s">
        <v>189</v>
      </c>
      <c r="B113" s="176" t="s">
        <v>161</v>
      </c>
      <c r="C113" s="178">
        <v>458</v>
      </c>
      <c r="D113" s="176" t="s">
        <v>76</v>
      </c>
      <c r="E113" s="176" t="s">
        <v>76</v>
      </c>
      <c r="F113" s="178">
        <v>3250</v>
      </c>
      <c r="G113" s="176"/>
      <c r="H113" s="178">
        <v>0</v>
      </c>
      <c r="I113" s="178">
        <v>0</v>
      </c>
      <c r="J113" s="178">
        <v>0</v>
      </c>
      <c r="K113" s="176"/>
      <c r="L113" s="176"/>
      <c r="M113" s="176"/>
      <c r="N113" s="178">
        <v>0</v>
      </c>
    </row>
    <row r="114" spans="1:14" ht="15" customHeight="1">
      <c r="A114" s="179"/>
      <c r="B114" s="179"/>
      <c r="C114" s="180"/>
      <c r="D114" s="179"/>
      <c r="E114" s="179"/>
      <c r="F114" s="180"/>
      <c r="G114" s="179" t="s">
        <v>73</v>
      </c>
      <c r="H114" s="181">
        <v>0</v>
      </c>
      <c r="I114" s="180"/>
      <c r="J114" s="180"/>
      <c r="K114" s="179"/>
      <c r="L114" s="179"/>
      <c r="M114" s="179"/>
      <c r="N114" s="180"/>
    </row>
    <row r="115" spans="1:14" ht="15" customHeight="1">
      <c r="A115" s="903"/>
      <c r="B115" s="903"/>
      <c r="C115" s="903"/>
      <c r="D115" s="903"/>
      <c r="E115" s="903"/>
      <c r="F115" s="903"/>
      <c r="G115" s="903"/>
      <c r="H115" s="903"/>
      <c r="I115" s="903"/>
      <c r="J115" s="903"/>
      <c r="K115" s="903"/>
      <c r="L115" s="903"/>
      <c r="M115" s="903"/>
      <c r="N115" s="903"/>
    </row>
    <row r="116" spans="1:14" ht="15" customHeight="1">
      <c r="A116" s="173" t="s">
        <v>190</v>
      </c>
      <c r="B116" s="173" t="s">
        <v>191</v>
      </c>
      <c r="C116" s="175">
        <v>677</v>
      </c>
      <c r="D116" s="173" t="s">
        <v>192</v>
      </c>
      <c r="E116" s="173" t="s">
        <v>193</v>
      </c>
      <c r="F116" s="175">
        <v>3700</v>
      </c>
      <c r="G116" s="173" t="s">
        <v>115</v>
      </c>
      <c r="H116" s="175">
        <v>3700</v>
      </c>
      <c r="I116" s="175">
        <v>3700</v>
      </c>
      <c r="J116" s="175">
        <v>0</v>
      </c>
      <c r="K116" s="182">
        <v>45460</v>
      </c>
      <c r="L116" s="182">
        <v>46069</v>
      </c>
      <c r="M116" s="173"/>
      <c r="N116" s="175">
        <v>0</v>
      </c>
    </row>
    <row r="117" spans="1:14" ht="15" customHeight="1">
      <c r="A117" s="173"/>
      <c r="B117" s="173"/>
      <c r="C117" s="174"/>
      <c r="D117" s="173"/>
      <c r="E117" s="173"/>
      <c r="F117" s="174"/>
      <c r="G117" s="173" t="s">
        <v>152</v>
      </c>
      <c r="H117" s="175">
        <v>-411</v>
      </c>
      <c r="I117" s="174"/>
      <c r="J117" s="174"/>
      <c r="K117" s="173"/>
      <c r="L117" s="173"/>
      <c r="M117" s="173"/>
      <c r="N117" s="174"/>
    </row>
    <row r="118" spans="1:14" ht="15" customHeight="1">
      <c r="A118" s="173"/>
      <c r="B118" s="173"/>
      <c r="C118" s="174"/>
      <c r="D118" s="173"/>
      <c r="E118" s="173"/>
      <c r="F118" s="174"/>
      <c r="G118" s="173" t="s">
        <v>116</v>
      </c>
      <c r="H118" s="175">
        <v>75</v>
      </c>
      <c r="I118" s="174"/>
      <c r="J118" s="174"/>
      <c r="K118" s="173"/>
      <c r="L118" s="173"/>
      <c r="M118" s="173"/>
      <c r="N118" s="174"/>
    </row>
    <row r="119" spans="1:14" ht="15" customHeight="1">
      <c r="A119" s="173"/>
      <c r="B119" s="173"/>
      <c r="C119" s="174"/>
      <c r="D119" s="173"/>
      <c r="E119" s="173"/>
      <c r="F119" s="174"/>
      <c r="G119" s="173" t="s">
        <v>122</v>
      </c>
      <c r="H119" s="175">
        <v>25</v>
      </c>
      <c r="I119" s="174"/>
      <c r="J119" s="174"/>
      <c r="K119" s="173"/>
      <c r="L119" s="173"/>
      <c r="M119" s="173"/>
      <c r="N119" s="174"/>
    </row>
    <row r="120" spans="1:14" ht="15" customHeight="1">
      <c r="A120" s="176"/>
      <c r="B120" s="176"/>
      <c r="C120" s="177"/>
      <c r="D120" s="176"/>
      <c r="E120" s="176"/>
      <c r="F120" s="177"/>
      <c r="G120" s="176" t="s">
        <v>123</v>
      </c>
      <c r="H120" s="178">
        <v>20</v>
      </c>
      <c r="I120" s="177"/>
      <c r="J120" s="177"/>
      <c r="K120" s="176"/>
      <c r="L120" s="176"/>
      <c r="M120" s="176"/>
      <c r="N120" s="177"/>
    </row>
    <row r="121" spans="1:14" ht="15" customHeight="1">
      <c r="A121" s="179"/>
      <c r="B121" s="179"/>
      <c r="C121" s="180"/>
      <c r="D121" s="179"/>
      <c r="E121" s="179"/>
      <c r="F121" s="180"/>
      <c r="G121" s="179" t="s">
        <v>73</v>
      </c>
      <c r="H121" s="181">
        <v>3409</v>
      </c>
      <c r="I121" s="180"/>
      <c r="J121" s="180"/>
      <c r="K121" s="179"/>
      <c r="L121" s="179"/>
      <c r="M121" s="179"/>
      <c r="N121" s="180"/>
    </row>
    <row r="122" spans="1:14" ht="15" customHeight="1">
      <c r="A122" s="903"/>
      <c r="B122" s="903"/>
      <c r="C122" s="903"/>
      <c r="D122" s="903"/>
      <c r="E122" s="903"/>
      <c r="F122" s="903"/>
      <c r="G122" s="903"/>
      <c r="H122" s="903"/>
      <c r="I122" s="903"/>
      <c r="J122" s="903"/>
      <c r="K122" s="903"/>
      <c r="L122" s="903"/>
      <c r="M122" s="903"/>
      <c r="N122" s="903"/>
    </row>
    <row r="123" spans="1:14" ht="15" customHeight="1">
      <c r="A123" s="176" t="s">
        <v>194</v>
      </c>
      <c r="B123" s="176" t="s">
        <v>195</v>
      </c>
      <c r="C123" s="178">
        <v>710</v>
      </c>
      <c r="D123" s="176" t="s">
        <v>76</v>
      </c>
      <c r="E123" s="176" t="s">
        <v>76</v>
      </c>
      <c r="F123" s="178">
        <v>4500</v>
      </c>
      <c r="G123" s="176"/>
      <c r="H123" s="178">
        <v>0</v>
      </c>
      <c r="I123" s="178">
        <v>0</v>
      </c>
      <c r="J123" s="178">
        <v>0</v>
      </c>
      <c r="K123" s="176"/>
      <c r="L123" s="176"/>
      <c r="M123" s="176"/>
      <c r="N123" s="178">
        <v>0</v>
      </c>
    </row>
    <row r="124" spans="1:14" ht="15" customHeight="1">
      <c r="A124" s="179"/>
      <c r="B124" s="179"/>
      <c r="C124" s="180"/>
      <c r="D124" s="179"/>
      <c r="E124" s="179"/>
      <c r="F124" s="180"/>
      <c r="G124" s="179" t="s">
        <v>73</v>
      </c>
      <c r="H124" s="181">
        <v>0</v>
      </c>
      <c r="I124" s="180"/>
      <c r="J124" s="180"/>
      <c r="K124" s="179"/>
      <c r="L124" s="179"/>
      <c r="M124" s="179"/>
      <c r="N124" s="180"/>
    </row>
    <row r="125" spans="1:14" ht="15" customHeight="1">
      <c r="A125" s="903"/>
      <c r="B125" s="903"/>
      <c r="C125" s="903"/>
      <c r="D125" s="903"/>
      <c r="E125" s="903"/>
      <c r="F125" s="903"/>
      <c r="G125" s="903"/>
      <c r="H125" s="903"/>
      <c r="I125" s="903"/>
      <c r="J125" s="903"/>
      <c r="K125" s="903"/>
      <c r="L125" s="903"/>
      <c r="M125" s="903"/>
      <c r="N125" s="903"/>
    </row>
    <row r="126" spans="1:14" ht="15" customHeight="1">
      <c r="A126" s="173" t="s">
        <v>196</v>
      </c>
      <c r="B126" s="173" t="s">
        <v>197</v>
      </c>
      <c r="C126" s="175">
        <v>747</v>
      </c>
      <c r="D126" s="173" t="s">
        <v>198</v>
      </c>
      <c r="E126" s="173" t="s">
        <v>199</v>
      </c>
      <c r="F126" s="175">
        <v>3250</v>
      </c>
      <c r="G126" s="173" t="s">
        <v>115</v>
      </c>
      <c r="H126" s="175">
        <v>3250</v>
      </c>
      <c r="I126" s="175">
        <v>3250</v>
      </c>
      <c r="J126" s="175">
        <v>0</v>
      </c>
      <c r="K126" s="182">
        <v>45495</v>
      </c>
      <c r="L126" s="182">
        <v>46102</v>
      </c>
      <c r="M126" s="173"/>
      <c r="N126" s="175">
        <v>0</v>
      </c>
    </row>
    <row r="127" spans="1:14" ht="15" customHeight="1">
      <c r="A127" s="173"/>
      <c r="B127" s="173"/>
      <c r="C127" s="174"/>
      <c r="D127" s="173"/>
      <c r="E127" s="173"/>
      <c r="F127" s="174"/>
      <c r="G127" s="173" t="s">
        <v>152</v>
      </c>
      <c r="H127" s="175">
        <v>-325</v>
      </c>
      <c r="I127" s="174"/>
      <c r="J127" s="174"/>
      <c r="K127" s="173"/>
      <c r="L127" s="173"/>
      <c r="M127" s="173"/>
      <c r="N127" s="174"/>
    </row>
    <row r="128" spans="1:14" ht="15" customHeight="1">
      <c r="A128" s="173"/>
      <c r="B128" s="173"/>
      <c r="C128" s="174"/>
      <c r="D128" s="173"/>
      <c r="E128" s="173"/>
      <c r="F128" s="174"/>
      <c r="G128" s="173" t="s">
        <v>116</v>
      </c>
      <c r="H128" s="175">
        <v>75</v>
      </c>
      <c r="I128" s="174"/>
      <c r="J128" s="174"/>
      <c r="K128" s="173"/>
      <c r="L128" s="173"/>
      <c r="M128" s="173"/>
      <c r="N128" s="174"/>
    </row>
    <row r="129" spans="1:14" ht="15" customHeight="1">
      <c r="A129" s="173"/>
      <c r="B129" s="173"/>
      <c r="C129" s="174"/>
      <c r="D129" s="173"/>
      <c r="E129" s="173"/>
      <c r="F129" s="174"/>
      <c r="G129" s="173" t="s">
        <v>122</v>
      </c>
      <c r="H129" s="175">
        <v>15</v>
      </c>
      <c r="I129" s="174"/>
      <c r="J129" s="174"/>
      <c r="K129" s="173"/>
      <c r="L129" s="173"/>
      <c r="M129" s="173"/>
      <c r="N129" s="174"/>
    </row>
    <row r="130" spans="1:14" ht="15" customHeight="1">
      <c r="A130" s="176"/>
      <c r="B130" s="176"/>
      <c r="C130" s="177"/>
      <c r="D130" s="176"/>
      <c r="E130" s="176"/>
      <c r="F130" s="177"/>
      <c r="G130" s="176" t="s">
        <v>123</v>
      </c>
      <c r="H130" s="178">
        <v>10</v>
      </c>
      <c r="I130" s="177"/>
      <c r="J130" s="177"/>
      <c r="K130" s="176"/>
      <c r="L130" s="176"/>
      <c r="M130" s="176"/>
      <c r="N130" s="177"/>
    </row>
    <row r="131" spans="1:14" ht="15" customHeight="1">
      <c r="A131" s="179"/>
      <c r="B131" s="179"/>
      <c r="C131" s="180"/>
      <c r="D131" s="179"/>
      <c r="E131" s="179"/>
      <c r="F131" s="180"/>
      <c r="G131" s="179" t="s">
        <v>73</v>
      </c>
      <c r="H131" s="181">
        <v>3025</v>
      </c>
      <c r="I131" s="180"/>
      <c r="J131" s="180"/>
      <c r="K131" s="179"/>
      <c r="L131" s="179"/>
      <c r="M131" s="179"/>
      <c r="N131" s="180"/>
    </row>
    <row r="132" spans="1:14" ht="15" customHeight="1">
      <c r="A132" s="903"/>
      <c r="B132" s="903"/>
      <c r="C132" s="903"/>
      <c r="D132" s="903"/>
      <c r="E132" s="903"/>
      <c r="F132" s="903"/>
      <c r="G132" s="903"/>
      <c r="H132" s="903"/>
      <c r="I132" s="903"/>
      <c r="J132" s="903"/>
      <c r="K132" s="903"/>
      <c r="L132" s="903"/>
      <c r="M132" s="903"/>
      <c r="N132" s="903"/>
    </row>
    <row r="133" spans="1:14" ht="15" customHeight="1">
      <c r="A133" s="176" t="s">
        <v>200</v>
      </c>
      <c r="B133" s="176" t="s">
        <v>149</v>
      </c>
      <c r="C133" s="178">
        <v>751</v>
      </c>
      <c r="D133" s="176" t="s">
        <v>76</v>
      </c>
      <c r="E133" s="176" t="s">
        <v>76</v>
      </c>
      <c r="F133" s="178">
        <v>3550</v>
      </c>
      <c r="G133" s="176"/>
      <c r="H133" s="178">
        <v>0</v>
      </c>
      <c r="I133" s="178">
        <v>0</v>
      </c>
      <c r="J133" s="178">
        <v>0</v>
      </c>
      <c r="K133" s="176"/>
      <c r="L133" s="176"/>
      <c r="M133" s="176"/>
      <c r="N133" s="178">
        <v>0</v>
      </c>
    </row>
    <row r="134" spans="1:14" ht="15" customHeight="1">
      <c r="A134" s="179"/>
      <c r="B134" s="179"/>
      <c r="C134" s="180"/>
      <c r="D134" s="179"/>
      <c r="E134" s="179"/>
      <c r="F134" s="180"/>
      <c r="G134" s="179" t="s">
        <v>73</v>
      </c>
      <c r="H134" s="181">
        <v>0</v>
      </c>
      <c r="I134" s="180"/>
      <c r="J134" s="180"/>
      <c r="K134" s="179"/>
      <c r="L134" s="179"/>
      <c r="M134" s="179"/>
      <c r="N134" s="180"/>
    </row>
    <row r="135" spans="1:14" ht="15" customHeight="1">
      <c r="A135" s="903"/>
      <c r="B135" s="903"/>
      <c r="C135" s="903"/>
      <c r="D135" s="903"/>
      <c r="E135" s="903"/>
      <c r="F135" s="903"/>
      <c r="G135" s="903"/>
      <c r="H135" s="903"/>
      <c r="I135" s="903"/>
      <c r="J135" s="903"/>
      <c r="K135" s="903"/>
      <c r="L135" s="903"/>
      <c r="M135" s="903"/>
      <c r="N135" s="903"/>
    </row>
    <row r="136" spans="1:14" ht="15" customHeight="1">
      <c r="A136" s="173" t="s">
        <v>201</v>
      </c>
      <c r="B136" s="173" t="s">
        <v>202</v>
      </c>
      <c r="C136" s="175">
        <v>745</v>
      </c>
      <c r="D136" s="173" t="s">
        <v>203</v>
      </c>
      <c r="E136" s="173" t="s">
        <v>204</v>
      </c>
      <c r="F136" s="175">
        <v>4400</v>
      </c>
      <c r="G136" s="173" t="s">
        <v>115</v>
      </c>
      <c r="H136" s="175">
        <v>4400</v>
      </c>
      <c r="I136" s="175">
        <v>0</v>
      </c>
      <c r="J136" s="175">
        <v>0</v>
      </c>
      <c r="K136" s="182">
        <v>45632</v>
      </c>
      <c r="L136" s="182">
        <v>45996</v>
      </c>
      <c r="M136" s="173"/>
      <c r="N136" s="175">
        <v>0</v>
      </c>
    </row>
    <row r="137" spans="1:14" ht="15" customHeight="1">
      <c r="A137" s="176"/>
      <c r="B137" s="176"/>
      <c r="C137" s="177"/>
      <c r="D137" s="176"/>
      <c r="E137" s="176"/>
      <c r="F137" s="177"/>
      <c r="G137" s="176" t="s">
        <v>152</v>
      </c>
      <c r="H137" s="178">
        <v>-4400</v>
      </c>
      <c r="I137" s="177"/>
      <c r="J137" s="177"/>
      <c r="K137" s="176"/>
      <c r="L137" s="176"/>
      <c r="M137" s="176"/>
      <c r="N137" s="177"/>
    </row>
    <row r="138" spans="1:14" ht="15" customHeight="1">
      <c r="A138" s="179"/>
      <c r="B138" s="179"/>
      <c r="C138" s="180"/>
      <c r="D138" s="179"/>
      <c r="E138" s="179"/>
      <c r="F138" s="180"/>
      <c r="G138" s="179" t="s">
        <v>73</v>
      </c>
      <c r="H138" s="181">
        <v>0</v>
      </c>
      <c r="I138" s="180"/>
      <c r="J138" s="180"/>
      <c r="K138" s="179"/>
      <c r="L138" s="179"/>
      <c r="M138" s="179"/>
      <c r="N138" s="180"/>
    </row>
    <row r="139" spans="1:14" ht="15" customHeight="1">
      <c r="A139" s="903"/>
      <c r="B139" s="903"/>
      <c r="C139" s="903"/>
      <c r="D139" s="903"/>
      <c r="E139" s="903"/>
      <c r="F139" s="903"/>
      <c r="G139" s="903"/>
      <c r="H139" s="903"/>
      <c r="I139" s="903"/>
      <c r="J139" s="903"/>
      <c r="K139" s="903"/>
      <c r="L139" s="903"/>
      <c r="M139" s="903"/>
      <c r="N139" s="903"/>
    </row>
    <row r="140" spans="1:14" ht="15" customHeight="1">
      <c r="A140" s="173" t="s">
        <v>205</v>
      </c>
      <c r="B140" s="173" t="s">
        <v>206</v>
      </c>
      <c r="C140" s="175">
        <v>565</v>
      </c>
      <c r="D140" s="173" t="s">
        <v>207</v>
      </c>
      <c r="E140" s="173" t="s">
        <v>208</v>
      </c>
      <c r="F140" s="175">
        <v>3100</v>
      </c>
      <c r="G140" s="173" t="s">
        <v>115</v>
      </c>
      <c r="H140" s="175">
        <v>3150</v>
      </c>
      <c r="I140" s="175">
        <v>0</v>
      </c>
      <c r="J140" s="175">
        <v>0</v>
      </c>
      <c r="K140" s="182">
        <v>44593</v>
      </c>
      <c r="L140" s="182">
        <v>45688</v>
      </c>
      <c r="M140" s="173"/>
      <c r="N140" s="175">
        <v>0</v>
      </c>
    </row>
    <row r="141" spans="1:14" ht="15" customHeight="1">
      <c r="A141" s="176"/>
      <c r="B141" s="176"/>
      <c r="C141" s="177"/>
      <c r="D141" s="176"/>
      <c r="E141" s="176"/>
      <c r="F141" s="177"/>
      <c r="G141" s="176" t="s">
        <v>116</v>
      </c>
      <c r="H141" s="178">
        <v>75</v>
      </c>
      <c r="I141" s="177"/>
      <c r="J141" s="177"/>
      <c r="K141" s="176"/>
      <c r="L141" s="176"/>
      <c r="M141" s="176"/>
      <c r="N141" s="177"/>
    </row>
    <row r="142" spans="1:14" ht="15" customHeight="1">
      <c r="A142" s="179"/>
      <c r="B142" s="179"/>
      <c r="C142" s="180"/>
      <c r="D142" s="179"/>
      <c r="E142" s="179"/>
      <c r="F142" s="180"/>
      <c r="G142" s="179" t="s">
        <v>73</v>
      </c>
      <c r="H142" s="181">
        <v>3225</v>
      </c>
      <c r="I142" s="180"/>
      <c r="J142" s="180"/>
      <c r="K142" s="179"/>
      <c r="L142" s="179"/>
      <c r="M142" s="179"/>
      <c r="N142" s="180"/>
    </row>
    <row r="143" spans="1:14" ht="15" customHeight="1">
      <c r="A143" s="903"/>
      <c r="B143" s="903"/>
      <c r="C143" s="903"/>
      <c r="D143" s="903"/>
      <c r="E143" s="903"/>
      <c r="F143" s="903"/>
      <c r="G143" s="903"/>
      <c r="H143" s="903"/>
      <c r="I143" s="903"/>
      <c r="J143" s="903"/>
      <c r="K143" s="903"/>
      <c r="L143" s="903"/>
      <c r="M143" s="903"/>
      <c r="N143" s="903"/>
    </row>
    <row r="144" spans="1:14" ht="15" customHeight="1">
      <c r="A144" s="173" t="s">
        <v>209</v>
      </c>
      <c r="B144" s="173" t="s">
        <v>210</v>
      </c>
      <c r="C144" s="175">
        <v>710</v>
      </c>
      <c r="D144" s="173" t="s">
        <v>211</v>
      </c>
      <c r="E144" s="173" t="s">
        <v>212</v>
      </c>
      <c r="F144" s="175">
        <v>3550</v>
      </c>
      <c r="G144" s="173" t="s">
        <v>115</v>
      </c>
      <c r="H144" s="175">
        <v>3550</v>
      </c>
      <c r="I144" s="175">
        <v>0</v>
      </c>
      <c r="J144" s="175">
        <v>0</v>
      </c>
      <c r="K144" s="182">
        <v>45016</v>
      </c>
      <c r="L144" s="182">
        <v>45838</v>
      </c>
      <c r="M144" s="173"/>
      <c r="N144" s="175">
        <v>0</v>
      </c>
    </row>
    <row r="145" spans="1:14" ht="15" customHeight="1">
      <c r="A145" s="173"/>
      <c r="B145" s="173"/>
      <c r="C145" s="174"/>
      <c r="D145" s="173"/>
      <c r="E145" s="173"/>
      <c r="F145" s="174"/>
      <c r="G145" s="173" t="s">
        <v>213</v>
      </c>
      <c r="H145" s="175">
        <v>175</v>
      </c>
      <c r="I145" s="174"/>
      <c r="J145" s="174"/>
      <c r="K145" s="173"/>
      <c r="L145" s="173"/>
      <c r="M145" s="173"/>
      <c r="N145" s="174"/>
    </row>
    <row r="146" spans="1:14" ht="15" customHeight="1">
      <c r="A146" s="176"/>
      <c r="B146" s="176"/>
      <c r="C146" s="177"/>
      <c r="D146" s="176"/>
      <c r="E146" s="176"/>
      <c r="F146" s="177"/>
      <c r="G146" s="176" t="s">
        <v>117</v>
      </c>
      <c r="H146" s="178">
        <v>-175</v>
      </c>
      <c r="I146" s="177"/>
      <c r="J146" s="177"/>
      <c r="K146" s="176"/>
      <c r="L146" s="176"/>
      <c r="M146" s="176"/>
      <c r="N146" s="177"/>
    </row>
    <row r="147" spans="1:14" ht="15" customHeight="1">
      <c r="A147" s="179"/>
      <c r="B147" s="179"/>
      <c r="C147" s="180"/>
      <c r="D147" s="179"/>
      <c r="E147" s="179"/>
      <c r="F147" s="180"/>
      <c r="G147" s="179" t="s">
        <v>73</v>
      </c>
      <c r="H147" s="181">
        <v>3550</v>
      </c>
      <c r="I147" s="180"/>
      <c r="J147" s="180"/>
      <c r="K147" s="179"/>
      <c r="L147" s="179"/>
      <c r="M147" s="179"/>
      <c r="N147" s="180"/>
    </row>
    <row r="148" spans="1:14" ht="15" customHeight="1">
      <c r="A148" s="903"/>
      <c r="B148" s="903"/>
      <c r="C148" s="903"/>
      <c r="D148" s="903"/>
      <c r="E148" s="903"/>
      <c r="F148" s="903"/>
      <c r="G148" s="903"/>
      <c r="H148" s="903"/>
      <c r="I148" s="903"/>
      <c r="J148" s="903"/>
      <c r="K148" s="903"/>
      <c r="L148" s="903"/>
      <c r="M148" s="903"/>
      <c r="N148" s="903"/>
    </row>
    <row r="149" spans="1:14" ht="15" customHeight="1">
      <c r="A149" s="173" t="s">
        <v>214</v>
      </c>
      <c r="B149" s="173" t="s">
        <v>215</v>
      </c>
      <c r="C149" s="175">
        <v>727</v>
      </c>
      <c r="D149" s="173" t="s">
        <v>216</v>
      </c>
      <c r="E149" s="173" t="s">
        <v>217</v>
      </c>
      <c r="F149" s="175">
        <v>3595</v>
      </c>
      <c r="G149" s="173" t="s">
        <v>115</v>
      </c>
      <c r="H149" s="175">
        <v>3620</v>
      </c>
      <c r="I149" s="175">
        <v>3620</v>
      </c>
      <c r="J149" s="175">
        <v>0</v>
      </c>
      <c r="K149" s="182">
        <v>44834</v>
      </c>
      <c r="L149" s="182">
        <v>46023</v>
      </c>
      <c r="M149" s="173"/>
      <c r="N149" s="175">
        <v>0</v>
      </c>
    </row>
    <row r="150" spans="1:14" ht="15" customHeight="1">
      <c r="A150" s="173"/>
      <c r="B150" s="173"/>
      <c r="C150" s="174"/>
      <c r="D150" s="173"/>
      <c r="E150" s="173"/>
      <c r="F150" s="174"/>
      <c r="G150" s="173" t="s">
        <v>116</v>
      </c>
      <c r="H150" s="175">
        <v>100</v>
      </c>
      <c r="I150" s="174"/>
      <c r="J150" s="174"/>
      <c r="K150" s="173"/>
      <c r="L150" s="173"/>
      <c r="M150" s="173"/>
      <c r="N150" s="174"/>
    </row>
    <row r="151" spans="1:14" ht="15" customHeight="1">
      <c r="A151" s="173"/>
      <c r="B151" s="173"/>
      <c r="C151" s="174"/>
      <c r="D151" s="173"/>
      <c r="E151" s="173"/>
      <c r="F151" s="174"/>
      <c r="G151" s="173" t="s">
        <v>122</v>
      </c>
      <c r="H151" s="175">
        <v>25</v>
      </c>
      <c r="I151" s="174"/>
      <c r="J151" s="174"/>
      <c r="K151" s="173"/>
      <c r="L151" s="173"/>
      <c r="M151" s="173"/>
      <c r="N151" s="174"/>
    </row>
    <row r="152" spans="1:14" ht="15" customHeight="1">
      <c r="A152" s="173"/>
      <c r="B152" s="173"/>
      <c r="C152" s="174"/>
      <c r="D152" s="173"/>
      <c r="E152" s="173"/>
      <c r="F152" s="174"/>
      <c r="G152" s="173" t="s">
        <v>123</v>
      </c>
      <c r="H152" s="175">
        <v>20</v>
      </c>
      <c r="I152" s="174"/>
      <c r="J152" s="174"/>
      <c r="K152" s="173"/>
      <c r="L152" s="173"/>
      <c r="M152" s="173"/>
      <c r="N152" s="174"/>
    </row>
    <row r="153" spans="1:14" ht="15" customHeight="1">
      <c r="A153" s="176"/>
      <c r="B153" s="176"/>
      <c r="C153" s="177"/>
      <c r="D153" s="176"/>
      <c r="E153" s="176"/>
      <c r="F153" s="177"/>
      <c r="G153" s="176" t="s">
        <v>152</v>
      </c>
      <c r="H153" s="178">
        <v>-100</v>
      </c>
      <c r="I153" s="177"/>
      <c r="J153" s="177"/>
      <c r="K153" s="176"/>
      <c r="L153" s="176"/>
      <c r="M153" s="176"/>
      <c r="N153" s="177"/>
    </row>
    <row r="154" spans="1:14" ht="15" customHeight="1">
      <c r="A154" s="179"/>
      <c r="B154" s="179"/>
      <c r="C154" s="180"/>
      <c r="D154" s="179"/>
      <c r="E154" s="179"/>
      <c r="F154" s="180"/>
      <c r="G154" s="179" t="s">
        <v>73</v>
      </c>
      <c r="H154" s="181">
        <v>3665</v>
      </c>
      <c r="I154" s="180"/>
      <c r="J154" s="180"/>
      <c r="K154" s="179"/>
      <c r="L154" s="179"/>
      <c r="M154" s="179"/>
      <c r="N154" s="180"/>
    </row>
    <row r="155" spans="1:14" ht="15" customHeight="1">
      <c r="A155" s="903"/>
      <c r="B155" s="903"/>
      <c r="C155" s="903"/>
      <c r="D155" s="903"/>
      <c r="E155" s="903"/>
      <c r="F155" s="903"/>
      <c r="G155" s="903"/>
      <c r="H155" s="903"/>
      <c r="I155" s="903"/>
      <c r="J155" s="903"/>
      <c r="K155" s="903"/>
      <c r="L155" s="903"/>
      <c r="M155" s="903"/>
      <c r="N155" s="903"/>
    </row>
    <row r="156" spans="1:14" ht="15" customHeight="1">
      <c r="A156" s="176" t="s">
        <v>218</v>
      </c>
      <c r="B156" s="176" t="s">
        <v>219</v>
      </c>
      <c r="C156" s="178">
        <v>850</v>
      </c>
      <c r="D156" s="176" t="s">
        <v>76</v>
      </c>
      <c r="E156" s="176" t="s">
        <v>76</v>
      </c>
      <c r="F156" s="178">
        <v>3850</v>
      </c>
      <c r="G156" s="176"/>
      <c r="H156" s="178">
        <v>0</v>
      </c>
      <c r="I156" s="178">
        <v>0</v>
      </c>
      <c r="J156" s="178">
        <v>0</v>
      </c>
      <c r="K156" s="176"/>
      <c r="L156" s="176"/>
      <c r="M156" s="176"/>
      <c r="N156" s="178">
        <v>0</v>
      </c>
    </row>
    <row r="157" spans="1:14" ht="15" customHeight="1">
      <c r="A157" s="179"/>
      <c r="B157" s="179"/>
      <c r="C157" s="180"/>
      <c r="D157" s="179"/>
      <c r="E157" s="179"/>
      <c r="F157" s="180"/>
      <c r="G157" s="179" t="s">
        <v>73</v>
      </c>
      <c r="H157" s="181">
        <v>0</v>
      </c>
      <c r="I157" s="180"/>
      <c r="J157" s="180"/>
      <c r="K157" s="179"/>
      <c r="L157" s="179"/>
      <c r="M157" s="179"/>
      <c r="N157" s="180"/>
    </row>
    <row r="158" spans="1:14" ht="15" customHeight="1">
      <c r="A158" s="903"/>
      <c r="B158" s="903"/>
      <c r="C158" s="903"/>
      <c r="D158" s="903"/>
      <c r="E158" s="903"/>
      <c r="F158" s="903"/>
      <c r="G158" s="903"/>
      <c r="H158" s="903"/>
      <c r="I158" s="903"/>
      <c r="J158" s="903"/>
      <c r="K158" s="903"/>
      <c r="L158" s="903"/>
      <c r="M158" s="903"/>
      <c r="N158" s="903"/>
    </row>
    <row r="159" spans="1:14" ht="15" customHeight="1">
      <c r="A159" s="176" t="s">
        <v>220</v>
      </c>
      <c r="B159" s="176" t="s">
        <v>185</v>
      </c>
      <c r="C159" s="178">
        <v>751</v>
      </c>
      <c r="D159" s="176" t="s">
        <v>76</v>
      </c>
      <c r="E159" s="176" t="s">
        <v>76</v>
      </c>
      <c r="F159" s="178">
        <v>3502</v>
      </c>
      <c r="G159" s="176"/>
      <c r="H159" s="178">
        <v>0</v>
      </c>
      <c r="I159" s="178">
        <v>0</v>
      </c>
      <c r="J159" s="178">
        <v>0</v>
      </c>
      <c r="K159" s="176"/>
      <c r="L159" s="176"/>
      <c r="M159" s="176"/>
      <c r="N159" s="178">
        <v>0</v>
      </c>
    </row>
    <row r="160" spans="1:14" ht="15" customHeight="1">
      <c r="A160" s="179"/>
      <c r="B160" s="179"/>
      <c r="C160" s="180"/>
      <c r="D160" s="179"/>
      <c r="E160" s="179"/>
      <c r="F160" s="180"/>
      <c r="G160" s="179" t="s">
        <v>73</v>
      </c>
      <c r="H160" s="181">
        <v>0</v>
      </c>
      <c r="I160" s="180"/>
      <c r="J160" s="180"/>
      <c r="K160" s="179"/>
      <c r="L160" s="179"/>
      <c r="M160" s="179"/>
      <c r="N160" s="180"/>
    </row>
    <row r="161" spans="1:14" ht="15" customHeight="1">
      <c r="A161" s="903"/>
      <c r="B161" s="903"/>
      <c r="C161" s="903"/>
      <c r="D161" s="903"/>
      <c r="E161" s="903"/>
      <c r="F161" s="903"/>
      <c r="G161" s="903"/>
      <c r="H161" s="903"/>
      <c r="I161" s="903"/>
      <c r="J161" s="903"/>
      <c r="K161" s="903"/>
      <c r="L161" s="903"/>
      <c r="M161" s="903"/>
      <c r="N161" s="903"/>
    </row>
    <row r="162" spans="1:14" ht="15" customHeight="1">
      <c r="A162" s="173" t="s">
        <v>221</v>
      </c>
      <c r="B162" s="173" t="s">
        <v>222</v>
      </c>
      <c r="C162" s="175">
        <v>703</v>
      </c>
      <c r="D162" s="173" t="s">
        <v>223</v>
      </c>
      <c r="E162" s="173" t="s">
        <v>224</v>
      </c>
      <c r="F162" s="175">
        <v>3499</v>
      </c>
      <c r="G162" s="173" t="s">
        <v>115</v>
      </c>
      <c r="H162" s="175">
        <v>3499</v>
      </c>
      <c r="I162" s="175">
        <v>1000</v>
      </c>
      <c r="J162" s="175">
        <v>0</v>
      </c>
      <c r="K162" s="182">
        <v>45596</v>
      </c>
      <c r="L162" s="182">
        <v>46052</v>
      </c>
      <c r="M162" s="173"/>
      <c r="N162" s="175">
        <v>-2423.1999999999998</v>
      </c>
    </row>
    <row r="163" spans="1:14" ht="15" customHeight="1">
      <c r="A163" s="173"/>
      <c r="B163" s="173"/>
      <c r="C163" s="174"/>
      <c r="D163" s="173"/>
      <c r="E163" s="173"/>
      <c r="F163" s="174"/>
      <c r="G163" s="173" t="s">
        <v>152</v>
      </c>
      <c r="H163" s="175">
        <v>-659.8</v>
      </c>
      <c r="I163" s="174"/>
      <c r="J163" s="174"/>
      <c r="K163" s="173"/>
      <c r="L163" s="173"/>
      <c r="M163" s="173"/>
      <c r="N163" s="174"/>
    </row>
    <row r="164" spans="1:14" ht="15" customHeight="1">
      <c r="A164" s="173"/>
      <c r="B164" s="173"/>
      <c r="C164" s="174"/>
      <c r="D164" s="173"/>
      <c r="E164" s="173"/>
      <c r="F164" s="174"/>
      <c r="G164" s="173" t="s">
        <v>122</v>
      </c>
      <c r="H164" s="175">
        <v>25</v>
      </c>
      <c r="I164" s="174"/>
      <c r="J164" s="174"/>
      <c r="K164" s="173"/>
      <c r="L164" s="173"/>
      <c r="M164" s="173"/>
      <c r="N164" s="174"/>
    </row>
    <row r="165" spans="1:14" ht="15" customHeight="1">
      <c r="A165" s="176"/>
      <c r="B165" s="176"/>
      <c r="C165" s="177"/>
      <c r="D165" s="176"/>
      <c r="E165" s="176"/>
      <c r="F165" s="177"/>
      <c r="G165" s="176" t="s">
        <v>123</v>
      </c>
      <c r="H165" s="178">
        <v>20</v>
      </c>
      <c r="I165" s="177"/>
      <c r="J165" s="177"/>
      <c r="K165" s="176"/>
      <c r="L165" s="176"/>
      <c r="M165" s="176"/>
      <c r="N165" s="177"/>
    </row>
    <row r="166" spans="1:14" ht="15" customHeight="1">
      <c r="A166" s="179"/>
      <c r="B166" s="179"/>
      <c r="C166" s="180"/>
      <c r="D166" s="179"/>
      <c r="E166" s="179"/>
      <c r="F166" s="180"/>
      <c r="G166" s="179" t="s">
        <v>73</v>
      </c>
      <c r="H166" s="181">
        <v>2884.2</v>
      </c>
      <c r="I166" s="180"/>
      <c r="J166" s="180"/>
      <c r="K166" s="179"/>
      <c r="L166" s="179"/>
      <c r="M166" s="179"/>
      <c r="N166" s="180"/>
    </row>
    <row r="167" spans="1:14" ht="15" customHeight="1">
      <c r="A167" s="903"/>
      <c r="B167" s="903"/>
      <c r="C167" s="903"/>
      <c r="D167" s="903"/>
      <c r="E167" s="903"/>
      <c r="F167" s="903"/>
      <c r="G167" s="903"/>
      <c r="H167" s="903"/>
      <c r="I167" s="903"/>
      <c r="J167" s="903"/>
      <c r="K167" s="903"/>
      <c r="L167" s="903"/>
      <c r="M167" s="903"/>
      <c r="N167" s="903"/>
    </row>
    <row r="168" spans="1:14" ht="15" customHeight="1">
      <c r="A168" s="173" t="s">
        <v>225</v>
      </c>
      <c r="B168" s="173" t="s">
        <v>226</v>
      </c>
      <c r="C168" s="175">
        <v>744</v>
      </c>
      <c r="D168" s="173" t="s">
        <v>227</v>
      </c>
      <c r="E168" s="173" t="s">
        <v>228</v>
      </c>
      <c r="F168" s="175">
        <v>3450</v>
      </c>
      <c r="G168" s="173" t="s">
        <v>115</v>
      </c>
      <c r="H168" s="175">
        <v>3450</v>
      </c>
      <c r="I168" s="175">
        <v>0</v>
      </c>
      <c r="J168" s="175">
        <v>0</v>
      </c>
      <c r="K168" s="182">
        <v>45644</v>
      </c>
      <c r="L168" s="182">
        <v>46098</v>
      </c>
      <c r="M168" s="173"/>
      <c r="N168" s="175">
        <v>-343.56</v>
      </c>
    </row>
    <row r="169" spans="1:14" ht="15" customHeight="1">
      <c r="A169" s="176"/>
      <c r="B169" s="176"/>
      <c r="C169" s="177"/>
      <c r="D169" s="176"/>
      <c r="E169" s="176"/>
      <c r="F169" s="177"/>
      <c r="G169" s="176" t="s">
        <v>116</v>
      </c>
      <c r="H169" s="178">
        <v>100</v>
      </c>
      <c r="I169" s="177"/>
      <c r="J169" s="177"/>
      <c r="K169" s="176"/>
      <c r="L169" s="176"/>
      <c r="M169" s="176"/>
      <c r="N169" s="177"/>
    </row>
    <row r="170" spans="1:14" ht="15" customHeight="1">
      <c r="A170" s="179"/>
      <c r="B170" s="179"/>
      <c r="C170" s="180"/>
      <c r="D170" s="179"/>
      <c r="E170" s="179"/>
      <c r="F170" s="180"/>
      <c r="G170" s="179" t="s">
        <v>73</v>
      </c>
      <c r="H170" s="181">
        <v>3550</v>
      </c>
      <c r="I170" s="180"/>
      <c r="J170" s="180"/>
      <c r="K170" s="179"/>
      <c r="L170" s="179"/>
      <c r="M170" s="179"/>
      <c r="N170" s="180"/>
    </row>
    <row r="171" spans="1:14" ht="15" customHeight="1">
      <c r="A171" s="903"/>
      <c r="B171" s="903"/>
      <c r="C171" s="903"/>
      <c r="D171" s="903"/>
      <c r="E171" s="903"/>
      <c r="F171" s="903"/>
      <c r="G171" s="903"/>
      <c r="H171" s="903"/>
      <c r="I171" s="903"/>
      <c r="J171" s="903"/>
      <c r="K171" s="903"/>
      <c r="L171" s="903"/>
      <c r="M171" s="903"/>
      <c r="N171" s="903"/>
    </row>
    <row r="172" spans="1:14" ht="15" customHeight="1">
      <c r="A172" s="173" t="s">
        <v>229</v>
      </c>
      <c r="B172" s="173" t="s">
        <v>230</v>
      </c>
      <c r="C172" s="175">
        <v>786</v>
      </c>
      <c r="D172" s="173" t="s">
        <v>231</v>
      </c>
      <c r="E172" s="173" t="s">
        <v>232</v>
      </c>
      <c r="F172" s="175">
        <v>3499</v>
      </c>
      <c r="G172" s="173" t="s">
        <v>115</v>
      </c>
      <c r="H172" s="175">
        <v>3299</v>
      </c>
      <c r="I172" s="175">
        <v>3299</v>
      </c>
      <c r="J172" s="175">
        <v>0</v>
      </c>
      <c r="K172" s="182">
        <v>45444</v>
      </c>
      <c r="L172" s="182">
        <v>45838</v>
      </c>
      <c r="M172" s="173"/>
      <c r="N172" s="175">
        <v>-3474</v>
      </c>
    </row>
    <row r="173" spans="1:14" ht="15" customHeight="1">
      <c r="A173" s="173"/>
      <c r="B173" s="173"/>
      <c r="C173" s="174"/>
      <c r="D173" s="173"/>
      <c r="E173" s="173"/>
      <c r="F173" s="174"/>
      <c r="G173" s="173" t="s">
        <v>116</v>
      </c>
      <c r="H173" s="175">
        <v>150</v>
      </c>
      <c r="I173" s="174"/>
      <c r="J173" s="174"/>
      <c r="K173" s="173"/>
      <c r="L173" s="173"/>
      <c r="M173" s="173"/>
      <c r="N173" s="174"/>
    </row>
    <row r="174" spans="1:14" ht="15" customHeight="1">
      <c r="A174" s="173"/>
      <c r="B174" s="173"/>
      <c r="C174" s="174"/>
      <c r="D174" s="173"/>
      <c r="E174" s="173"/>
      <c r="F174" s="174"/>
      <c r="G174" s="173" t="s">
        <v>122</v>
      </c>
      <c r="H174" s="175">
        <v>15</v>
      </c>
      <c r="I174" s="174"/>
      <c r="J174" s="174"/>
      <c r="K174" s="173"/>
      <c r="L174" s="173"/>
      <c r="M174" s="173"/>
      <c r="N174" s="174"/>
    </row>
    <row r="175" spans="1:14" ht="15" customHeight="1">
      <c r="A175" s="176"/>
      <c r="B175" s="176"/>
      <c r="C175" s="177"/>
      <c r="D175" s="176"/>
      <c r="E175" s="176"/>
      <c r="F175" s="177"/>
      <c r="G175" s="176" t="s">
        <v>123</v>
      </c>
      <c r="H175" s="178">
        <v>10</v>
      </c>
      <c r="I175" s="177"/>
      <c r="J175" s="177"/>
      <c r="K175" s="176"/>
      <c r="L175" s="176"/>
      <c r="M175" s="176"/>
      <c r="N175" s="177"/>
    </row>
    <row r="176" spans="1:14" ht="15" customHeight="1">
      <c r="A176" s="179"/>
      <c r="B176" s="179"/>
      <c r="C176" s="180"/>
      <c r="D176" s="179"/>
      <c r="E176" s="179"/>
      <c r="F176" s="180"/>
      <c r="G176" s="179" t="s">
        <v>73</v>
      </c>
      <c r="H176" s="181">
        <v>3474</v>
      </c>
      <c r="I176" s="180"/>
      <c r="J176" s="180"/>
      <c r="K176" s="179"/>
      <c r="L176" s="179"/>
      <c r="M176" s="179"/>
      <c r="N176" s="180"/>
    </row>
    <row r="177" spans="1:14" ht="15" customHeight="1">
      <c r="A177" s="903"/>
      <c r="B177" s="903"/>
      <c r="C177" s="903"/>
      <c r="D177" s="903"/>
      <c r="E177" s="903"/>
      <c r="F177" s="903"/>
      <c r="G177" s="903"/>
      <c r="H177" s="903"/>
      <c r="I177" s="903"/>
      <c r="J177" s="903"/>
      <c r="K177" s="903"/>
      <c r="L177" s="903"/>
      <c r="M177" s="903"/>
      <c r="N177" s="903"/>
    </row>
    <row r="178" spans="1:14" ht="15" customHeight="1">
      <c r="A178" s="173" t="s">
        <v>233</v>
      </c>
      <c r="B178" s="173" t="s">
        <v>234</v>
      </c>
      <c r="C178" s="175">
        <v>941</v>
      </c>
      <c r="D178" s="173" t="s">
        <v>235</v>
      </c>
      <c r="E178" s="173" t="s">
        <v>236</v>
      </c>
      <c r="F178" s="175">
        <v>4175</v>
      </c>
      <c r="G178" s="173" t="s">
        <v>115</v>
      </c>
      <c r="H178" s="175">
        <v>4175</v>
      </c>
      <c r="I178" s="175">
        <v>4175</v>
      </c>
      <c r="J178" s="175">
        <v>0</v>
      </c>
      <c r="K178" s="182">
        <v>44985</v>
      </c>
      <c r="L178" s="182">
        <v>45774</v>
      </c>
      <c r="M178" s="173"/>
      <c r="N178" s="175">
        <v>225</v>
      </c>
    </row>
    <row r="179" spans="1:14" ht="15" customHeight="1">
      <c r="A179" s="176"/>
      <c r="B179" s="176"/>
      <c r="C179" s="177"/>
      <c r="D179" s="176"/>
      <c r="E179" s="176"/>
      <c r="F179" s="177"/>
      <c r="G179" s="176" t="s">
        <v>116</v>
      </c>
      <c r="H179" s="178">
        <v>75</v>
      </c>
      <c r="I179" s="177"/>
      <c r="J179" s="177"/>
      <c r="K179" s="176"/>
      <c r="L179" s="176"/>
      <c r="M179" s="176"/>
      <c r="N179" s="177"/>
    </row>
    <row r="180" spans="1:14" ht="15" customHeight="1">
      <c r="A180" s="179"/>
      <c r="B180" s="179"/>
      <c r="C180" s="180"/>
      <c r="D180" s="179"/>
      <c r="E180" s="179"/>
      <c r="F180" s="180"/>
      <c r="G180" s="179" t="s">
        <v>73</v>
      </c>
      <c r="H180" s="181">
        <v>4250</v>
      </c>
      <c r="I180" s="180"/>
      <c r="J180" s="180"/>
      <c r="K180" s="179"/>
      <c r="L180" s="179"/>
      <c r="M180" s="179"/>
      <c r="N180" s="180"/>
    </row>
    <row r="181" spans="1:14" ht="15" customHeight="1">
      <c r="A181" s="903"/>
      <c r="B181" s="903"/>
      <c r="C181" s="903"/>
      <c r="D181" s="903"/>
      <c r="E181" s="903"/>
      <c r="F181" s="903"/>
      <c r="G181" s="903"/>
      <c r="H181" s="903"/>
      <c r="I181" s="903"/>
      <c r="J181" s="903"/>
      <c r="K181" s="903"/>
      <c r="L181" s="903"/>
      <c r="M181" s="903"/>
      <c r="N181" s="903"/>
    </row>
    <row r="182" spans="1:14" ht="15" customHeight="1">
      <c r="A182" s="173" t="s">
        <v>237</v>
      </c>
      <c r="B182" s="173" t="s">
        <v>238</v>
      </c>
      <c r="C182" s="175">
        <v>493</v>
      </c>
      <c r="D182" s="173" t="s">
        <v>239</v>
      </c>
      <c r="E182" s="173" t="s">
        <v>240</v>
      </c>
      <c r="F182" s="175">
        <v>2850</v>
      </c>
      <c r="G182" s="173" t="s">
        <v>115</v>
      </c>
      <c r="H182" s="175">
        <v>3000</v>
      </c>
      <c r="I182" s="175">
        <v>3000</v>
      </c>
      <c r="J182" s="175">
        <v>0</v>
      </c>
      <c r="K182" s="182">
        <v>45097</v>
      </c>
      <c r="L182" s="182">
        <v>45919</v>
      </c>
      <c r="M182" s="173"/>
      <c r="N182" s="175">
        <v>0</v>
      </c>
    </row>
    <row r="183" spans="1:14" ht="15" customHeight="1">
      <c r="A183" s="173"/>
      <c r="B183" s="173"/>
      <c r="C183" s="174"/>
      <c r="D183" s="173"/>
      <c r="E183" s="173"/>
      <c r="F183" s="174"/>
      <c r="G183" s="173" t="s">
        <v>152</v>
      </c>
      <c r="H183" s="175">
        <v>-400</v>
      </c>
      <c r="I183" s="174"/>
      <c r="J183" s="174"/>
      <c r="K183" s="173"/>
      <c r="L183" s="173"/>
      <c r="M183" s="173"/>
      <c r="N183" s="174"/>
    </row>
    <row r="184" spans="1:14" ht="15" customHeight="1">
      <c r="A184" s="173"/>
      <c r="B184" s="173"/>
      <c r="C184" s="174"/>
      <c r="D184" s="173"/>
      <c r="E184" s="173"/>
      <c r="F184" s="174"/>
      <c r="G184" s="173" t="s">
        <v>122</v>
      </c>
      <c r="H184" s="175">
        <v>10</v>
      </c>
      <c r="I184" s="174"/>
      <c r="J184" s="174"/>
      <c r="K184" s="173"/>
      <c r="L184" s="173"/>
      <c r="M184" s="173"/>
      <c r="N184" s="174"/>
    </row>
    <row r="185" spans="1:14" ht="15" customHeight="1">
      <c r="A185" s="176"/>
      <c r="B185" s="176"/>
      <c r="C185" s="177"/>
      <c r="D185" s="176"/>
      <c r="E185" s="176"/>
      <c r="F185" s="177"/>
      <c r="G185" s="176" t="s">
        <v>123</v>
      </c>
      <c r="H185" s="178">
        <v>15</v>
      </c>
      <c r="I185" s="177"/>
      <c r="J185" s="177"/>
      <c r="K185" s="176"/>
      <c r="L185" s="176"/>
      <c r="M185" s="176"/>
      <c r="N185" s="177"/>
    </row>
    <row r="186" spans="1:14" ht="15" customHeight="1">
      <c r="A186" s="179"/>
      <c r="B186" s="179"/>
      <c r="C186" s="180"/>
      <c r="D186" s="179"/>
      <c r="E186" s="179"/>
      <c r="F186" s="180"/>
      <c r="G186" s="179" t="s">
        <v>73</v>
      </c>
      <c r="H186" s="181">
        <v>2625</v>
      </c>
      <c r="I186" s="180"/>
      <c r="J186" s="180"/>
      <c r="K186" s="179"/>
      <c r="L186" s="179"/>
      <c r="M186" s="179"/>
      <c r="N186" s="180"/>
    </row>
    <row r="187" spans="1:14" ht="15" customHeight="1">
      <c r="A187" s="903"/>
      <c r="B187" s="903"/>
      <c r="C187" s="903"/>
      <c r="D187" s="903"/>
      <c r="E187" s="903"/>
      <c r="F187" s="903"/>
      <c r="G187" s="903"/>
      <c r="H187" s="903"/>
      <c r="I187" s="903"/>
      <c r="J187" s="903"/>
      <c r="K187" s="903"/>
      <c r="L187" s="903"/>
      <c r="M187" s="903"/>
      <c r="N187" s="903"/>
    </row>
    <row r="188" spans="1:14" ht="15" customHeight="1">
      <c r="A188" s="173" t="s">
        <v>241</v>
      </c>
      <c r="B188" s="173" t="s">
        <v>242</v>
      </c>
      <c r="C188" s="175">
        <v>469</v>
      </c>
      <c r="D188" s="173" t="s">
        <v>243</v>
      </c>
      <c r="E188" s="173" t="s">
        <v>244</v>
      </c>
      <c r="F188" s="175">
        <v>3099</v>
      </c>
      <c r="G188" s="173" t="s">
        <v>115</v>
      </c>
      <c r="H188" s="175">
        <v>2995</v>
      </c>
      <c r="I188" s="175">
        <v>2995</v>
      </c>
      <c r="J188" s="175">
        <v>0</v>
      </c>
      <c r="K188" s="182">
        <v>45465</v>
      </c>
      <c r="L188" s="182">
        <v>45921</v>
      </c>
      <c r="M188" s="173"/>
      <c r="N188" s="175">
        <v>0</v>
      </c>
    </row>
    <row r="189" spans="1:14" ht="15" customHeight="1">
      <c r="A189" s="173"/>
      <c r="B189" s="173"/>
      <c r="C189" s="174"/>
      <c r="D189" s="173"/>
      <c r="E189" s="173"/>
      <c r="F189" s="174"/>
      <c r="G189" s="173" t="s">
        <v>152</v>
      </c>
      <c r="H189" s="175">
        <v>-399.33</v>
      </c>
      <c r="I189" s="174"/>
      <c r="J189" s="174"/>
      <c r="K189" s="173"/>
      <c r="L189" s="173"/>
      <c r="M189" s="173"/>
      <c r="N189" s="174"/>
    </row>
    <row r="190" spans="1:14" ht="15" customHeight="1">
      <c r="A190" s="173"/>
      <c r="B190" s="173"/>
      <c r="C190" s="174"/>
      <c r="D190" s="173"/>
      <c r="E190" s="173"/>
      <c r="F190" s="174"/>
      <c r="G190" s="173" t="s">
        <v>116</v>
      </c>
      <c r="H190" s="175">
        <v>75</v>
      </c>
      <c r="I190" s="174"/>
      <c r="J190" s="174"/>
      <c r="K190" s="173"/>
      <c r="L190" s="173"/>
      <c r="M190" s="173"/>
      <c r="N190" s="174"/>
    </row>
    <row r="191" spans="1:14" ht="15" customHeight="1">
      <c r="A191" s="173"/>
      <c r="B191" s="173"/>
      <c r="C191" s="174"/>
      <c r="D191" s="173"/>
      <c r="E191" s="173"/>
      <c r="F191" s="174"/>
      <c r="G191" s="173" t="s">
        <v>122</v>
      </c>
      <c r="H191" s="175">
        <v>15</v>
      </c>
      <c r="I191" s="174"/>
      <c r="J191" s="174"/>
      <c r="K191" s="173"/>
      <c r="L191" s="173"/>
      <c r="M191" s="173"/>
      <c r="N191" s="174"/>
    </row>
    <row r="192" spans="1:14" ht="15" customHeight="1">
      <c r="A192" s="176"/>
      <c r="B192" s="176"/>
      <c r="C192" s="177"/>
      <c r="D192" s="176"/>
      <c r="E192" s="176"/>
      <c r="F192" s="177"/>
      <c r="G192" s="176" t="s">
        <v>123</v>
      </c>
      <c r="H192" s="178">
        <v>10</v>
      </c>
      <c r="I192" s="177"/>
      <c r="J192" s="177"/>
      <c r="K192" s="176"/>
      <c r="L192" s="176"/>
      <c r="M192" s="176"/>
      <c r="N192" s="177"/>
    </row>
    <row r="193" spans="1:14" ht="15" customHeight="1">
      <c r="A193" s="179"/>
      <c r="B193" s="179"/>
      <c r="C193" s="180"/>
      <c r="D193" s="179"/>
      <c r="E193" s="179"/>
      <c r="F193" s="180"/>
      <c r="G193" s="179" t="s">
        <v>73</v>
      </c>
      <c r="H193" s="181">
        <v>2695.67</v>
      </c>
      <c r="I193" s="180"/>
      <c r="J193" s="180"/>
      <c r="K193" s="179"/>
      <c r="L193" s="179"/>
      <c r="M193" s="179"/>
      <c r="N193" s="180"/>
    </row>
    <row r="194" spans="1:14" ht="15" customHeight="1">
      <c r="A194" s="903"/>
      <c r="B194" s="903"/>
      <c r="C194" s="903"/>
      <c r="D194" s="903"/>
      <c r="E194" s="903"/>
      <c r="F194" s="903"/>
      <c r="G194" s="903"/>
      <c r="H194" s="903"/>
      <c r="I194" s="903"/>
      <c r="J194" s="903"/>
      <c r="K194" s="903"/>
      <c r="L194" s="903"/>
      <c r="M194" s="903"/>
      <c r="N194" s="903"/>
    </row>
    <row r="195" spans="1:14" ht="15" customHeight="1">
      <c r="A195" s="173" t="s">
        <v>245</v>
      </c>
      <c r="B195" s="173" t="s">
        <v>246</v>
      </c>
      <c r="C195" s="175">
        <v>718</v>
      </c>
      <c r="D195" s="173" t="s">
        <v>247</v>
      </c>
      <c r="E195" s="173" t="s">
        <v>248</v>
      </c>
      <c r="F195" s="175">
        <v>3300</v>
      </c>
      <c r="G195" s="173" t="s">
        <v>115</v>
      </c>
      <c r="H195" s="175">
        <v>3400</v>
      </c>
      <c r="I195" s="175">
        <v>3400</v>
      </c>
      <c r="J195" s="175">
        <v>0</v>
      </c>
      <c r="K195" s="182">
        <v>44249</v>
      </c>
      <c r="L195" s="182">
        <v>46133</v>
      </c>
      <c r="M195" s="173"/>
      <c r="N195" s="175">
        <v>0</v>
      </c>
    </row>
    <row r="196" spans="1:14" ht="15" customHeight="1">
      <c r="A196" s="173"/>
      <c r="B196" s="173"/>
      <c r="C196" s="174"/>
      <c r="D196" s="173"/>
      <c r="E196" s="173"/>
      <c r="F196" s="174"/>
      <c r="G196" s="173" t="s">
        <v>116</v>
      </c>
      <c r="H196" s="175">
        <v>75</v>
      </c>
      <c r="I196" s="174"/>
      <c r="J196" s="174"/>
      <c r="K196" s="173"/>
      <c r="L196" s="173"/>
      <c r="M196" s="173"/>
      <c r="N196" s="174"/>
    </row>
    <row r="197" spans="1:14" ht="15" customHeight="1">
      <c r="A197" s="173"/>
      <c r="B197" s="173"/>
      <c r="C197" s="174"/>
      <c r="D197" s="173"/>
      <c r="E197" s="173"/>
      <c r="F197" s="174"/>
      <c r="G197" s="173" t="s">
        <v>122</v>
      </c>
      <c r="H197" s="175">
        <v>20</v>
      </c>
      <c r="I197" s="174"/>
      <c r="J197" s="174"/>
      <c r="K197" s="173"/>
      <c r="L197" s="173"/>
      <c r="M197" s="173"/>
      <c r="N197" s="174"/>
    </row>
    <row r="198" spans="1:14" ht="15" customHeight="1">
      <c r="A198" s="176"/>
      <c r="B198" s="176"/>
      <c r="C198" s="177"/>
      <c r="D198" s="176"/>
      <c r="E198" s="176"/>
      <c r="F198" s="177"/>
      <c r="G198" s="176" t="s">
        <v>123</v>
      </c>
      <c r="H198" s="178">
        <v>25</v>
      </c>
      <c r="I198" s="177"/>
      <c r="J198" s="177"/>
      <c r="K198" s="176"/>
      <c r="L198" s="176"/>
      <c r="M198" s="176"/>
      <c r="N198" s="177"/>
    </row>
    <row r="199" spans="1:14" ht="15" customHeight="1">
      <c r="A199" s="179"/>
      <c r="B199" s="179"/>
      <c r="C199" s="180"/>
      <c r="D199" s="179"/>
      <c r="E199" s="179"/>
      <c r="F199" s="180"/>
      <c r="G199" s="179" t="s">
        <v>73</v>
      </c>
      <c r="H199" s="181">
        <v>3520</v>
      </c>
      <c r="I199" s="180"/>
      <c r="J199" s="180"/>
      <c r="K199" s="179"/>
      <c r="L199" s="179"/>
      <c r="M199" s="179"/>
      <c r="N199" s="180"/>
    </row>
    <row r="200" spans="1:14" ht="15" customHeight="1">
      <c r="A200" s="903"/>
      <c r="B200" s="903"/>
      <c r="C200" s="903"/>
      <c r="D200" s="903"/>
      <c r="E200" s="903"/>
      <c r="F200" s="903"/>
      <c r="G200" s="903"/>
      <c r="H200" s="903"/>
      <c r="I200" s="903"/>
      <c r="J200" s="903"/>
      <c r="K200" s="903"/>
      <c r="L200" s="903"/>
      <c r="M200" s="903"/>
      <c r="N200" s="903"/>
    </row>
    <row r="201" spans="1:14" ht="15" customHeight="1">
      <c r="A201" s="173" t="s">
        <v>249</v>
      </c>
      <c r="B201" s="173" t="s">
        <v>250</v>
      </c>
      <c r="C201" s="175">
        <v>717</v>
      </c>
      <c r="D201" s="173" t="s">
        <v>251</v>
      </c>
      <c r="E201" s="173" t="s">
        <v>252</v>
      </c>
      <c r="F201" s="175">
        <v>3300</v>
      </c>
      <c r="G201" s="173" t="s">
        <v>115</v>
      </c>
      <c r="H201" s="175">
        <v>3500</v>
      </c>
      <c r="I201" s="175">
        <v>3500</v>
      </c>
      <c r="J201" s="175">
        <v>0</v>
      </c>
      <c r="K201" s="182">
        <v>45216</v>
      </c>
      <c r="L201" s="182">
        <v>46007</v>
      </c>
      <c r="M201" s="173"/>
      <c r="N201" s="175">
        <v>0</v>
      </c>
    </row>
    <row r="202" spans="1:14" ht="15" customHeight="1">
      <c r="A202" s="173"/>
      <c r="B202" s="173"/>
      <c r="C202" s="174"/>
      <c r="D202" s="173"/>
      <c r="E202" s="173"/>
      <c r="F202" s="174"/>
      <c r="G202" s="173" t="s">
        <v>152</v>
      </c>
      <c r="H202" s="175">
        <v>-100</v>
      </c>
      <c r="I202" s="174"/>
      <c r="J202" s="174"/>
      <c r="K202" s="173"/>
      <c r="L202" s="173"/>
      <c r="M202" s="173"/>
      <c r="N202" s="174"/>
    </row>
    <row r="203" spans="1:14" ht="15" customHeight="1">
      <c r="A203" s="173"/>
      <c r="B203" s="173"/>
      <c r="C203" s="174"/>
      <c r="D203" s="173"/>
      <c r="E203" s="173"/>
      <c r="F203" s="174"/>
      <c r="G203" s="173" t="s">
        <v>116</v>
      </c>
      <c r="H203" s="175">
        <v>100</v>
      </c>
      <c r="I203" s="174"/>
      <c r="J203" s="174"/>
      <c r="K203" s="173"/>
      <c r="L203" s="173"/>
      <c r="M203" s="173"/>
      <c r="N203" s="174"/>
    </row>
    <row r="204" spans="1:14" ht="15" customHeight="1">
      <c r="A204" s="173"/>
      <c r="B204" s="173"/>
      <c r="C204" s="174"/>
      <c r="D204" s="173"/>
      <c r="E204" s="173"/>
      <c r="F204" s="174"/>
      <c r="G204" s="173" t="s">
        <v>122</v>
      </c>
      <c r="H204" s="175">
        <v>25</v>
      </c>
      <c r="I204" s="174"/>
      <c r="J204" s="174"/>
      <c r="K204" s="173"/>
      <c r="L204" s="173"/>
      <c r="M204" s="173"/>
      <c r="N204" s="174"/>
    </row>
    <row r="205" spans="1:14" ht="15" customHeight="1">
      <c r="A205" s="176"/>
      <c r="B205" s="176"/>
      <c r="C205" s="177"/>
      <c r="D205" s="176"/>
      <c r="E205" s="176"/>
      <c r="F205" s="177"/>
      <c r="G205" s="176" t="s">
        <v>123</v>
      </c>
      <c r="H205" s="178">
        <v>20</v>
      </c>
      <c r="I205" s="177"/>
      <c r="J205" s="177"/>
      <c r="K205" s="176"/>
      <c r="L205" s="176"/>
      <c r="M205" s="176"/>
      <c r="N205" s="177"/>
    </row>
    <row r="206" spans="1:14" ht="15" customHeight="1">
      <c r="A206" s="179"/>
      <c r="B206" s="179"/>
      <c r="C206" s="180"/>
      <c r="D206" s="179"/>
      <c r="E206" s="179"/>
      <c r="F206" s="180"/>
      <c r="G206" s="179" t="s">
        <v>73</v>
      </c>
      <c r="H206" s="181">
        <v>3545</v>
      </c>
      <c r="I206" s="180"/>
      <c r="J206" s="180"/>
      <c r="K206" s="179"/>
      <c r="L206" s="179"/>
      <c r="M206" s="179"/>
      <c r="N206" s="180"/>
    </row>
    <row r="207" spans="1:14" ht="15" customHeight="1">
      <c r="A207" s="903"/>
      <c r="B207" s="903"/>
      <c r="C207" s="903"/>
      <c r="D207" s="903"/>
      <c r="E207" s="903"/>
      <c r="F207" s="903"/>
      <c r="G207" s="903"/>
      <c r="H207" s="903"/>
      <c r="I207" s="903"/>
      <c r="J207" s="903"/>
      <c r="K207" s="903"/>
      <c r="L207" s="903"/>
      <c r="M207" s="903"/>
      <c r="N207" s="903"/>
    </row>
    <row r="208" spans="1:14" ht="15" customHeight="1">
      <c r="A208" s="173" t="s">
        <v>253</v>
      </c>
      <c r="B208" s="173" t="s">
        <v>254</v>
      </c>
      <c r="C208" s="175">
        <v>664</v>
      </c>
      <c r="D208" s="173" t="s">
        <v>255</v>
      </c>
      <c r="E208" s="173" t="s">
        <v>256</v>
      </c>
      <c r="F208" s="175">
        <v>3495</v>
      </c>
      <c r="G208" s="173" t="s">
        <v>115</v>
      </c>
      <c r="H208" s="175">
        <v>3550</v>
      </c>
      <c r="I208" s="175">
        <v>0</v>
      </c>
      <c r="J208" s="175">
        <v>0</v>
      </c>
      <c r="K208" s="182">
        <v>44857</v>
      </c>
      <c r="L208" s="182">
        <v>46317</v>
      </c>
      <c r="M208" s="173"/>
      <c r="N208" s="175">
        <v>0</v>
      </c>
    </row>
    <row r="209" spans="1:14" ht="15" customHeight="1">
      <c r="A209" s="173"/>
      <c r="B209" s="173"/>
      <c r="C209" s="174"/>
      <c r="D209" s="173"/>
      <c r="E209" s="173"/>
      <c r="F209" s="174"/>
      <c r="G209" s="173" t="s">
        <v>152</v>
      </c>
      <c r="H209" s="175">
        <v>-100</v>
      </c>
      <c r="I209" s="174"/>
      <c r="J209" s="174"/>
      <c r="K209" s="173"/>
      <c r="L209" s="173"/>
      <c r="M209" s="173"/>
      <c r="N209" s="174"/>
    </row>
    <row r="210" spans="1:14" ht="15" customHeight="1">
      <c r="A210" s="173"/>
      <c r="B210" s="173"/>
      <c r="C210" s="174"/>
      <c r="D210" s="173"/>
      <c r="E210" s="173"/>
      <c r="F210" s="174"/>
      <c r="G210" s="173" t="s">
        <v>152</v>
      </c>
      <c r="H210" s="175">
        <v>-295.83999999999997</v>
      </c>
      <c r="I210" s="174"/>
      <c r="J210" s="174"/>
      <c r="K210" s="173"/>
      <c r="L210" s="173"/>
      <c r="M210" s="173"/>
      <c r="N210" s="174"/>
    </row>
    <row r="211" spans="1:14" ht="15" customHeight="1">
      <c r="A211" s="173"/>
      <c r="B211" s="173"/>
      <c r="C211" s="174"/>
      <c r="D211" s="173"/>
      <c r="E211" s="173"/>
      <c r="F211" s="174"/>
      <c r="G211" s="173" t="s">
        <v>116</v>
      </c>
      <c r="H211" s="175">
        <v>75</v>
      </c>
      <c r="I211" s="174"/>
      <c r="J211" s="174"/>
      <c r="K211" s="173"/>
      <c r="L211" s="173"/>
      <c r="M211" s="173"/>
      <c r="N211" s="174"/>
    </row>
    <row r="212" spans="1:14" ht="15" customHeight="1">
      <c r="A212" s="173"/>
      <c r="B212" s="173"/>
      <c r="C212" s="174"/>
      <c r="D212" s="173"/>
      <c r="E212" s="173"/>
      <c r="F212" s="174"/>
      <c r="G212" s="173" t="s">
        <v>122</v>
      </c>
      <c r="H212" s="175">
        <v>25</v>
      </c>
      <c r="I212" s="174"/>
      <c r="J212" s="174"/>
      <c r="K212" s="173"/>
      <c r="L212" s="173"/>
      <c r="M212" s="173"/>
      <c r="N212" s="174"/>
    </row>
    <row r="213" spans="1:14" ht="15" customHeight="1">
      <c r="A213" s="176"/>
      <c r="B213" s="176"/>
      <c r="C213" s="177"/>
      <c r="D213" s="176"/>
      <c r="E213" s="176"/>
      <c r="F213" s="177"/>
      <c r="G213" s="176" t="s">
        <v>123</v>
      </c>
      <c r="H213" s="178">
        <v>20</v>
      </c>
      <c r="I213" s="177"/>
      <c r="J213" s="177"/>
      <c r="K213" s="176"/>
      <c r="L213" s="176"/>
      <c r="M213" s="176"/>
      <c r="N213" s="177"/>
    </row>
    <row r="214" spans="1:14" ht="15" customHeight="1">
      <c r="A214" s="179"/>
      <c r="B214" s="179"/>
      <c r="C214" s="180"/>
      <c r="D214" s="179"/>
      <c r="E214" s="179"/>
      <c r="F214" s="180"/>
      <c r="G214" s="179" t="s">
        <v>73</v>
      </c>
      <c r="H214" s="181">
        <v>3274.16</v>
      </c>
      <c r="I214" s="180"/>
      <c r="J214" s="180"/>
      <c r="K214" s="179"/>
      <c r="L214" s="179"/>
      <c r="M214" s="179"/>
      <c r="N214" s="180"/>
    </row>
    <row r="215" spans="1:14" ht="15" customHeight="1">
      <c r="A215" s="903"/>
      <c r="B215" s="903"/>
      <c r="C215" s="903"/>
      <c r="D215" s="903"/>
      <c r="E215" s="903"/>
      <c r="F215" s="903"/>
      <c r="G215" s="903"/>
      <c r="H215" s="903"/>
      <c r="I215" s="903"/>
      <c r="J215" s="903"/>
      <c r="K215" s="903"/>
      <c r="L215" s="903"/>
      <c r="M215" s="903"/>
      <c r="N215" s="903"/>
    </row>
    <row r="216" spans="1:14" ht="15" customHeight="1">
      <c r="A216" s="173" t="s">
        <v>257</v>
      </c>
      <c r="B216" s="173" t="s">
        <v>258</v>
      </c>
      <c r="C216" s="175">
        <v>800</v>
      </c>
      <c r="D216" s="173" t="s">
        <v>259</v>
      </c>
      <c r="E216" s="173" t="s">
        <v>260</v>
      </c>
      <c r="F216" s="175">
        <v>3300</v>
      </c>
      <c r="G216" s="173" t="s">
        <v>115</v>
      </c>
      <c r="H216" s="175">
        <v>3300</v>
      </c>
      <c r="I216" s="175">
        <v>3300</v>
      </c>
      <c r="J216" s="175">
        <v>0</v>
      </c>
      <c r="K216" s="182">
        <v>45351</v>
      </c>
      <c r="L216" s="182">
        <v>45738</v>
      </c>
      <c r="M216" s="173"/>
      <c r="N216" s="175">
        <v>0</v>
      </c>
    </row>
    <row r="217" spans="1:14" ht="15" customHeight="1">
      <c r="A217" s="173"/>
      <c r="B217" s="173"/>
      <c r="C217" s="174"/>
      <c r="D217" s="173"/>
      <c r="E217" s="173"/>
      <c r="F217" s="174"/>
      <c r="G217" s="173" t="s">
        <v>116</v>
      </c>
      <c r="H217" s="175">
        <v>75</v>
      </c>
      <c r="I217" s="174"/>
      <c r="J217" s="174"/>
      <c r="K217" s="173"/>
      <c r="L217" s="173"/>
      <c r="M217" s="173"/>
      <c r="N217" s="174"/>
    </row>
    <row r="218" spans="1:14" ht="15" customHeight="1">
      <c r="A218" s="173"/>
      <c r="B218" s="173"/>
      <c r="C218" s="174"/>
      <c r="D218" s="173"/>
      <c r="E218" s="173"/>
      <c r="F218" s="174"/>
      <c r="G218" s="173" t="s">
        <v>122</v>
      </c>
      <c r="H218" s="175">
        <v>15</v>
      </c>
      <c r="I218" s="174"/>
      <c r="J218" s="174"/>
      <c r="K218" s="173"/>
      <c r="L218" s="173"/>
      <c r="M218" s="173"/>
      <c r="N218" s="174"/>
    </row>
    <row r="219" spans="1:14" ht="15" customHeight="1">
      <c r="A219" s="176"/>
      <c r="B219" s="176"/>
      <c r="C219" s="177"/>
      <c r="D219" s="176"/>
      <c r="E219" s="176"/>
      <c r="F219" s="177"/>
      <c r="G219" s="176" t="s">
        <v>123</v>
      </c>
      <c r="H219" s="178">
        <v>10</v>
      </c>
      <c r="I219" s="177"/>
      <c r="J219" s="177"/>
      <c r="K219" s="176"/>
      <c r="L219" s="176"/>
      <c r="M219" s="176"/>
      <c r="N219" s="177"/>
    </row>
    <row r="220" spans="1:14" ht="15" customHeight="1">
      <c r="A220" s="179"/>
      <c r="B220" s="179"/>
      <c r="C220" s="180"/>
      <c r="D220" s="179"/>
      <c r="E220" s="179"/>
      <c r="F220" s="180"/>
      <c r="G220" s="179" t="s">
        <v>73</v>
      </c>
      <c r="H220" s="181">
        <v>3400</v>
      </c>
      <c r="I220" s="180"/>
      <c r="J220" s="180"/>
      <c r="K220" s="179"/>
      <c r="L220" s="179"/>
      <c r="M220" s="179"/>
      <c r="N220" s="180"/>
    </row>
    <row r="221" spans="1:14" ht="15" customHeight="1">
      <c r="A221" s="903"/>
      <c r="B221" s="903"/>
      <c r="C221" s="903"/>
      <c r="D221" s="903"/>
      <c r="E221" s="903"/>
      <c r="F221" s="903"/>
      <c r="G221" s="903"/>
      <c r="H221" s="903"/>
      <c r="I221" s="903"/>
      <c r="J221" s="903"/>
      <c r="K221" s="903"/>
      <c r="L221" s="903"/>
      <c r="M221" s="903"/>
      <c r="N221" s="903"/>
    </row>
    <row r="222" spans="1:14" ht="15" customHeight="1">
      <c r="A222" s="173" t="s">
        <v>261</v>
      </c>
      <c r="B222" s="173" t="s">
        <v>262</v>
      </c>
      <c r="C222" s="175">
        <v>495</v>
      </c>
      <c r="D222" s="173" t="s">
        <v>263</v>
      </c>
      <c r="E222" s="173" t="s">
        <v>264</v>
      </c>
      <c r="F222" s="175">
        <v>2995</v>
      </c>
      <c r="G222" s="173" t="s">
        <v>115</v>
      </c>
      <c r="H222" s="175">
        <v>3000</v>
      </c>
      <c r="I222" s="175">
        <v>0</v>
      </c>
      <c r="J222" s="175">
        <v>0</v>
      </c>
      <c r="K222" s="182">
        <v>45505</v>
      </c>
      <c r="L222" s="182">
        <v>46112</v>
      </c>
      <c r="M222" s="173"/>
      <c r="N222" s="175">
        <v>500</v>
      </c>
    </row>
    <row r="223" spans="1:14" ht="15" customHeight="1">
      <c r="A223" s="173"/>
      <c r="B223" s="173"/>
      <c r="C223" s="174"/>
      <c r="D223" s="173"/>
      <c r="E223" s="173"/>
      <c r="F223" s="174"/>
      <c r="G223" s="173" t="s">
        <v>152</v>
      </c>
      <c r="H223" s="175">
        <v>-300</v>
      </c>
      <c r="I223" s="174"/>
      <c r="J223" s="174"/>
      <c r="K223" s="173"/>
      <c r="L223" s="173"/>
      <c r="M223" s="173"/>
      <c r="N223" s="174"/>
    </row>
    <row r="224" spans="1:14" ht="15" customHeight="1">
      <c r="A224" s="173"/>
      <c r="B224" s="173"/>
      <c r="C224" s="174"/>
      <c r="D224" s="173"/>
      <c r="E224" s="173"/>
      <c r="F224" s="174"/>
      <c r="G224" s="173" t="s">
        <v>116</v>
      </c>
      <c r="H224" s="175">
        <v>75</v>
      </c>
      <c r="I224" s="174"/>
      <c r="J224" s="174"/>
      <c r="K224" s="173"/>
      <c r="L224" s="173"/>
      <c r="M224" s="173"/>
      <c r="N224" s="174"/>
    </row>
    <row r="225" spans="1:14" ht="15" customHeight="1">
      <c r="A225" s="173"/>
      <c r="B225" s="173"/>
      <c r="C225" s="174"/>
      <c r="D225" s="173"/>
      <c r="E225" s="173"/>
      <c r="F225" s="174"/>
      <c r="G225" s="173" t="s">
        <v>122</v>
      </c>
      <c r="H225" s="175">
        <v>15</v>
      </c>
      <c r="I225" s="174"/>
      <c r="J225" s="174"/>
      <c r="K225" s="173"/>
      <c r="L225" s="173"/>
      <c r="M225" s="173"/>
      <c r="N225" s="174"/>
    </row>
    <row r="226" spans="1:14" ht="15" customHeight="1">
      <c r="A226" s="176"/>
      <c r="B226" s="176"/>
      <c r="C226" s="177"/>
      <c r="D226" s="176"/>
      <c r="E226" s="176"/>
      <c r="F226" s="177"/>
      <c r="G226" s="176" t="s">
        <v>123</v>
      </c>
      <c r="H226" s="178">
        <v>10</v>
      </c>
      <c r="I226" s="177"/>
      <c r="J226" s="177"/>
      <c r="K226" s="176"/>
      <c r="L226" s="176"/>
      <c r="M226" s="176"/>
      <c r="N226" s="177"/>
    </row>
    <row r="227" spans="1:14" ht="15" customHeight="1">
      <c r="A227" s="179"/>
      <c r="B227" s="179"/>
      <c r="C227" s="180"/>
      <c r="D227" s="179"/>
      <c r="E227" s="179"/>
      <c r="F227" s="180"/>
      <c r="G227" s="179" t="s">
        <v>73</v>
      </c>
      <c r="H227" s="181">
        <v>2800</v>
      </c>
      <c r="I227" s="180"/>
      <c r="J227" s="180"/>
      <c r="K227" s="179"/>
      <c r="L227" s="179"/>
      <c r="M227" s="179"/>
      <c r="N227" s="180"/>
    </row>
    <row r="228" spans="1:14" ht="15" customHeight="1">
      <c r="A228" s="903"/>
      <c r="B228" s="903"/>
      <c r="C228" s="903"/>
      <c r="D228" s="903"/>
      <c r="E228" s="903"/>
      <c r="F228" s="903"/>
      <c r="G228" s="903"/>
      <c r="H228" s="903"/>
      <c r="I228" s="903"/>
      <c r="J228" s="903"/>
      <c r="K228" s="903"/>
      <c r="L228" s="903"/>
      <c r="M228" s="903"/>
      <c r="N228" s="903"/>
    </row>
    <row r="229" spans="1:14" ht="15" customHeight="1">
      <c r="A229" s="173" t="s">
        <v>265</v>
      </c>
      <c r="B229" s="173" t="s">
        <v>195</v>
      </c>
      <c r="C229" s="175">
        <v>709</v>
      </c>
      <c r="D229" s="173" t="s">
        <v>266</v>
      </c>
      <c r="E229" s="173" t="s">
        <v>267</v>
      </c>
      <c r="F229" s="175">
        <v>3495</v>
      </c>
      <c r="G229" s="173" t="s">
        <v>115</v>
      </c>
      <c r="H229" s="175">
        <v>3495</v>
      </c>
      <c r="I229" s="175">
        <v>0</v>
      </c>
      <c r="J229" s="175">
        <v>0</v>
      </c>
      <c r="K229" s="182">
        <v>45657</v>
      </c>
      <c r="L229" s="182">
        <v>46111</v>
      </c>
      <c r="M229" s="173"/>
      <c r="N229" s="175">
        <v>0</v>
      </c>
    </row>
    <row r="230" spans="1:14" ht="15" customHeight="1">
      <c r="A230" s="173"/>
      <c r="B230" s="173"/>
      <c r="C230" s="174"/>
      <c r="D230" s="173"/>
      <c r="E230" s="173"/>
      <c r="F230" s="174"/>
      <c r="G230" s="173" t="s">
        <v>152</v>
      </c>
      <c r="H230" s="175">
        <v>-3495</v>
      </c>
      <c r="I230" s="174"/>
      <c r="J230" s="174"/>
      <c r="K230" s="173"/>
      <c r="L230" s="173"/>
      <c r="M230" s="173"/>
      <c r="N230" s="174"/>
    </row>
    <row r="231" spans="1:14" ht="15" customHeight="1">
      <c r="A231" s="173"/>
      <c r="B231" s="173"/>
      <c r="C231" s="174"/>
      <c r="D231" s="173"/>
      <c r="E231" s="173"/>
      <c r="F231" s="174"/>
      <c r="G231" s="173" t="s">
        <v>122</v>
      </c>
      <c r="H231" s="175">
        <v>25</v>
      </c>
      <c r="I231" s="174"/>
      <c r="J231" s="174"/>
      <c r="K231" s="173"/>
      <c r="L231" s="173"/>
      <c r="M231" s="173"/>
      <c r="N231" s="174"/>
    </row>
    <row r="232" spans="1:14" ht="15" customHeight="1">
      <c r="A232" s="176"/>
      <c r="B232" s="176"/>
      <c r="C232" s="177"/>
      <c r="D232" s="176"/>
      <c r="E232" s="176"/>
      <c r="F232" s="177"/>
      <c r="G232" s="176" t="s">
        <v>123</v>
      </c>
      <c r="H232" s="178">
        <v>20</v>
      </c>
      <c r="I232" s="177"/>
      <c r="J232" s="177"/>
      <c r="K232" s="176"/>
      <c r="L232" s="176"/>
      <c r="M232" s="176"/>
      <c r="N232" s="177"/>
    </row>
    <row r="233" spans="1:14" ht="15" customHeight="1">
      <c r="A233" s="179"/>
      <c r="B233" s="179"/>
      <c r="C233" s="180"/>
      <c r="D233" s="179"/>
      <c r="E233" s="179"/>
      <c r="F233" s="180"/>
      <c r="G233" s="179" t="s">
        <v>73</v>
      </c>
      <c r="H233" s="181">
        <v>45</v>
      </c>
      <c r="I233" s="180"/>
      <c r="J233" s="180"/>
      <c r="K233" s="179"/>
      <c r="L233" s="179"/>
      <c r="M233" s="179"/>
      <c r="N233" s="180"/>
    </row>
    <row r="234" spans="1:14" ht="15" customHeight="1">
      <c r="A234" s="903"/>
      <c r="B234" s="903"/>
      <c r="C234" s="903"/>
      <c r="D234" s="903"/>
      <c r="E234" s="903"/>
      <c r="F234" s="903"/>
      <c r="G234" s="903"/>
      <c r="H234" s="903"/>
      <c r="I234" s="903"/>
      <c r="J234" s="903"/>
      <c r="K234" s="903"/>
      <c r="L234" s="903"/>
      <c r="M234" s="903"/>
      <c r="N234" s="903"/>
    </row>
    <row r="235" spans="1:14" ht="15" customHeight="1">
      <c r="A235" s="173" t="s">
        <v>268</v>
      </c>
      <c r="B235" s="173" t="s">
        <v>269</v>
      </c>
      <c r="C235" s="175">
        <v>710</v>
      </c>
      <c r="D235" s="173" t="s">
        <v>270</v>
      </c>
      <c r="E235" s="173" t="s">
        <v>271</v>
      </c>
      <c r="F235" s="175">
        <v>3499</v>
      </c>
      <c r="G235" s="173" t="s">
        <v>115</v>
      </c>
      <c r="H235" s="175">
        <v>3499</v>
      </c>
      <c r="I235" s="175">
        <v>3499</v>
      </c>
      <c r="J235" s="175">
        <v>0</v>
      </c>
      <c r="K235" s="182">
        <v>45516</v>
      </c>
      <c r="L235" s="182">
        <v>46122</v>
      </c>
      <c r="M235" s="173"/>
      <c r="N235" s="175">
        <v>-3644</v>
      </c>
    </row>
    <row r="236" spans="1:14" ht="15" customHeight="1">
      <c r="A236" s="173"/>
      <c r="B236" s="173"/>
      <c r="C236" s="174"/>
      <c r="D236" s="173"/>
      <c r="E236" s="173"/>
      <c r="F236" s="174"/>
      <c r="G236" s="173" t="s">
        <v>116</v>
      </c>
      <c r="H236" s="175">
        <v>100</v>
      </c>
      <c r="I236" s="174"/>
      <c r="J236" s="174"/>
      <c r="K236" s="173"/>
      <c r="L236" s="173"/>
      <c r="M236" s="173"/>
      <c r="N236" s="174"/>
    </row>
    <row r="237" spans="1:14" ht="15" customHeight="1">
      <c r="A237" s="173"/>
      <c r="B237" s="173"/>
      <c r="C237" s="174"/>
      <c r="D237" s="173"/>
      <c r="E237" s="173"/>
      <c r="F237" s="174"/>
      <c r="G237" s="173" t="s">
        <v>122</v>
      </c>
      <c r="H237" s="175">
        <v>25</v>
      </c>
      <c r="I237" s="174"/>
      <c r="J237" s="174"/>
      <c r="K237" s="173"/>
      <c r="L237" s="173"/>
      <c r="M237" s="173"/>
      <c r="N237" s="174"/>
    </row>
    <row r="238" spans="1:14" ht="15" customHeight="1">
      <c r="A238" s="176"/>
      <c r="B238" s="176"/>
      <c r="C238" s="177"/>
      <c r="D238" s="176"/>
      <c r="E238" s="176"/>
      <c r="F238" s="177"/>
      <c r="G238" s="176" t="s">
        <v>123</v>
      </c>
      <c r="H238" s="178">
        <v>20</v>
      </c>
      <c r="I238" s="177"/>
      <c r="J238" s="177"/>
      <c r="K238" s="176"/>
      <c r="L238" s="176"/>
      <c r="M238" s="176"/>
      <c r="N238" s="177"/>
    </row>
    <row r="239" spans="1:14" ht="15" customHeight="1">
      <c r="A239" s="179"/>
      <c r="B239" s="179"/>
      <c r="C239" s="180"/>
      <c r="D239" s="179"/>
      <c r="E239" s="179"/>
      <c r="F239" s="180"/>
      <c r="G239" s="179" t="s">
        <v>73</v>
      </c>
      <c r="H239" s="181">
        <v>3644</v>
      </c>
      <c r="I239" s="180"/>
      <c r="J239" s="180"/>
      <c r="K239" s="179"/>
      <c r="L239" s="179"/>
      <c r="M239" s="179"/>
      <c r="N239" s="180"/>
    </row>
    <row r="240" spans="1:14" ht="15" customHeight="1">
      <c r="A240" s="903"/>
      <c r="B240" s="903"/>
      <c r="C240" s="903"/>
      <c r="D240" s="903"/>
      <c r="E240" s="903"/>
      <c r="F240" s="903"/>
      <c r="G240" s="903"/>
      <c r="H240" s="903"/>
      <c r="I240" s="903"/>
      <c r="J240" s="903"/>
      <c r="K240" s="903"/>
      <c r="L240" s="903"/>
      <c r="M240" s="903"/>
      <c r="N240" s="903"/>
    </row>
    <row r="241" spans="1:14" ht="15" customHeight="1">
      <c r="A241" s="173" t="s">
        <v>272</v>
      </c>
      <c r="B241" s="173" t="s">
        <v>273</v>
      </c>
      <c r="C241" s="175">
        <v>542</v>
      </c>
      <c r="D241" s="173" t="s">
        <v>274</v>
      </c>
      <c r="E241" s="173" t="s">
        <v>275</v>
      </c>
      <c r="F241" s="175">
        <v>3695</v>
      </c>
      <c r="G241" s="173" t="s">
        <v>115</v>
      </c>
      <c r="H241" s="175">
        <v>3650</v>
      </c>
      <c r="I241" s="175">
        <v>3650</v>
      </c>
      <c r="J241" s="175">
        <v>0</v>
      </c>
      <c r="K241" s="182">
        <v>45161</v>
      </c>
      <c r="L241" s="182">
        <v>45688</v>
      </c>
      <c r="M241" s="173"/>
      <c r="N241" s="175">
        <v>0</v>
      </c>
    </row>
    <row r="242" spans="1:14" ht="15" customHeight="1">
      <c r="A242" s="173"/>
      <c r="B242" s="173"/>
      <c r="C242" s="174"/>
      <c r="D242" s="173"/>
      <c r="E242" s="173"/>
      <c r="F242" s="174"/>
      <c r="G242" s="173" t="s">
        <v>122</v>
      </c>
      <c r="H242" s="175">
        <v>15</v>
      </c>
      <c r="I242" s="174"/>
      <c r="J242" s="174"/>
      <c r="K242" s="173"/>
      <c r="L242" s="173"/>
      <c r="M242" s="173"/>
      <c r="N242" s="174"/>
    </row>
    <row r="243" spans="1:14" ht="15" customHeight="1">
      <c r="A243" s="176"/>
      <c r="B243" s="176"/>
      <c r="C243" s="177"/>
      <c r="D243" s="176"/>
      <c r="E243" s="176"/>
      <c r="F243" s="177"/>
      <c r="G243" s="176" t="s">
        <v>123</v>
      </c>
      <c r="H243" s="178">
        <v>20</v>
      </c>
      <c r="I243" s="177"/>
      <c r="J243" s="177"/>
      <c r="K243" s="176"/>
      <c r="L243" s="176"/>
      <c r="M243" s="176"/>
      <c r="N243" s="177"/>
    </row>
    <row r="244" spans="1:14" ht="15" customHeight="1">
      <c r="A244" s="179"/>
      <c r="B244" s="179"/>
      <c r="C244" s="180"/>
      <c r="D244" s="179"/>
      <c r="E244" s="179"/>
      <c r="F244" s="180"/>
      <c r="G244" s="179" t="s">
        <v>73</v>
      </c>
      <c r="H244" s="181">
        <v>3685</v>
      </c>
      <c r="I244" s="180"/>
      <c r="J244" s="180"/>
      <c r="K244" s="179"/>
      <c r="L244" s="179"/>
      <c r="M244" s="179"/>
      <c r="N244" s="180"/>
    </row>
    <row r="245" spans="1:14" ht="15" customHeight="1">
      <c r="A245" s="903"/>
      <c r="B245" s="903"/>
      <c r="C245" s="903"/>
      <c r="D245" s="903"/>
      <c r="E245" s="903"/>
      <c r="F245" s="903"/>
      <c r="G245" s="903"/>
      <c r="H245" s="903"/>
      <c r="I245" s="903"/>
      <c r="J245" s="903"/>
      <c r="K245" s="903"/>
      <c r="L245" s="903"/>
      <c r="M245" s="903"/>
      <c r="N245" s="903"/>
    </row>
    <row r="246" spans="1:14" ht="15" customHeight="1">
      <c r="A246" s="176" t="s">
        <v>276</v>
      </c>
      <c r="B246" s="176" t="s">
        <v>277</v>
      </c>
      <c r="C246" s="178">
        <v>664</v>
      </c>
      <c r="D246" s="176" t="s">
        <v>278</v>
      </c>
      <c r="E246" s="176" t="s">
        <v>279</v>
      </c>
      <c r="F246" s="178">
        <v>3495</v>
      </c>
      <c r="G246" s="176" t="s">
        <v>115</v>
      </c>
      <c r="H246" s="178">
        <v>3395</v>
      </c>
      <c r="I246" s="178">
        <v>3495</v>
      </c>
      <c r="J246" s="178">
        <v>0</v>
      </c>
      <c r="K246" s="183">
        <v>44635</v>
      </c>
      <c r="L246" s="183">
        <v>45730</v>
      </c>
      <c r="M246" s="176"/>
      <c r="N246" s="178">
        <v>0</v>
      </c>
    </row>
    <row r="247" spans="1:14" ht="15" customHeight="1">
      <c r="A247" s="179"/>
      <c r="B247" s="179"/>
      <c r="C247" s="180"/>
      <c r="D247" s="179"/>
      <c r="E247" s="179"/>
      <c r="F247" s="180"/>
      <c r="G247" s="179" t="s">
        <v>73</v>
      </c>
      <c r="H247" s="181">
        <v>3395</v>
      </c>
      <c r="I247" s="180"/>
      <c r="J247" s="180"/>
      <c r="K247" s="179"/>
      <c r="L247" s="179"/>
      <c r="M247" s="179"/>
      <c r="N247" s="180"/>
    </row>
    <row r="248" spans="1:14" ht="15" customHeight="1">
      <c r="A248" s="903"/>
      <c r="B248" s="903"/>
      <c r="C248" s="903"/>
      <c r="D248" s="903"/>
      <c r="E248" s="903"/>
      <c r="F248" s="903"/>
      <c r="G248" s="903"/>
      <c r="H248" s="903"/>
      <c r="I248" s="903"/>
      <c r="J248" s="903"/>
      <c r="K248" s="903"/>
      <c r="L248" s="903"/>
      <c r="M248" s="903"/>
      <c r="N248" s="903"/>
    </row>
    <row r="249" spans="1:14" ht="15" customHeight="1">
      <c r="A249" s="173" t="s">
        <v>280</v>
      </c>
      <c r="B249" s="173" t="s">
        <v>281</v>
      </c>
      <c r="C249" s="175">
        <v>680</v>
      </c>
      <c r="D249" s="173" t="s">
        <v>282</v>
      </c>
      <c r="E249" s="173" t="s">
        <v>283</v>
      </c>
      <c r="F249" s="175">
        <v>3595</v>
      </c>
      <c r="G249" s="173" t="s">
        <v>115</v>
      </c>
      <c r="H249" s="175">
        <v>3650</v>
      </c>
      <c r="I249" s="175">
        <v>0</v>
      </c>
      <c r="J249" s="175">
        <v>0</v>
      </c>
      <c r="K249" s="182">
        <v>45152</v>
      </c>
      <c r="L249" s="182">
        <v>45882</v>
      </c>
      <c r="M249" s="173"/>
      <c r="N249" s="175">
        <v>0</v>
      </c>
    </row>
    <row r="250" spans="1:14" ht="15" customHeight="1">
      <c r="A250" s="173"/>
      <c r="B250" s="173"/>
      <c r="C250" s="174"/>
      <c r="D250" s="173"/>
      <c r="E250" s="173"/>
      <c r="F250" s="174"/>
      <c r="G250" s="173" t="s">
        <v>122</v>
      </c>
      <c r="H250" s="175">
        <v>20</v>
      </c>
      <c r="I250" s="174"/>
      <c r="J250" s="174"/>
      <c r="K250" s="173"/>
      <c r="L250" s="173"/>
      <c r="M250" s="173"/>
      <c r="N250" s="174"/>
    </row>
    <row r="251" spans="1:14" ht="15" customHeight="1">
      <c r="A251" s="176"/>
      <c r="B251" s="176"/>
      <c r="C251" s="177"/>
      <c r="D251" s="176"/>
      <c r="E251" s="176"/>
      <c r="F251" s="177"/>
      <c r="G251" s="176" t="s">
        <v>123</v>
      </c>
      <c r="H251" s="178">
        <v>25</v>
      </c>
      <c r="I251" s="177"/>
      <c r="J251" s="177"/>
      <c r="K251" s="176"/>
      <c r="L251" s="176"/>
      <c r="M251" s="176"/>
      <c r="N251" s="177"/>
    </row>
    <row r="252" spans="1:14" ht="15" customHeight="1">
      <c r="A252" s="179"/>
      <c r="B252" s="179"/>
      <c r="C252" s="180"/>
      <c r="D252" s="179"/>
      <c r="E252" s="179"/>
      <c r="F252" s="180"/>
      <c r="G252" s="179" t="s">
        <v>73</v>
      </c>
      <c r="H252" s="181">
        <v>3695</v>
      </c>
      <c r="I252" s="180"/>
      <c r="J252" s="180"/>
      <c r="K252" s="179"/>
      <c r="L252" s="179"/>
      <c r="M252" s="179"/>
      <c r="N252" s="180"/>
    </row>
    <row r="253" spans="1:14" ht="15" customHeight="1">
      <c r="A253" s="903"/>
      <c r="B253" s="903"/>
      <c r="C253" s="903"/>
      <c r="D253" s="903"/>
      <c r="E253" s="903"/>
      <c r="F253" s="903"/>
      <c r="G253" s="903"/>
      <c r="H253" s="903"/>
      <c r="I253" s="903"/>
      <c r="J253" s="903"/>
      <c r="K253" s="903"/>
      <c r="L253" s="903"/>
      <c r="M253" s="903"/>
      <c r="N253" s="903"/>
    </row>
    <row r="254" spans="1:14" ht="15" customHeight="1">
      <c r="A254" s="173" t="s">
        <v>284</v>
      </c>
      <c r="B254" s="173" t="s">
        <v>219</v>
      </c>
      <c r="C254" s="175">
        <v>843</v>
      </c>
      <c r="D254" s="173" t="s">
        <v>285</v>
      </c>
      <c r="E254" s="173" t="s">
        <v>286</v>
      </c>
      <c r="F254" s="175">
        <v>3600</v>
      </c>
      <c r="G254" s="173" t="s">
        <v>115</v>
      </c>
      <c r="H254" s="175">
        <v>3754</v>
      </c>
      <c r="I254" s="175">
        <v>3754</v>
      </c>
      <c r="J254" s="175">
        <v>0</v>
      </c>
      <c r="K254" s="182">
        <v>44319</v>
      </c>
      <c r="L254" s="182">
        <v>45872</v>
      </c>
      <c r="M254" s="173"/>
      <c r="N254" s="175">
        <v>8154.02</v>
      </c>
    </row>
    <row r="255" spans="1:14" ht="15" customHeight="1">
      <c r="A255" s="173"/>
      <c r="B255" s="173"/>
      <c r="C255" s="174"/>
      <c r="D255" s="173"/>
      <c r="E255" s="173"/>
      <c r="F255" s="174"/>
      <c r="G255" s="173" t="s">
        <v>116</v>
      </c>
      <c r="H255" s="175">
        <v>75</v>
      </c>
      <c r="I255" s="174"/>
      <c r="J255" s="174"/>
      <c r="K255" s="173"/>
      <c r="L255" s="173"/>
      <c r="M255" s="173"/>
      <c r="N255" s="174"/>
    </row>
    <row r="256" spans="1:14" ht="15" customHeight="1">
      <c r="A256" s="173"/>
      <c r="B256" s="173"/>
      <c r="C256" s="174"/>
      <c r="D256" s="173"/>
      <c r="E256" s="173"/>
      <c r="F256" s="174"/>
      <c r="G256" s="173" t="s">
        <v>122</v>
      </c>
      <c r="H256" s="175">
        <v>20</v>
      </c>
      <c r="I256" s="174"/>
      <c r="J256" s="174"/>
      <c r="K256" s="173"/>
      <c r="L256" s="173"/>
      <c r="M256" s="173"/>
      <c r="N256" s="174"/>
    </row>
    <row r="257" spans="1:14" ht="15" customHeight="1">
      <c r="A257" s="176"/>
      <c r="B257" s="176"/>
      <c r="C257" s="177"/>
      <c r="D257" s="176"/>
      <c r="E257" s="176"/>
      <c r="F257" s="177"/>
      <c r="G257" s="176" t="s">
        <v>123</v>
      </c>
      <c r="H257" s="178">
        <v>25</v>
      </c>
      <c r="I257" s="177"/>
      <c r="J257" s="177"/>
      <c r="K257" s="176"/>
      <c r="L257" s="176"/>
      <c r="M257" s="176"/>
      <c r="N257" s="177"/>
    </row>
    <row r="258" spans="1:14" ht="15" customHeight="1">
      <c r="A258" s="179"/>
      <c r="B258" s="179"/>
      <c r="C258" s="180"/>
      <c r="D258" s="179"/>
      <c r="E258" s="179"/>
      <c r="F258" s="180"/>
      <c r="G258" s="179" t="s">
        <v>73</v>
      </c>
      <c r="H258" s="181">
        <v>3874</v>
      </c>
      <c r="I258" s="180"/>
      <c r="J258" s="180"/>
      <c r="K258" s="179"/>
      <c r="L258" s="179"/>
      <c r="M258" s="179"/>
      <c r="N258" s="180"/>
    </row>
    <row r="259" spans="1:14" ht="15" customHeight="1">
      <c r="A259" s="903"/>
      <c r="B259" s="903"/>
      <c r="C259" s="903"/>
      <c r="D259" s="903"/>
      <c r="E259" s="903"/>
      <c r="F259" s="903"/>
      <c r="G259" s="903"/>
      <c r="H259" s="903"/>
      <c r="I259" s="903"/>
      <c r="J259" s="903"/>
      <c r="K259" s="903"/>
      <c r="L259" s="903"/>
      <c r="M259" s="903"/>
      <c r="N259" s="903"/>
    </row>
    <row r="260" spans="1:14" ht="15" customHeight="1">
      <c r="A260" s="173" t="s">
        <v>287</v>
      </c>
      <c r="B260" s="173" t="s">
        <v>288</v>
      </c>
      <c r="C260" s="175">
        <v>709</v>
      </c>
      <c r="D260" s="173" t="s">
        <v>289</v>
      </c>
      <c r="E260" s="173" t="s">
        <v>290</v>
      </c>
      <c r="F260" s="175">
        <v>3550</v>
      </c>
      <c r="G260" s="173" t="s">
        <v>115</v>
      </c>
      <c r="H260" s="175">
        <v>3276</v>
      </c>
      <c r="I260" s="175">
        <v>3276</v>
      </c>
      <c r="J260" s="175">
        <v>0</v>
      </c>
      <c r="K260" s="182">
        <v>45292</v>
      </c>
      <c r="L260" s="182">
        <v>46022</v>
      </c>
      <c r="M260" s="173"/>
      <c r="N260" s="175">
        <v>0</v>
      </c>
    </row>
    <row r="261" spans="1:14" ht="15" customHeight="1">
      <c r="A261" s="173"/>
      <c r="B261" s="173"/>
      <c r="C261" s="174"/>
      <c r="D261" s="173"/>
      <c r="E261" s="173"/>
      <c r="F261" s="174"/>
      <c r="G261" s="173" t="s">
        <v>116</v>
      </c>
      <c r="H261" s="175">
        <v>75</v>
      </c>
      <c r="I261" s="174"/>
      <c r="J261" s="174"/>
      <c r="K261" s="173"/>
      <c r="L261" s="173"/>
      <c r="M261" s="173"/>
      <c r="N261" s="174"/>
    </row>
    <row r="262" spans="1:14" ht="15" customHeight="1">
      <c r="A262" s="173"/>
      <c r="B262" s="173"/>
      <c r="C262" s="174"/>
      <c r="D262" s="173"/>
      <c r="E262" s="173"/>
      <c r="F262" s="174"/>
      <c r="G262" s="173" t="s">
        <v>122</v>
      </c>
      <c r="H262" s="175">
        <v>15</v>
      </c>
      <c r="I262" s="174"/>
      <c r="J262" s="174"/>
      <c r="K262" s="173"/>
      <c r="L262" s="173"/>
      <c r="M262" s="173"/>
      <c r="N262" s="174"/>
    </row>
    <row r="263" spans="1:14" ht="15" customHeight="1">
      <c r="A263" s="176"/>
      <c r="B263" s="176"/>
      <c r="C263" s="177"/>
      <c r="D263" s="176"/>
      <c r="E263" s="176"/>
      <c r="F263" s="177"/>
      <c r="G263" s="176" t="s">
        <v>123</v>
      </c>
      <c r="H263" s="178">
        <v>10</v>
      </c>
      <c r="I263" s="177"/>
      <c r="J263" s="177"/>
      <c r="K263" s="176"/>
      <c r="L263" s="176"/>
      <c r="M263" s="176"/>
      <c r="N263" s="177"/>
    </row>
    <row r="264" spans="1:14" ht="15" customHeight="1">
      <c r="A264" s="179"/>
      <c r="B264" s="179"/>
      <c r="C264" s="180"/>
      <c r="D264" s="179"/>
      <c r="E264" s="179"/>
      <c r="F264" s="180"/>
      <c r="G264" s="179" t="s">
        <v>73</v>
      </c>
      <c r="H264" s="181">
        <v>3376</v>
      </c>
      <c r="I264" s="180"/>
      <c r="J264" s="180"/>
      <c r="K264" s="179"/>
      <c r="L264" s="179"/>
      <c r="M264" s="179"/>
      <c r="N264" s="180"/>
    </row>
    <row r="265" spans="1:14" ht="15" customHeight="1">
      <c r="A265" s="903"/>
      <c r="B265" s="903"/>
      <c r="C265" s="903"/>
      <c r="D265" s="903"/>
      <c r="E265" s="903"/>
      <c r="F265" s="903"/>
      <c r="G265" s="903"/>
      <c r="H265" s="903"/>
      <c r="I265" s="903"/>
      <c r="J265" s="903"/>
      <c r="K265" s="903"/>
      <c r="L265" s="903"/>
      <c r="M265" s="903"/>
      <c r="N265" s="903"/>
    </row>
    <row r="266" spans="1:14" ht="15" customHeight="1">
      <c r="A266" s="173" t="s">
        <v>291</v>
      </c>
      <c r="B266" s="173" t="s">
        <v>222</v>
      </c>
      <c r="C266" s="175">
        <v>697</v>
      </c>
      <c r="D266" s="173" t="s">
        <v>292</v>
      </c>
      <c r="E266" s="173" t="s">
        <v>293</v>
      </c>
      <c r="F266" s="175">
        <v>4000</v>
      </c>
      <c r="G266" s="173" t="s">
        <v>115</v>
      </c>
      <c r="H266" s="175">
        <v>4000</v>
      </c>
      <c r="I266" s="175">
        <v>4000</v>
      </c>
      <c r="J266" s="175">
        <v>0</v>
      </c>
      <c r="K266" s="182">
        <v>44835</v>
      </c>
      <c r="L266" s="182">
        <v>45930</v>
      </c>
      <c r="M266" s="173"/>
      <c r="N266" s="175">
        <v>0</v>
      </c>
    </row>
    <row r="267" spans="1:14" ht="15" customHeight="1">
      <c r="A267" s="176"/>
      <c r="B267" s="176"/>
      <c r="C267" s="177"/>
      <c r="D267" s="176"/>
      <c r="E267" s="176"/>
      <c r="F267" s="177"/>
      <c r="G267" s="176" t="s">
        <v>116</v>
      </c>
      <c r="H267" s="178">
        <v>75</v>
      </c>
      <c r="I267" s="177"/>
      <c r="J267" s="177"/>
      <c r="K267" s="176"/>
      <c r="L267" s="176"/>
      <c r="M267" s="176"/>
      <c r="N267" s="177"/>
    </row>
    <row r="268" spans="1:14" ht="15" customHeight="1">
      <c r="A268" s="179"/>
      <c r="B268" s="179"/>
      <c r="C268" s="180"/>
      <c r="D268" s="179"/>
      <c r="E268" s="179"/>
      <c r="F268" s="180"/>
      <c r="G268" s="179" t="s">
        <v>73</v>
      </c>
      <c r="H268" s="181">
        <v>4075</v>
      </c>
      <c r="I268" s="180"/>
      <c r="J268" s="180"/>
      <c r="K268" s="179"/>
      <c r="L268" s="179"/>
      <c r="M268" s="179"/>
      <c r="N268" s="180"/>
    </row>
    <row r="269" spans="1:14" ht="15" customHeight="1">
      <c r="A269" s="903"/>
      <c r="B269" s="903"/>
      <c r="C269" s="903"/>
      <c r="D269" s="903"/>
      <c r="E269" s="903"/>
      <c r="F269" s="903"/>
      <c r="G269" s="903"/>
      <c r="H269" s="903"/>
      <c r="I269" s="903"/>
      <c r="J269" s="903"/>
      <c r="K269" s="903"/>
      <c r="L269" s="903"/>
      <c r="M269" s="903"/>
      <c r="N269" s="903"/>
    </row>
    <row r="270" spans="1:14" ht="15" customHeight="1">
      <c r="A270" s="173" t="s">
        <v>294</v>
      </c>
      <c r="B270" s="173" t="s">
        <v>222</v>
      </c>
      <c r="C270" s="175">
        <v>708</v>
      </c>
      <c r="D270" s="173" t="s">
        <v>295</v>
      </c>
      <c r="E270" s="173" t="s">
        <v>296</v>
      </c>
      <c r="F270" s="175">
        <v>3575</v>
      </c>
      <c r="G270" s="173" t="s">
        <v>115</v>
      </c>
      <c r="H270" s="175">
        <v>3250</v>
      </c>
      <c r="I270" s="175">
        <v>0</v>
      </c>
      <c r="J270" s="175">
        <v>0</v>
      </c>
      <c r="K270" s="182">
        <v>45657</v>
      </c>
      <c r="L270" s="182">
        <v>46021</v>
      </c>
      <c r="M270" s="173"/>
      <c r="N270" s="175">
        <v>0</v>
      </c>
    </row>
    <row r="271" spans="1:14" ht="15" customHeight="1">
      <c r="A271" s="173"/>
      <c r="B271" s="173"/>
      <c r="C271" s="174"/>
      <c r="D271" s="173"/>
      <c r="E271" s="173"/>
      <c r="F271" s="174"/>
      <c r="G271" s="173" t="s">
        <v>152</v>
      </c>
      <c r="H271" s="175">
        <v>-3250</v>
      </c>
      <c r="I271" s="174"/>
      <c r="J271" s="174"/>
      <c r="K271" s="173"/>
      <c r="L271" s="173"/>
      <c r="M271" s="173"/>
      <c r="N271" s="174"/>
    </row>
    <row r="272" spans="1:14" ht="15" customHeight="1">
      <c r="A272" s="173"/>
      <c r="B272" s="173"/>
      <c r="C272" s="174"/>
      <c r="D272" s="173"/>
      <c r="E272" s="173"/>
      <c r="F272" s="174"/>
      <c r="G272" s="173" t="s">
        <v>122</v>
      </c>
      <c r="H272" s="175">
        <v>25</v>
      </c>
      <c r="I272" s="174"/>
      <c r="J272" s="174"/>
      <c r="K272" s="173"/>
      <c r="L272" s="173"/>
      <c r="M272" s="173"/>
      <c r="N272" s="174"/>
    </row>
    <row r="273" spans="1:14" ht="15" customHeight="1">
      <c r="A273" s="176"/>
      <c r="B273" s="176"/>
      <c r="C273" s="177"/>
      <c r="D273" s="176"/>
      <c r="E273" s="176"/>
      <c r="F273" s="177"/>
      <c r="G273" s="176" t="s">
        <v>123</v>
      </c>
      <c r="H273" s="178">
        <v>20</v>
      </c>
      <c r="I273" s="177"/>
      <c r="J273" s="177"/>
      <c r="K273" s="176"/>
      <c r="L273" s="176"/>
      <c r="M273" s="176"/>
      <c r="N273" s="177"/>
    </row>
    <row r="274" spans="1:14" ht="15" customHeight="1">
      <c r="A274" s="179"/>
      <c r="B274" s="179"/>
      <c r="C274" s="180"/>
      <c r="D274" s="179"/>
      <c r="E274" s="179"/>
      <c r="F274" s="180"/>
      <c r="G274" s="179" t="s">
        <v>73</v>
      </c>
      <c r="H274" s="181">
        <v>45</v>
      </c>
      <c r="I274" s="180"/>
      <c r="J274" s="180"/>
      <c r="K274" s="179"/>
      <c r="L274" s="179"/>
      <c r="M274" s="179"/>
      <c r="N274" s="180"/>
    </row>
    <row r="275" spans="1:14" ht="15" customHeight="1">
      <c r="A275" s="903"/>
      <c r="B275" s="903"/>
      <c r="C275" s="903"/>
      <c r="D275" s="903"/>
      <c r="E275" s="903"/>
      <c r="F275" s="903"/>
      <c r="G275" s="903"/>
      <c r="H275" s="903"/>
      <c r="I275" s="903"/>
      <c r="J275" s="903"/>
      <c r="K275" s="903"/>
      <c r="L275" s="903"/>
      <c r="M275" s="903"/>
      <c r="N275" s="903"/>
    </row>
    <row r="276" spans="1:14" ht="15" customHeight="1">
      <c r="A276" s="176" t="s">
        <v>297</v>
      </c>
      <c r="B276" s="176" t="s">
        <v>230</v>
      </c>
      <c r="C276" s="178">
        <v>794</v>
      </c>
      <c r="D276" s="176" t="s">
        <v>76</v>
      </c>
      <c r="E276" s="176" t="s">
        <v>76</v>
      </c>
      <c r="F276" s="178">
        <v>3550</v>
      </c>
      <c r="G276" s="176"/>
      <c r="H276" s="178">
        <v>0</v>
      </c>
      <c r="I276" s="178">
        <v>0</v>
      </c>
      <c r="J276" s="178">
        <v>0</v>
      </c>
      <c r="K276" s="176"/>
      <c r="L276" s="176"/>
      <c r="M276" s="176"/>
      <c r="N276" s="178">
        <v>0</v>
      </c>
    </row>
    <row r="277" spans="1:14" ht="15" customHeight="1">
      <c r="A277" s="179"/>
      <c r="B277" s="179"/>
      <c r="C277" s="180"/>
      <c r="D277" s="179"/>
      <c r="E277" s="179"/>
      <c r="F277" s="180"/>
      <c r="G277" s="179" t="s">
        <v>73</v>
      </c>
      <c r="H277" s="181">
        <v>0</v>
      </c>
      <c r="I277" s="180"/>
      <c r="J277" s="180"/>
      <c r="K277" s="179"/>
      <c r="L277" s="179"/>
      <c r="M277" s="179"/>
      <c r="N277" s="180"/>
    </row>
    <row r="278" spans="1:14" ht="15" customHeight="1">
      <c r="A278" s="903"/>
      <c r="B278" s="903"/>
      <c r="C278" s="903"/>
      <c r="D278" s="903"/>
      <c r="E278" s="903"/>
      <c r="F278" s="903"/>
      <c r="G278" s="903"/>
      <c r="H278" s="903"/>
      <c r="I278" s="903"/>
      <c r="J278" s="903"/>
      <c r="K278" s="903"/>
      <c r="L278" s="903"/>
      <c r="M278" s="903"/>
      <c r="N278" s="903"/>
    </row>
    <row r="279" spans="1:14" ht="15" customHeight="1">
      <c r="A279" s="173" t="s">
        <v>298</v>
      </c>
      <c r="B279" s="173" t="s">
        <v>234</v>
      </c>
      <c r="C279" s="175">
        <v>942</v>
      </c>
      <c r="D279" s="173" t="s">
        <v>299</v>
      </c>
      <c r="E279" s="173" t="s">
        <v>300</v>
      </c>
      <c r="F279" s="175">
        <v>4075</v>
      </c>
      <c r="G279" s="173" t="s">
        <v>115</v>
      </c>
      <c r="H279" s="175">
        <v>4175</v>
      </c>
      <c r="I279" s="175">
        <v>4175</v>
      </c>
      <c r="J279" s="175">
        <v>0</v>
      </c>
      <c r="K279" s="182">
        <v>44774</v>
      </c>
      <c r="L279" s="182">
        <v>45869</v>
      </c>
      <c r="M279" s="173"/>
      <c r="N279" s="175">
        <v>0</v>
      </c>
    </row>
    <row r="280" spans="1:14" ht="15" customHeight="1">
      <c r="A280" s="173"/>
      <c r="B280" s="173"/>
      <c r="C280" s="174"/>
      <c r="D280" s="173"/>
      <c r="E280" s="173"/>
      <c r="F280" s="174"/>
      <c r="G280" s="173" t="s">
        <v>116</v>
      </c>
      <c r="H280" s="175">
        <v>150</v>
      </c>
      <c r="I280" s="174"/>
      <c r="J280" s="174"/>
      <c r="K280" s="173"/>
      <c r="L280" s="173"/>
      <c r="M280" s="173"/>
      <c r="N280" s="174"/>
    </row>
    <row r="281" spans="1:14" ht="15" customHeight="1">
      <c r="A281" s="173"/>
      <c r="B281" s="173"/>
      <c r="C281" s="174"/>
      <c r="D281" s="173"/>
      <c r="E281" s="173"/>
      <c r="F281" s="174"/>
      <c r="G281" s="173" t="s">
        <v>122</v>
      </c>
      <c r="H281" s="175">
        <v>10</v>
      </c>
      <c r="I281" s="174"/>
      <c r="J281" s="174"/>
      <c r="K281" s="173"/>
      <c r="L281" s="173"/>
      <c r="M281" s="173"/>
      <c r="N281" s="174"/>
    </row>
    <row r="282" spans="1:14" ht="15" customHeight="1">
      <c r="A282" s="176"/>
      <c r="B282" s="176"/>
      <c r="C282" s="177"/>
      <c r="D282" s="176"/>
      <c r="E282" s="176"/>
      <c r="F282" s="177"/>
      <c r="G282" s="176" t="s">
        <v>123</v>
      </c>
      <c r="H282" s="178">
        <v>15</v>
      </c>
      <c r="I282" s="177"/>
      <c r="J282" s="177"/>
      <c r="K282" s="176"/>
      <c r="L282" s="176"/>
      <c r="M282" s="176"/>
      <c r="N282" s="177"/>
    </row>
    <row r="283" spans="1:14" ht="15" customHeight="1">
      <c r="A283" s="179"/>
      <c r="B283" s="179"/>
      <c r="C283" s="180"/>
      <c r="D283" s="179"/>
      <c r="E283" s="179"/>
      <c r="F283" s="180"/>
      <c r="G283" s="179" t="s">
        <v>73</v>
      </c>
      <c r="H283" s="181">
        <v>4350</v>
      </c>
      <c r="I283" s="180"/>
      <c r="J283" s="180"/>
      <c r="K283" s="179"/>
      <c r="L283" s="179"/>
      <c r="M283" s="179"/>
      <c r="N283" s="180"/>
    </row>
    <row r="284" spans="1:14" ht="15" customHeight="1">
      <c r="A284" s="903"/>
      <c r="B284" s="903"/>
      <c r="C284" s="903"/>
      <c r="D284" s="903"/>
      <c r="E284" s="903"/>
      <c r="F284" s="903"/>
      <c r="G284" s="903"/>
      <c r="H284" s="903"/>
      <c r="I284" s="903"/>
      <c r="J284" s="903"/>
      <c r="K284" s="903"/>
      <c r="L284" s="903"/>
      <c r="M284" s="903"/>
      <c r="N284" s="903"/>
    </row>
    <row r="285" spans="1:14" ht="15" customHeight="1">
      <c r="A285" s="173" t="s">
        <v>301</v>
      </c>
      <c r="B285" s="173" t="s">
        <v>238</v>
      </c>
      <c r="C285" s="175">
        <v>493</v>
      </c>
      <c r="D285" s="173" t="s">
        <v>302</v>
      </c>
      <c r="E285" s="173" t="s">
        <v>303</v>
      </c>
      <c r="F285" s="175">
        <v>3000</v>
      </c>
      <c r="G285" s="173" t="s">
        <v>115</v>
      </c>
      <c r="H285" s="175">
        <v>3000</v>
      </c>
      <c r="I285" s="175">
        <v>3100</v>
      </c>
      <c r="J285" s="175">
        <v>0</v>
      </c>
      <c r="K285" s="182">
        <v>44368</v>
      </c>
      <c r="L285" s="182">
        <v>46073</v>
      </c>
      <c r="M285" s="173"/>
      <c r="N285" s="175">
        <v>2850</v>
      </c>
    </row>
    <row r="286" spans="1:14" ht="15" customHeight="1">
      <c r="A286" s="173"/>
      <c r="B286" s="173"/>
      <c r="C286" s="174"/>
      <c r="D286" s="173"/>
      <c r="E286" s="173"/>
      <c r="F286" s="174"/>
      <c r="G286" s="173" t="s">
        <v>152</v>
      </c>
      <c r="H286" s="175">
        <v>-200</v>
      </c>
      <c r="I286" s="174"/>
      <c r="J286" s="174"/>
      <c r="K286" s="173"/>
      <c r="L286" s="173"/>
      <c r="M286" s="173"/>
      <c r="N286" s="174"/>
    </row>
    <row r="287" spans="1:14" ht="15" customHeight="1">
      <c r="A287" s="173"/>
      <c r="B287" s="173"/>
      <c r="C287" s="174"/>
      <c r="D287" s="173"/>
      <c r="E287" s="173"/>
      <c r="F287" s="174"/>
      <c r="G287" s="173" t="s">
        <v>116</v>
      </c>
      <c r="H287" s="175">
        <v>75</v>
      </c>
      <c r="I287" s="174"/>
      <c r="J287" s="174"/>
      <c r="K287" s="173"/>
      <c r="L287" s="173"/>
      <c r="M287" s="173"/>
      <c r="N287" s="174"/>
    </row>
    <row r="288" spans="1:14" ht="15" customHeight="1">
      <c r="A288" s="173"/>
      <c r="B288" s="173"/>
      <c r="C288" s="174"/>
      <c r="D288" s="173"/>
      <c r="E288" s="173"/>
      <c r="F288" s="174"/>
      <c r="G288" s="173" t="s">
        <v>122</v>
      </c>
      <c r="H288" s="175">
        <v>10</v>
      </c>
      <c r="I288" s="174"/>
      <c r="J288" s="174"/>
      <c r="K288" s="173"/>
      <c r="L288" s="173"/>
      <c r="M288" s="173"/>
      <c r="N288" s="174"/>
    </row>
    <row r="289" spans="1:14" ht="15" customHeight="1">
      <c r="A289" s="176"/>
      <c r="B289" s="176"/>
      <c r="C289" s="177"/>
      <c r="D289" s="176"/>
      <c r="E289" s="176"/>
      <c r="F289" s="177"/>
      <c r="G289" s="176" t="s">
        <v>123</v>
      </c>
      <c r="H289" s="178">
        <v>15</v>
      </c>
      <c r="I289" s="177"/>
      <c r="J289" s="177"/>
      <c r="K289" s="176"/>
      <c r="L289" s="176"/>
      <c r="M289" s="176"/>
      <c r="N289" s="177"/>
    </row>
    <row r="290" spans="1:14" ht="15" customHeight="1">
      <c r="A290" s="179"/>
      <c r="B290" s="179"/>
      <c r="C290" s="180"/>
      <c r="D290" s="179"/>
      <c r="E290" s="179"/>
      <c r="F290" s="180"/>
      <c r="G290" s="179" t="s">
        <v>73</v>
      </c>
      <c r="H290" s="181">
        <v>2900</v>
      </c>
      <c r="I290" s="180"/>
      <c r="J290" s="180"/>
      <c r="K290" s="179"/>
      <c r="L290" s="179"/>
      <c r="M290" s="179"/>
      <c r="N290" s="180"/>
    </row>
    <row r="291" spans="1:14" ht="15" customHeight="1">
      <c r="A291" s="903"/>
      <c r="B291" s="903"/>
      <c r="C291" s="903"/>
      <c r="D291" s="903"/>
      <c r="E291" s="903"/>
      <c r="F291" s="903"/>
      <c r="G291" s="903"/>
      <c r="H291" s="903"/>
      <c r="I291" s="903"/>
      <c r="J291" s="903"/>
      <c r="K291" s="903"/>
      <c r="L291" s="903"/>
      <c r="M291" s="903"/>
      <c r="N291" s="903"/>
    </row>
    <row r="292" spans="1:14" ht="15" customHeight="1">
      <c r="A292" s="176" t="s">
        <v>304</v>
      </c>
      <c r="B292" s="176" t="s">
        <v>305</v>
      </c>
      <c r="C292" s="178">
        <v>494</v>
      </c>
      <c r="D292" s="176" t="s">
        <v>76</v>
      </c>
      <c r="E292" s="176" t="s">
        <v>76</v>
      </c>
      <c r="F292" s="178">
        <v>3000</v>
      </c>
      <c r="G292" s="176"/>
      <c r="H292" s="178">
        <v>0</v>
      </c>
      <c r="I292" s="178">
        <v>0</v>
      </c>
      <c r="J292" s="178">
        <v>0</v>
      </c>
      <c r="K292" s="176"/>
      <c r="L292" s="176"/>
      <c r="M292" s="176"/>
      <c r="N292" s="178">
        <v>0</v>
      </c>
    </row>
    <row r="293" spans="1:14" ht="15" customHeight="1">
      <c r="A293" s="179"/>
      <c r="B293" s="179"/>
      <c r="C293" s="180"/>
      <c r="D293" s="179"/>
      <c r="E293" s="179"/>
      <c r="F293" s="180"/>
      <c r="G293" s="179" t="s">
        <v>73</v>
      </c>
      <c r="H293" s="181">
        <v>0</v>
      </c>
      <c r="I293" s="180"/>
      <c r="J293" s="180"/>
      <c r="K293" s="179"/>
      <c r="L293" s="179"/>
      <c r="M293" s="179"/>
      <c r="N293" s="180"/>
    </row>
    <row r="294" spans="1:14" ht="15" customHeight="1">
      <c r="A294" s="903"/>
      <c r="B294" s="903"/>
      <c r="C294" s="903"/>
      <c r="D294" s="903"/>
      <c r="E294" s="903"/>
      <c r="F294" s="903"/>
      <c r="G294" s="903"/>
      <c r="H294" s="903"/>
      <c r="I294" s="903"/>
      <c r="J294" s="903"/>
      <c r="K294" s="903"/>
      <c r="L294" s="903"/>
      <c r="M294" s="903"/>
      <c r="N294" s="903"/>
    </row>
    <row r="295" spans="1:14" ht="15" customHeight="1">
      <c r="A295" s="173" t="s">
        <v>306</v>
      </c>
      <c r="B295" s="173" t="s">
        <v>307</v>
      </c>
      <c r="C295" s="175">
        <v>493</v>
      </c>
      <c r="D295" s="173" t="s">
        <v>308</v>
      </c>
      <c r="E295" s="173" t="s">
        <v>309</v>
      </c>
      <c r="F295" s="175">
        <v>3100</v>
      </c>
      <c r="G295" s="173" t="s">
        <v>115</v>
      </c>
      <c r="H295" s="175">
        <v>3100</v>
      </c>
      <c r="I295" s="175">
        <v>3100</v>
      </c>
      <c r="J295" s="175">
        <v>0</v>
      </c>
      <c r="K295" s="182">
        <v>44743</v>
      </c>
      <c r="L295" s="182">
        <v>46203</v>
      </c>
      <c r="M295" s="173"/>
      <c r="N295" s="175">
        <v>0</v>
      </c>
    </row>
    <row r="296" spans="1:14" ht="15" customHeight="1">
      <c r="A296" s="173"/>
      <c r="B296" s="173"/>
      <c r="C296" s="174"/>
      <c r="D296" s="173"/>
      <c r="E296" s="173"/>
      <c r="F296" s="174"/>
      <c r="G296" s="173" t="s">
        <v>116</v>
      </c>
      <c r="H296" s="175">
        <v>75</v>
      </c>
      <c r="I296" s="174"/>
      <c r="J296" s="174"/>
      <c r="K296" s="173"/>
      <c r="L296" s="173"/>
      <c r="M296" s="173"/>
      <c r="N296" s="174"/>
    </row>
    <row r="297" spans="1:14" ht="15" customHeight="1">
      <c r="A297" s="173"/>
      <c r="B297" s="173"/>
      <c r="C297" s="174"/>
      <c r="D297" s="173"/>
      <c r="E297" s="173"/>
      <c r="F297" s="174"/>
      <c r="G297" s="173" t="s">
        <v>122</v>
      </c>
      <c r="H297" s="175">
        <v>15</v>
      </c>
      <c r="I297" s="174"/>
      <c r="J297" s="174"/>
      <c r="K297" s="173"/>
      <c r="L297" s="173"/>
      <c r="M297" s="173"/>
      <c r="N297" s="174"/>
    </row>
    <row r="298" spans="1:14" ht="15" customHeight="1">
      <c r="A298" s="176"/>
      <c r="B298" s="176"/>
      <c r="C298" s="177"/>
      <c r="D298" s="176"/>
      <c r="E298" s="176"/>
      <c r="F298" s="177"/>
      <c r="G298" s="176" t="s">
        <v>123</v>
      </c>
      <c r="H298" s="178">
        <v>10</v>
      </c>
      <c r="I298" s="177"/>
      <c r="J298" s="177"/>
      <c r="K298" s="176"/>
      <c r="L298" s="176"/>
      <c r="M298" s="176"/>
      <c r="N298" s="177"/>
    </row>
    <row r="299" spans="1:14" ht="15" customHeight="1">
      <c r="A299" s="179"/>
      <c r="B299" s="179"/>
      <c r="C299" s="180"/>
      <c r="D299" s="179"/>
      <c r="E299" s="179"/>
      <c r="F299" s="180"/>
      <c r="G299" s="179" t="s">
        <v>73</v>
      </c>
      <c r="H299" s="181">
        <v>3200</v>
      </c>
      <c r="I299" s="180"/>
      <c r="J299" s="180"/>
      <c r="K299" s="179"/>
      <c r="L299" s="179"/>
      <c r="M299" s="179"/>
      <c r="N299" s="180"/>
    </row>
    <row r="300" spans="1:14" ht="15" customHeight="1">
      <c r="A300" s="903"/>
      <c r="B300" s="903"/>
      <c r="C300" s="903"/>
      <c r="D300" s="903"/>
      <c r="E300" s="903"/>
      <c r="F300" s="903"/>
      <c r="G300" s="903"/>
      <c r="H300" s="903"/>
      <c r="I300" s="903"/>
      <c r="J300" s="903"/>
      <c r="K300" s="903"/>
      <c r="L300" s="903"/>
      <c r="M300" s="903"/>
      <c r="N300" s="903"/>
    </row>
    <row r="301" spans="1:14" ht="15" customHeight="1">
      <c r="A301" s="176" t="s">
        <v>310</v>
      </c>
      <c r="B301" s="176" t="s">
        <v>311</v>
      </c>
      <c r="C301" s="178">
        <v>736</v>
      </c>
      <c r="D301" s="176" t="s">
        <v>312</v>
      </c>
      <c r="E301" s="176" t="s">
        <v>313</v>
      </c>
      <c r="F301" s="178">
        <v>3795</v>
      </c>
      <c r="G301" s="176" t="s">
        <v>115</v>
      </c>
      <c r="H301" s="178">
        <v>3795</v>
      </c>
      <c r="I301" s="178">
        <v>0</v>
      </c>
      <c r="J301" s="178">
        <v>0</v>
      </c>
      <c r="K301" s="183">
        <v>44791</v>
      </c>
      <c r="L301" s="176"/>
      <c r="M301" s="176"/>
      <c r="N301" s="178">
        <v>64563.05</v>
      </c>
    </row>
    <row r="302" spans="1:14" ht="15" customHeight="1">
      <c r="A302" s="179"/>
      <c r="B302" s="179"/>
      <c r="C302" s="180"/>
      <c r="D302" s="179"/>
      <c r="E302" s="179"/>
      <c r="F302" s="180"/>
      <c r="G302" s="179" t="s">
        <v>73</v>
      </c>
      <c r="H302" s="181">
        <v>3795</v>
      </c>
      <c r="I302" s="180"/>
      <c r="J302" s="180"/>
      <c r="K302" s="179"/>
      <c r="L302" s="179"/>
      <c r="M302" s="179"/>
      <c r="N302" s="180"/>
    </row>
    <row r="303" spans="1:14" ht="15" customHeight="1">
      <c r="A303" s="903"/>
      <c r="B303" s="903"/>
      <c r="C303" s="903"/>
      <c r="D303" s="903"/>
      <c r="E303" s="903"/>
      <c r="F303" s="903"/>
      <c r="G303" s="903"/>
      <c r="H303" s="903"/>
      <c r="I303" s="903"/>
      <c r="J303" s="903"/>
      <c r="K303" s="903"/>
      <c r="L303" s="903"/>
      <c r="M303" s="903"/>
      <c r="N303" s="903"/>
    </row>
    <row r="304" spans="1:14" ht="15" customHeight="1">
      <c r="A304" s="173" t="s">
        <v>314</v>
      </c>
      <c r="B304" s="173" t="s">
        <v>250</v>
      </c>
      <c r="C304" s="175">
        <v>735</v>
      </c>
      <c r="D304" s="173" t="s">
        <v>315</v>
      </c>
      <c r="E304" s="173" t="s">
        <v>316</v>
      </c>
      <c r="F304" s="175">
        <v>3760</v>
      </c>
      <c r="G304" s="173" t="s">
        <v>115</v>
      </c>
      <c r="H304" s="175">
        <v>3850</v>
      </c>
      <c r="I304" s="175">
        <v>3850</v>
      </c>
      <c r="J304" s="175">
        <v>0</v>
      </c>
      <c r="K304" s="182">
        <v>44228</v>
      </c>
      <c r="L304" s="182">
        <v>45777</v>
      </c>
      <c r="M304" s="173"/>
      <c r="N304" s="175">
        <v>0</v>
      </c>
    </row>
    <row r="305" spans="1:14" ht="15" customHeight="1">
      <c r="A305" s="176"/>
      <c r="B305" s="176"/>
      <c r="C305" s="177"/>
      <c r="D305" s="176"/>
      <c r="E305" s="176"/>
      <c r="F305" s="177"/>
      <c r="G305" s="176" t="s">
        <v>116</v>
      </c>
      <c r="H305" s="178">
        <v>75</v>
      </c>
      <c r="I305" s="177"/>
      <c r="J305" s="177"/>
      <c r="K305" s="176"/>
      <c r="L305" s="176"/>
      <c r="M305" s="176"/>
      <c r="N305" s="177"/>
    </row>
    <row r="306" spans="1:14" ht="15" customHeight="1">
      <c r="A306" s="179"/>
      <c r="B306" s="179"/>
      <c r="C306" s="180"/>
      <c r="D306" s="179"/>
      <c r="E306" s="179"/>
      <c r="F306" s="180"/>
      <c r="G306" s="179" t="s">
        <v>73</v>
      </c>
      <c r="H306" s="181">
        <v>3925</v>
      </c>
      <c r="I306" s="180"/>
      <c r="J306" s="180"/>
      <c r="K306" s="179"/>
      <c r="L306" s="179"/>
      <c r="M306" s="179"/>
      <c r="N306" s="180"/>
    </row>
    <row r="307" spans="1:14" ht="15" customHeight="1">
      <c r="A307" s="903"/>
      <c r="B307" s="903"/>
      <c r="C307" s="903"/>
      <c r="D307" s="903"/>
      <c r="E307" s="903"/>
      <c r="F307" s="903"/>
      <c r="G307" s="903"/>
      <c r="H307" s="903"/>
      <c r="I307" s="903"/>
      <c r="J307" s="903"/>
      <c r="K307" s="903"/>
      <c r="L307" s="903"/>
      <c r="M307" s="903"/>
      <c r="N307" s="903"/>
    </row>
    <row r="308" spans="1:14" ht="15" customHeight="1">
      <c r="A308" s="173" t="s">
        <v>317</v>
      </c>
      <c r="B308" s="173" t="s">
        <v>318</v>
      </c>
      <c r="C308" s="175">
        <v>613</v>
      </c>
      <c r="D308" s="173" t="s">
        <v>319</v>
      </c>
      <c r="E308" s="173" t="s">
        <v>320</v>
      </c>
      <c r="F308" s="175">
        <v>3450</v>
      </c>
      <c r="G308" s="173" t="s">
        <v>116</v>
      </c>
      <c r="H308" s="175">
        <v>100</v>
      </c>
      <c r="I308" s="175">
        <v>0</v>
      </c>
      <c r="J308" s="175">
        <v>0</v>
      </c>
      <c r="K308" s="182">
        <v>45215</v>
      </c>
      <c r="L308" s="182">
        <v>46158</v>
      </c>
      <c r="M308" s="173"/>
      <c r="N308" s="175">
        <v>0</v>
      </c>
    </row>
    <row r="309" spans="1:14" ht="15" customHeight="1">
      <c r="A309" s="173"/>
      <c r="B309" s="173"/>
      <c r="C309" s="174"/>
      <c r="D309" s="173"/>
      <c r="E309" s="173"/>
      <c r="F309" s="174"/>
      <c r="G309" s="173" t="s">
        <v>115</v>
      </c>
      <c r="H309" s="175">
        <v>3500</v>
      </c>
      <c r="I309" s="174"/>
      <c r="J309" s="174"/>
      <c r="K309" s="173"/>
      <c r="L309" s="173"/>
      <c r="M309" s="173"/>
      <c r="N309" s="174"/>
    </row>
    <row r="310" spans="1:14" ht="15" customHeight="1">
      <c r="A310" s="173"/>
      <c r="B310" s="173"/>
      <c r="C310" s="174"/>
      <c r="D310" s="173"/>
      <c r="E310" s="173"/>
      <c r="F310" s="174"/>
      <c r="G310" s="173" t="s">
        <v>122</v>
      </c>
      <c r="H310" s="175">
        <v>25</v>
      </c>
      <c r="I310" s="174"/>
      <c r="J310" s="174"/>
      <c r="K310" s="173"/>
      <c r="L310" s="173"/>
      <c r="M310" s="173"/>
      <c r="N310" s="174"/>
    </row>
    <row r="311" spans="1:14" ht="15" customHeight="1">
      <c r="A311" s="173"/>
      <c r="B311" s="173"/>
      <c r="C311" s="174"/>
      <c r="D311" s="173"/>
      <c r="E311" s="173"/>
      <c r="F311" s="174"/>
      <c r="G311" s="173" t="s">
        <v>123</v>
      </c>
      <c r="H311" s="175">
        <v>20</v>
      </c>
      <c r="I311" s="174"/>
      <c r="J311" s="174"/>
      <c r="K311" s="173"/>
      <c r="L311" s="173"/>
      <c r="M311" s="173"/>
      <c r="N311" s="174"/>
    </row>
    <row r="312" spans="1:14" ht="15" customHeight="1">
      <c r="A312" s="176"/>
      <c r="B312" s="176"/>
      <c r="C312" s="177"/>
      <c r="D312" s="176"/>
      <c r="E312" s="176"/>
      <c r="F312" s="177"/>
      <c r="G312" s="176" t="s">
        <v>321</v>
      </c>
      <c r="H312" s="178">
        <v>-100</v>
      </c>
      <c r="I312" s="177"/>
      <c r="J312" s="177"/>
      <c r="K312" s="176"/>
      <c r="L312" s="176"/>
      <c r="M312" s="176"/>
      <c r="N312" s="177"/>
    </row>
    <row r="313" spans="1:14" ht="15" customHeight="1">
      <c r="A313" s="179"/>
      <c r="B313" s="179"/>
      <c r="C313" s="180"/>
      <c r="D313" s="179"/>
      <c r="E313" s="179"/>
      <c r="F313" s="180"/>
      <c r="G313" s="179" t="s">
        <v>73</v>
      </c>
      <c r="H313" s="181">
        <v>3545</v>
      </c>
      <c r="I313" s="180"/>
      <c r="J313" s="180"/>
      <c r="K313" s="179"/>
      <c r="L313" s="179"/>
      <c r="M313" s="179"/>
      <c r="N313" s="180"/>
    </row>
    <row r="314" spans="1:14" ht="15" customHeight="1">
      <c r="A314" s="903"/>
      <c r="B314" s="903"/>
      <c r="C314" s="903"/>
      <c r="D314" s="903"/>
      <c r="E314" s="903"/>
      <c r="F314" s="903"/>
      <c r="G314" s="903"/>
      <c r="H314" s="903"/>
      <c r="I314" s="903"/>
      <c r="J314" s="903"/>
      <c r="K314" s="903"/>
      <c r="L314" s="903"/>
      <c r="M314" s="903"/>
      <c r="N314" s="903"/>
    </row>
    <row r="315" spans="1:14" ht="15" customHeight="1">
      <c r="A315" s="173" t="s">
        <v>322</v>
      </c>
      <c r="B315" s="173" t="s">
        <v>258</v>
      </c>
      <c r="C315" s="175">
        <v>800</v>
      </c>
      <c r="D315" s="173" t="s">
        <v>323</v>
      </c>
      <c r="E315" s="173" t="s">
        <v>324</v>
      </c>
      <c r="F315" s="175">
        <v>3359</v>
      </c>
      <c r="G315" s="173" t="s">
        <v>115</v>
      </c>
      <c r="H315" s="175">
        <v>3400</v>
      </c>
      <c r="I315" s="175">
        <v>3400</v>
      </c>
      <c r="J315" s="175">
        <v>0</v>
      </c>
      <c r="K315" s="182">
        <v>45366</v>
      </c>
      <c r="L315" s="182">
        <v>45730</v>
      </c>
      <c r="M315" s="173"/>
      <c r="N315" s="175">
        <v>0</v>
      </c>
    </row>
    <row r="316" spans="1:14" ht="15" customHeight="1">
      <c r="A316" s="173"/>
      <c r="B316" s="173"/>
      <c r="C316" s="174"/>
      <c r="D316" s="173"/>
      <c r="E316" s="173"/>
      <c r="F316" s="174"/>
      <c r="G316" s="173" t="s">
        <v>116</v>
      </c>
      <c r="H316" s="175">
        <v>75</v>
      </c>
      <c r="I316" s="174"/>
      <c r="J316" s="174"/>
      <c r="K316" s="173"/>
      <c r="L316" s="173"/>
      <c r="M316" s="173"/>
      <c r="N316" s="174"/>
    </row>
    <row r="317" spans="1:14" ht="15" customHeight="1">
      <c r="A317" s="173"/>
      <c r="B317" s="173"/>
      <c r="C317" s="174"/>
      <c r="D317" s="173"/>
      <c r="E317" s="173"/>
      <c r="F317" s="174"/>
      <c r="G317" s="173" t="s">
        <v>122</v>
      </c>
      <c r="H317" s="175">
        <v>15</v>
      </c>
      <c r="I317" s="174"/>
      <c r="J317" s="174"/>
      <c r="K317" s="173"/>
      <c r="L317" s="173"/>
      <c r="M317" s="173"/>
      <c r="N317" s="174"/>
    </row>
    <row r="318" spans="1:14" ht="15" customHeight="1">
      <c r="A318" s="176"/>
      <c r="B318" s="176"/>
      <c r="C318" s="177"/>
      <c r="D318" s="176"/>
      <c r="E318" s="176"/>
      <c r="F318" s="177"/>
      <c r="G318" s="176" t="s">
        <v>123</v>
      </c>
      <c r="H318" s="178">
        <v>10</v>
      </c>
      <c r="I318" s="177"/>
      <c r="J318" s="177"/>
      <c r="K318" s="176"/>
      <c r="L318" s="176"/>
      <c r="M318" s="176"/>
      <c r="N318" s="177"/>
    </row>
    <row r="319" spans="1:14" ht="15" customHeight="1">
      <c r="A319" s="179"/>
      <c r="B319" s="179"/>
      <c r="C319" s="180"/>
      <c r="D319" s="179"/>
      <c r="E319" s="179"/>
      <c r="F319" s="180"/>
      <c r="G319" s="179" t="s">
        <v>73</v>
      </c>
      <c r="H319" s="181">
        <v>3500</v>
      </c>
      <c r="I319" s="180"/>
      <c r="J319" s="180"/>
      <c r="K319" s="179"/>
      <c r="L319" s="179"/>
      <c r="M319" s="179"/>
      <c r="N319" s="180"/>
    </row>
    <row r="320" spans="1:14" ht="15" customHeight="1">
      <c r="A320" s="903"/>
      <c r="B320" s="903"/>
      <c r="C320" s="903"/>
      <c r="D320" s="903"/>
      <c r="E320" s="903"/>
      <c r="F320" s="903"/>
      <c r="G320" s="903"/>
      <c r="H320" s="903"/>
      <c r="I320" s="903"/>
      <c r="J320" s="903"/>
      <c r="K320" s="903"/>
      <c r="L320" s="903"/>
      <c r="M320" s="903"/>
      <c r="N320" s="903"/>
    </row>
    <row r="321" spans="1:14" ht="15" customHeight="1">
      <c r="A321" s="173" t="s">
        <v>325</v>
      </c>
      <c r="B321" s="173" t="s">
        <v>326</v>
      </c>
      <c r="C321" s="175">
        <v>633</v>
      </c>
      <c r="D321" s="173" t="s">
        <v>327</v>
      </c>
      <c r="E321" s="173" t="s">
        <v>328</v>
      </c>
      <c r="F321" s="175">
        <v>3440</v>
      </c>
      <c r="G321" s="173" t="s">
        <v>115</v>
      </c>
      <c r="H321" s="175">
        <v>3255</v>
      </c>
      <c r="I321" s="175">
        <v>0</v>
      </c>
      <c r="J321" s="175">
        <v>0</v>
      </c>
      <c r="K321" s="182">
        <v>44956</v>
      </c>
      <c r="L321" s="182">
        <v>45747</v>
      </c>
      <c r="M321" s="173"/>
      <c r="N321" s="175">
        <v>80</v>
      </c>
    </row>
    <row r="322" spans="1:14" ht="15" customHeight="1">
      <c r="A322" s="176"/>
      <c r="B322" s="176"/>
      <c r="C322" s="177"/>
      <c r="D322" s="176"/>
      <c r="E322" s="176"/>
      <c r="F322" s="177"/>
      <c r="G322" s="176" t="s">
        <v>116</v>
      </c>
      <c r="H322" s="178">
        <v>75</v>
      </c>
      <c r="I322" s="177"/>
      <c r="J322" s="177"/>
      <c r="K322" s="176"/>
      <c r="L322" s="176"/>
      <c r="M322" s="176"/>
      <c r="N322" s="177"/>
    </row>
    <row r="323" spans="1:14" ht="15" customHeight="1">
      <c r="A323" s="179"/>
      <c r="B323" s="179"/>
      <c r="C323" s="180"/>
      <c r="D323" s="179"/>
      <c r="E323" s="179"/>
      <c r="F323" s="180"/>
      <c r="G323" s="179" t="s">
        <v>73</v>
      </c>
      <c r="H323" s="181">
        <v>3330</v>
      </c>
      <c r="I323" s="180"/>
      <c r="J323" s="180"/>
      <c r="K323" s="179"/>
      <c r="L323" s="179"/>
      <c r="M323" s="179"/>
      <c r="N323" s="180"/>
    </row>
    <row r="324" spans="1:14" ht="15" customHeight="1">
      <c r="A324" s="903"/>
      <c r="B324" s="903"/>
      <c r="C324" s="903"/>
      <c r="D324" s="903"/>
      <c r="E324" s="903"/>
      <c r="F324" s="903"/>
      <c r="G324" s="903"/>
      <c r="H324" s="903"/>
      <c r="I324" s="903"/>
      <c r="J324" s="903"/>
      <c r="K324" s="903"/>
      <c r="L324" s="903"/>
      <c r="M324" s="903"/>
      <c r="N324" s="903"/>
    </row>
    <row r="325" spans="1:14" ht="15" customHeight="1">
      <c r="A325" s="176" t="s">
        <v>329</v>
      </c>
      <c r="B325" s="176" t="s">
        <v>262</v>
      </c>
      <c r="C325" s="178">
        <v>495</v>
      </c>
      <c r="D325" s="176" t="s">
        <v>76</v>
      </c>
      <c r="E325" s="176" t="s">
        <v>76</v>
      </c>
      <c r="F325" s="178">
        <v>3200</v>
      </c>
      <c r="G325" s="176"/>
      <c r="H325" s="178">
        <v>0</v>
      </c>
      <c r="I325" s="178">
        <v>0</v>
      </c>
      <c r="J325" s="178">
        <v>0</v>
      </c>
      <c r="K325" s="176"/>
      <c r="L325" s="176"/>
      <c r="M325" s="176"/>
      <c r="N325" s="178">
        <v>0</v>
      </c>
    </row>
    <row r="326" spans="1:14" ht="15" customHeight="1">
      <c r="A326" s="179"/>
      <c r="B326" s="179"/>
      <c r="C326" s="180"/>
      <c r="D326" s="179"/>
      <c r="E326" s="179"/>
      <c r="F326" s="180"/>
      <c r="G326" s="179" t="s">
        <v>73</v>
      </c>
      <c r="H326" s="181">
        <v>0</v>
      </c>
      <c r="I326" s="180"/>
      <c r="J326" s="180"/>
      <c r="K326" s="179"/>
      <c r="L326" s="179"/>
      <c r="M326" s="179"/>
      <c r="N326" s="180"/>
    </row>
    <row r="327" spans="1:14" ht="15" customHeight="1">
      <c r="A327" s="903"/>
      <c r="B327" s="903"/>
      <c r="C327" s="903"/>
      <c r="D327" s="903"/>
      <c r="E327" s="903"/>
      <c r="F327" s="903"/>
      <c r="G327" s="903"/>
      <c r="H327" s="903"/>
      <c r="I327" s="903"/>
      <c r="J327" s="903"/>
      <c r="K327" s="903"/>
      <c r="L327" s="903"/>
      <c r="M327" s="903"/>
      <c r="N327" s="903"/>
    </row>
    <row r="328" spans="1:14" ht="15" customHeight="1">
      <c r="A328" s="173" t="s">
        <v>330</v>
      </c>
      <c r="B328" s="173" t="s">
        <v>254</v>
      </c>
      <c r="C328" s="175">
        <v>666</v>
      </c>
      <c r="D328" s="173" t="s">
        <v>331</v>
      </c>
      <c r="E328" s="173" t="s">
        <v>332</v>
      </c>
      <c r="F328" s="175">
        <v>3445</v>
      </c>
      <c r="G328" s="173" t="s">
        <v>115</v>
      </c>
      <c r="H328" s="175">
        <v>3525</v>
      </c>
      <c r="I328" s="175">
        <v>3525</v>
      </c>
      <c r="J328" s="175">
        <v>0</v>
      </c>
      <c r="K328" s="182">
        <v>45194</v>
      </c>
      <c r="L328" s="182">
        <v>45985</v>
      </c>
      <c r="M328" s="173"/>
      <c r="N328" s="175">
        <v>0</v>
      </c>
    </row>
    <row r="329" spans="1:14" ht="15" customHeight="1">
      <c r="A329" s="173"/>
      <c r="B329" s="173"/>
      <c r="C329" s="174"/>
      <c r="D329" s="173"/>
      <c r="E329" s="173"/>
      <c r="F329" s="174"/>
      <c r="G329" s="173" t="s">
        <v>116</v>
      </c>
      <c r="H329" s="175">
        <v>100</v>
      </c>
      <c r="I329" s="174"/>
      <c r="J329" s="174"/>
      <c r="K329" s="173"/>
      <c r="L329" s="173"/>
      <c r="M329" s="173"/>
      <c r="N329" s="174"/>
    </row>
    <row r="330" spans="1:14" ht="15" customHeight="1">
      <c r="A330" s="173"/>
      <c r="B330" s="173"/>
      <c r="C330" s="174"/>
      <c r="D330" s="173"/>
      <c r="E330" s="173"/>
      <c r="F330" s="174"/>
      <c r="G330" s="173" t="s">
        <v>122</v>
      </c>
      <c r="H330" s="175">
        <v>25</v>
      </c>
      <c r="I330" s="174"/>
      <c r="J330" s="174"/>
      <c r="K330" s="173"/>
      <c r="L330" s="173"/>
      <c r="M330" s="173"/>
      <c r="N330" s="174"/>
    </row>
    <row r="331" spans="1:14" ht="15" customHeight="1">
      <c r="A331" s="176"/>
      <c r="B331" s="176"/>
      <c r="C331" s="177"/>
      <c r="D331" s="176"/>
      <c r="E331" s="176"/>
      <c r="F331" s="177"/>
      <c r="G331" s="176" t="s">
        <v>123</v>
      </c>
      <c r="H331" s="178">
        <v>20</v>
      </c>
      <c r="I331" s="177"/>
      <c r="J331" s="177"/>
      <c r="K331" s="176"/>
      <c r="L331" s="176"/>
      <c r="M331" s="176"/>
      <c r="N331" s="177"/>
    </row>
    <row r="332" spans="1:14" ht="15" customHeight="1">
      <c r="A332" s="179"/>
      <c r="B332" s="179"/>
      <c r="C332" s="180"/>
      <c r="D332" s="179"/>
      <c r="E332" s="179"/>
      <c r="F332" s="180"/>
      <c r="G332" s="179" t="s">
        <v>73</v>
      </c>
      <c r="H332" s="181">
        <v>3670</v>
      </c>
      <c r="I332" s="180"/>
      <c r="J332" s="180"/>
      <c r="K332" s="179"/>
      <c r="L332" s="179"/>
      <c r="M332" s="179"/>
      <c r="N332" s="180"/>
    </row>
    <row r="333" spans="1:14" ht="15" customHeight="1">
      <c r="A333" s="903"/>
      <c r="B333" s="903"/>
      <c r="C333" s="903"/>
      <c r="D333" s="903"/>
      <c r="E333" s="903"/>
      <c r="F333" s="903"/>
      <c r="G333" s="903"/>
      <c r="H333" s="903"/>
      <c r="I333" s="903"/>
      <c r="J333" s="903"/>
      <c r="K333" s="903"/>
      <c r="L333" s="903"/>
      <c r="M333" s="903"/>
      <c r="N333" s="903"/>
    </row>
    <row r="334" spans="1:14" ht="15" customHeight="1">
      <c r="A334" s="176" t="s">
        <v>333</v>
      </c>
      <c r="B334" s="176" t="s">
        <v>334</v>
      </c>
      <c r="C334" s="178">
        <v>673</v>
      </c>
      <c r="D334" s="176" t="s">
        <v>335</v>
      </c>
      <c r="E334" s="176" t="s">
        <v>336</v>
      </c>
      <c r="F334" s="178">
        <v>3550</v>
      </c>
      <c r="G334" s="176"/>
      <c r="H334" s="178">
        <v>0</v>
      </c>
      <c r="I334" s="178">
        <v>0</v>
      </c>
      <c r="J334" s="178">
        <v>0</v>
      </c>
      <c r="K334" s="183">
        <v>44895</v>
      </c>
      <c r="L334" s="183">
        <v>45656</v>
      </c>
      <c r="M334" s="183">
        <v>45656</v>
      </c>
      <c r="N334" s="178">
        <v>1259.68</v>
      </c>
    </row>
    <row r="335" spans="1:14" ht="15" customHeight="1">
      <c r="A335" s="179"/>
      <c r="B335" s="179"/>
      <c r="C335" s="180"/>
      <c r="D335" s="179"/>
      <c r="E335" s="179"/>
      <c r="F335" s="180"/>
      <c r="G335" s="179" t="s">
        <v>73</v>
      </c>
      <c r="H335" s="181">
        <v>0</v>
      </c>
      <c r="I335" s="180"/>
      <c r="J335" s="180"/>
      <c r="K335" s="179"/>
      <c r="L335" s="179"/>
      <c r="M335" s="179"/>
      <c r="N335" s="180"/>
    </row>
    <row r="336" spans="1:14" ht="15" customHeight="1">
      <c r="A336" s="903"/>
      <c r="B336" s="903"/>
      <c r="C336" s="903"/>
      <c r="D336" s="903"/>
      <c r="E336" s="903"/>
      <c r="F336" s="903"/>
      <c r="G336" s="903"/>
      <c r="H336" s="903"/>
      <c r="I336" s="903"/>
      <c r="J336" s="903"/>
      <c r="K336" s="903"/>
      <c r="L336" s="903"/>
      <c r="M336" s="903"/>
      <c r="N336" s="903"/>
    </row>
    <row r="337" spans="1:14" ht="15" customHeight="1">
      <c r="A337" s="173" t="s">
        <v>337</v>
      </c>
      <c r="B337" s="173" t="s">
        <v>338</v>
      </c>
      <c r="C337" s="175">
        <v>470</v>
      </c>
      <c r="D337" s="173" t="s">
        <v>339</v>
      </c>
      <c r="E337" s="173" t="s">
        <v>340</v>
      </c>
      <c r="F337" s="175">
        <v>2950</v>
      </c>
      <c r="G337" s="173" t="s">
        <v>115</v>
      </c>
      <c r="H337" s="175">
        <v>2994.25</v>
      </c>
      <c r="I337" s="175">
        <v>0</v>
      </c>
      <c r="J337" s="175">
        <v>0</v>
      </c>
      <c r="K337" s="182">
        <v>44351</v>
      </c>
      <c r="L337" s="182">
        <v>45834</v>
      </c>
      <c r="M337" s="173"/>
      <c r="N337" s="175">
        <v>11144.58</v>
      </c>
    </row>
    <row r="338" spans="1:14" ht="15" customHeight="1">
      <c r="A338" s="173"/>
      <c r="B338" s="173"/>
      <c r="C338" s="174"/>
      <c r="D338" s="173"/>
      <c r="E338" s="173"/>
      <c r="F338" s="174"/>
      <c r="G338" s="173" t="s">
        <v>116</v>
      </c>
      <c r="H338" s="175">
        <v>75</v>
      </c>
      <c r="I338" s="174"/>
      <c r="J338" s="174"/>
      <c r="K338" s="173"/>
      <c r="L338" s="173"/>
      <c r="M338" s="173"/>
      <c r="N338" s="174"/>
    </row>
    <row r="339" spans="1:14" ht="15" customHeight="1">
      <c r="A339" s="173"/>
      <c r="B339" s="173"/>
      <c r="C339" s="174"/>
      <c r="D339" s="173"/>
      <c r="E339" s="173"/>
      <c r="F339" s="174"/>
      <c r="G339" s="173" t="s">
        <v>122</v>
      </c>
      <c r="H339" s="175">
        <v>10</v>
      </c>
      <c r="I339" s="174"/>
      <c r="J339" s="174"/>
      <c r="K339" s="173"/>
      <c r="L339" s="173"/>
      <c r="M339" s="173"/>
      <c r="N339" s="174"/>
    </row>
    <row r="340" spans="1:14" ht="15" customHeight="1">
      <c r="A340" s="176"/>
      <c r="B340" s="176"/>
      <c r="C340" s="177"/>
      <c r="D340" s="176"/>
      <c r="E340" s="176"/>
      <c r="F340" s="177"/>
      <c r="G340" s="176" t="s">
        <v>123</v>
      </c>
      <c r="H340" s="178">
        <v>15</v>
      </c>
      <c r="I340" s="177"/>
      <c r="J340" s="177"/>
      <c r="K340" s="176"/>
      <c r="L340" s="176"/>
      <c r="M340" s="176"/>
      <c r="N340" s="177"/>
    </row>
    <row r="341" spans="1:14" ht="15" customHeight="1">
      <c r="A341" s="179"/>
      <c r="B341" s="179"/>
      <c r="C341" s="180"/>
      <c r="D341" s="179"/>
      <c r="E341" s="179"/>
      <c r="F341" s="180"/>
      <c r="G341" s="179" t="s">
        <v>73</v>
      </c>
      <c r="H341" s="181">
        <v>3094.25</v>
      </c>
      <c r="I341" s="180"/>
      <c r="J341" s="180"/>
      <c r="K341" s="179"/>
      <c r="L341" s="179"/>
      <c r="M341" s="179"/>
      <c r="N341" s="180"/>
    </row>
    <row r="342" spans="1:14" ht="15" customHeight="1">
      <c r="A342" s="903"/>
      <c r="B342" s="903"/>
      <c r="C342" s="903"/>
      <c r="D342" s="903"/>
      <c r="E342" s="903"/>
      <c r="F342" s="903"/>
      <c r="G342" s="903"/>
      <c r="H342" s="903"/>
      <c r="I342" s="903"/>
      <c r="J342" s="903"/>
      <c r="K342" s="903"/>
      <c r="L342" s="903"/>
      <c r="M342" s="903"/>
      <c r="N342" s="903"/>
    </row>
    <row r="343" spans="1:14" ht="15" customHeight="1">
      <c r="A343" s="173" t="s">
        <v>341</v>
      </c>
      <c r="B343" s="173" t="s">
        <v>342</v>
      </c>
      <c r="C343" s="175">
        <v>523</v>
      </c>
      <c r="D343" s="173" t="s">
        <v>343</v>
      </c>
      <c r="E343" s="173" t="s">
        <v>344</v>
      </c>
      <c r="F343" s="175">
        <v>3200</v>
      </c>
      <c r="G343" s="173" t="s">
        <v>115</v>
      </c>
      <c r="H343" s="175">
        <v>2995</v>
      </c>
      <c r="I343" s="175">
        <v>2995</v>
      </c>
      <c r="J343" s="175">
        <v>0</v>
      </c>
      <c r="K343" s="182">
        <v>45437</v>
      </c>
      <c r="L343" s="182">
        <v>45893</v>
      </c>
      <c r="M343" s="173"/>
      <c r="N343" s="175">
        <v>0</v>
      </c>
    </row>
    <row r="344" spans="1:14" ht="15" customHeight="1">
      <c r="A344" s="173"/>
      <c r="B344" s="173"/>
      <c r="C344" s="174"/>
      <c r="D344" s="173"/>
      <c r="E344" s="173"/>
      <c r="F344" s="174"/>
      <c r="G344" s="173" t="s">
        <v>116</v>
      </c>
      <c r="H344" s="175">
        <v>150</v>
      </c>
      <c r="I344" s="174"/>
      <c r="J344" s="174"/>
      <c r="K344" s="173"/>
      <c r="L344" s="173"/>
      <c r="M344" s="173"/>
      <c r="N344" s="174"/>
    </row>
    <row r="345" spans="1:14" ht="15" customHeight="1">
      <c r="A345" s="173"/>
      <c r="B345" s="173"/>
      <c r="C345" s="174"/>
      <c r="D345" s="173"/>
      <c r="E345" s="173"/>
      <c r="F345" s="174"/>
      <c r="G345" s="173" t="s">
        <v>122</v>
      </c>
      <c r="H345" s="175">
        <v>15</v>
      </c>
      <c r="I345" s="174"/>
      <c r="J345" s="174"/>
      <c r="K345" s="173"/>
      <c r="L345" s="173"/>
      <c r="M345" s="173"/>
      <c r="N345" s="174"/>
    </row>
    <row r="346" spans="1:14" ht="15" customHeight="1">
      <c r="A346" s="176"/>
      <c r="B346" s="176"/>
      <c r="C346" s="177"/>
      <c r="D346" s="176"/>
      <c r="E346" s="176"/>
      <c r="F346" s="177"/>
      <c r="G346" s="176" t="s">
        <v>123</v>
      </c>
      <c r="H346" s="178">
        <v>10</v>
      </c>
      <c r="I346" s="177"/>
      <c r="J346" s="177"/>
      <c r="K346" s="176"/>
      <c r="L346" s="176"/>
      <c r="M346" s="176"/>
      <c r="N346" s="177"/>
    </row>
    <row r="347" spans="1:14" ht="15" customHeight="1">
      <c r="A347" s="179"/>
      <c r="B347" s="179"/>
      <c r="C347" s="180"/>
      <c r="D347" s="179"/>
      <c r="E347" s="179"/>
      <c r="F347" s="180"/>
      <c r="G347" s="179" t="s">
        <v>73</v>
      </c>
      <c r="H347" s="181">
        <v>3170</v>
      </c>
      <c r="I347" s="180"/>
      <c r="J347" s="180"/>
      <c r="K347" s="179"/>
      <c r="L347" s="179"/>
      <c r="M347" s="179"/>
      <c r="N347" s="180"/>
    </row>
    <row r="348" spans="1:14" ht="15" customHeight="1">
      <c r="A348" s="903"/>
      <c r="B348" s="903"/>
      <c r="C348" s="903"/>
      <c r="D348" s="903"/>
      <c r="E348" s="903"/>
      <c r="F348" s="903"/>
      <c r="G348" s="903"/>
      <c r="H348" s="903"/>
      <c r="I348" s="903"/>
      <c r="J348" s="903"/>
      <c r="K348" s="903"/>
      <c r="L348" s="903"/>
      <c r="M348" s="903"/>
      <c r="N348" s="903"/>
    </row>
    <row r="349" spans="1:14" ht="15" customHeight="1">
      <c r="A349" s="173" t="s">
        <v>345</v>
      </c>
      <c r="B349" s="173" t="s">
        <v>326</v>
      </c>
      <c r="C349" s="175">
        <v>613</v>
      </c>
      <c r="D349" s="173" t="s">
        <v>346</v>
      </c>
      <c r="E349" s="173" t="s">
        <v>347</v>
      </c>
      <c r="F349" s="175">
        <v>3499</v>
      </c>
      <c r="G349" s="173" t="s">
        <v>115</v>
      </c>
      <c r="H349" s="175">
        <v>3399</v>
      </c>
      <c r="I349" s="175">
        <v>0</v>
      </c>
      <c r="J349" s="175">
        <v>0</v>
      </c>
      <c r="K349" s="182">
        <v>45565</v>
      </c>
      <c r="L349" s="182">
        <v>46171</v>
      </c>
      <c r="M349" s="173"/>
      <c r="N349" s="175">
        <v>0</v>
      </c>
    </row>
    <row r="350" spans="1:14" ht="15" customHeight="1">
      <c r="A350" s="173"/>
      <c r="B350" s="173"/>
      <c r="C350" s="174"/>
      <c r="D350" s="173"/>
      <c r="E350" s="173"/>
      <c r="F350" s="174"/>
      <c r="G350" s="173" t="s">
        <v>116</v>
      </c>
      <c r="H350" s="175">
        <v>100</v>
      </c>
      <c r="I350" s="174"/>
      <c r="J350" s="174"/>
      <c r="K350" s="173"/>
      <c r="L350" s="173"/>
      <c r="M350" s="173"/>
      <c r="N350" s="174"/>
    </row>
    <row r="351" spans="1:14" ht="15" customHeight="1">
      <c r="A351" s="173"/>
      <c r="B351" s="173"/>
      <c r="C351" s="174"/>
      <c r="D351" s="173"/>
      <c r="E351" s="173"/>
      <c r="F351" s="174"/>
      <c r="G351" s="173" t="s">
        <v>122</v>
      </c>
      <c r="H351" s="175">
        <v>25</v>
      </c>
      <c r="I351" s="174"/>
      <c r="J351" s="174"/>
      <c r="K351" s="173"/>
      <c r="L351" s="173"/>
      <c r="M351" s="173"/>
      <c r="N351" s="174"/>
    </row>
    <row r="352" spans="1:14" ht="15" customHeight="1">
      <c r="A352" s="176"/>
      <c r="B352" s="176"/>
      <c r="C352" s="177"/>
      <c r="D352" s="176"/>
      <c r="E352" s="176"/>
      <c r="F352" s="177"/>
      <c r="G352" s="176" t="s">
        <v>123</v>
      </c>
      <c r="H352" s="178">
        <v>20</v>
      </c>
      <c r="I352" s="177"/>
      <c r="J352" s="177"/>
      <c r="K352" s="176"/>
      <c r="L352" s="176"/>
      <c r="M352" s="176"/>
      <c r="N352" s="177"/>
    </row>
    <row r="353" spans="1:14" ht="15" customHeight="1">
      <c r="A353" s="179"/>
      <c r="B353" s="179"/>
      <c r="C353" s="180"/>
      <c r="D353" s="179"/>
      <c r="E353" s="179"/>
      <c r="F353" s="180"/>
      <c r="G353" s="179" t="s">
        <v>73</v>
      </c>
      <c r="H353" s="181">
        <v>3544</v>
      </c>
      <c r="I353" s="180"/>
      <c r="J353" s="180"/>
      <c r="K353" s="179"/>
      <c r="L353" s="179"/>
      <c r="M353" s="179"/>
      <c r="N353" s="180"/>
    </row>
    <row r="354" spans="1:14" ht="15" customHeight="1">
      <c r="A354" s="903"/>
      <c r="B354" s="903"/>
      <c r="C354" s="903"/>
      <c r="D354" s="903"/>
      <c r="E354" s="903"/>
      <c r="F354" s="903"/>
      <c r="G354" s="903"/>
      <c r="H354" s="903"/>
      <c r="I354" s="903"/>
      <c r="J354" s="903"/>
      <c r="K354" s="903"/>
      <c r="L354" s="903"/>
      <c r="M354" s="903"/>
      <c r="N354" s="903"/>
    </row>
    <row r="355" spans="1:14" ht="15" customHeight="1">
      <c r="A355" s="173" t="s">
        <v>348</v>
      </c>
      <c r="B355" s="173" t="s">
        <v>318</v>
      </c>
      <c r="C355" s="175">
        <v>633</v>
      </c>
      <c r="D355" s="173" t="s">
        <v>349</v>
      </c>
      <c r="E355" s="173" t="s">
        <v>350</v>
      </c>
      <c r="F355" s="175">
        <v>3000</v>
      </c>
      <c r="G355" s="173" t="s">
        <v>115</v>
      </c>
      <c r="H355" s="175">
        <v>3000</v>
      </c>
      <c r="I355" s="175">
        <v>0</v>
      </c>
      <c r="J355" s="175">
        <v>0</v>
      </c>
      <c r="K355" s="182">
        <v>44141</v>
      </c>
      <c r="L355" s="182">
        <v>45357</v>
      </c>
      <c r="M355" s="173"/>
      <c r="N355" s="175">
        <v>74598.95</v>
      </c>
    </row>
    <row r="356" spans="1:14" ht="15" customHeight="1">
      <c r="A356" s="176"/>
      <c r="B356" s="176"/>
      <c r="C356" s="177"/>
      <c r="D356" s="176"/>
      <c r="E356" s="176"/>
      <c r="F356" s="177"/>
      <c r="G356" s="176" t="s">
        <v>182</v>
      </c>
      <c r="H356" s="178">
        <v>125</v>
      </c>
      <c r="I356" s="177"/>
      <c r="J356" s="177"/>
      <c r="K356" s="176"/>
      <c r="L356" s="176"/>
      <c r="M356" s="176"/>
      <c r="N356" s="177"/>
    </row>
    <row r="357" spans="1:14" ht="15" customHeight="1">
      <c r="A357" s="179"/>
      <c r="B357" s="179"/>
      <c r="C357" s="180"/>
      <c r="D357" s="179"/>
      <c r="E357" s="179"/>
      <c r="F357" s="180"/>
      <c r="G357" s="179" t="s">
        <v>73</v>
      </c>
      <c r="H357" s="181">
        <v>3125</v>
      </c>
      <c r="I357" s="180"/>
      <c r="J357" s="180"/>
      <c r="K357" s="179"/>
      <c r="L357" s="179"/>
      <c r="M357" s="179"/>
      <c r="N357" s="180"/>
    </row>
    <row r="358" spans="1:14" ht="15" customHeight="1">
      <c r="A358" s="903"/>
      <c r="B358" s="903"/>
      <c r="C358" s="903"/>
      <c r="D358" s="903"/>
      <c r="E358" s="903"/>
      <c r="F358" s="903"/>
      <c r="G358" s="903"/>
      <c r="H358" s="903"/>
      <c r="I358" s="903"/>
      <c r="J358" s="903"/>
      <c r="K358" s="903"/>
      <c r="L358" s="903"/>
      <c r="M358" s="903"/>
      <c r="N358" s="903"/>
    </row>
    <row r="359" spans="1:14" ht="15" customHeight="1">
      <c r="A359" s="173" t="s">
        <v>351</v>
      </c>
      <c r="B359" s="173" t="s">
        <v>219</v>
      </c>
      <c r="C359" s="175">
        <v>851</v>
      </c>
      <c r="D359" s="173" t="s">
        <v>352</v>
      </c>
      <c r="E359" s="173" t="s">
        <v>353</v>
      </c>
      <c r="F359" s="175">
        <v>3850</v>
      </c>
      <c r="G359" s="173" t="s">
        <v>115</v>
      </c>
      <c r="H359" s="175">
        <v>3850</v>
      </c>
      <c r="I359" s="175">
        <v>3850</v>
      </c>
      <c r="J359" s="175">
        <v>0</v>
      </c>
      <c r="K359" s="182">
        <v>45107</v>
      </c>
      <c r="L359" s="182">
        <v>45837</v>
      </c>
      <c r="M359" s="173"/>
      <c r="N359" s="175">
        <v>3950</v>
      </c>
    </row>
    <row r="360" spans="1:14" ht="15" customHeight="1">
      <c r="A360" s="173"/>
      <c r="B360" s="173"/>
      <c r="C360" s="174"/>
      <c r="D360" s="173"/>
      <c r="E360" s="173"/>
      <c r="F360" s="174"/>
      <c r="G360" s="173" t="s">
        <v>116</v>
      </c>
      <c r="H360" s="175">
        <v>75</v>
      </c>
      <c r="I360" s="174"/>
      <c r="J360" s="174"/>
      <c r="K360" s="173"/>
      <c r="L360" s="173"/>
      <c r="M360" s="173"/>
      <c r="N360" s="174"/>
    </row>
    <row r="361" spans="1:14" ht="15" customHeight="1">
      <c r="A361" s="173"/>
      <c r="B361" s="173"/>
      <c r="C361" s="174"/>
      <c r="D361" s="173"/>
      <c r="E361" s="173"/>
      <c r="F361" s="174"/>
      <c r="G361" s="173" t="s">
        <v>122</v>
      </c>
      <c r="H361" s="175">
        <v>10</v>
      </c>
      <c r="I361" s="174"/>
      <c r="J361" s="174"/>
      <c r="K361" s="173"/>
      <c r="L361" s="173"/>
      <c r="M361" s="173"/>
      <c r="N361" s="174"/>
    </row>
    <row r="362" spans="1:14" ht="15" customHeight="1">
      <c r="A362" s="176"/>
      <c r="B362" s="176"/>
      <c r="C362" s="177"/>
      <c r="D362" s="176"/>
      <c r="E362" s="176"/>
      <c r="F362" s="177"/>
      <c r="G362" s="176" t="s">
        <v>123</v>
      </c>
      <c r="H362" s="178">
        <v>15</v>
      </c>
      <c r="I362" s="177"/>
      <c r="J362" s="177"/>
      <c r="K362" s="176"/>
      <c r="L362" s="176"/>
      <c r="M362" s="176"/>
      <c r="N362" s="177"/>
    </row>
    <row r="363" spans="1:14" ht="15" customHeight="1">
      <c r="A363" s="179"/>
      <c r="B363" s="179"/>
      <c r="C363" s="180"/>
      <c r="D363" s="179"/>
      <c r="E363" s="179"/>
      <c r="F363" s="180"/>
      <c r="G363" s="179" t="s">
        <v>73</v>
      </c>
      <c r="H363" s="181">
        <v>3950</v>
      </c>
      <c r="I363" s="180"/>
      <c r="J363" s="180"/>
      <c r="K363" s="179"/>
      <c r="L363" s="179"/>
      <c r="M363" s="179"/>
      <c r="N363" s="180"/>
    </row>
    <row r="364" spans="1:14" ht="15" customHeight="1">
      <c r="A364" s="903"/>
      <c r="B364" s="903"/>
      <c r="C364" s="903"/>
      <c r="D364" s="903"/>
      <c r="E364" s="903"/>
      <c r="F364" s="903"/>
      <c r="G364" s="903"/>
      <c r="H364" s="903"/>
      <c r="I364" s="903"/>
      <c r="J364" s="903"/>
      <c r="K364" s="903"/>
      <c r="L364" s="903"/>
      <c r="M364" s="903"/>
      <c r="N364" s="903"/>
    </row>
    <row r="365" spans="1:14" ht="15" customHeight="1">
      <c r="A365" s="173" t="s">
        <v>354</v>
      </c>
      <c r="B365" s="173" t="s">
        <v>355</v>
      </c>
      <c r="C365" s="175">
        <v>665</v>
      </c>
      <c r="D365" s="173" t="s">
        <v>356</v>
      </c>
      <c r="E365" s="173" t="s">
        <v>357</v>
      </c>
      <c r="F365" s="175">
        <v>3375</v>
      </c>
      <c r="G365" s="173" t="s">
        <v>115</v>
      </c>
      <c r="H365" s="175">
        <v>3400</v>
      </c>
      <c r="I365" s="175">
        <v>0</v>
      </c>
      <c r="J365" s="175">
        <v>0</v>
      </c>
      <c r="K365" s="182">
        <v>45209</v>
      </c>
      <c r="L365" s="182">
        <v>45970</v>
      </c>
      <c r="M365" s="173"/>
      <c r="N365" s="175">
        <v>431.95</v>
      </c>
    </row>
    <row r="366" spans="1:14" ht="15" customHeight="1">
      <c r="A366" s="173"/>
      <c r="B366" s="173"/>
      <c r="C366" s="174"/>
      <c r="D366" s="173"/>
      <c r="E366" s="173"/>
      <c r="F366" s="174"/>
      <c r="G366" s="173" t="s">
        <v>152</v>
      </c>
      <c r="H366" s="175">
        <v>-261.52999999999997</v>
      </c>
      <c r="I366" s="174"/>
      <c r="J366" s="174"/>
      <c r="K366" s="173"/>
      <c r="L366" s="173"/>
      <c r="M366" s="173"/>
      <c r="N366" s="174"/>
    </row>
    <row r="367" spans="1:14" ht="15" customHeight="1">
      <c r="A367" s="173"/>
      <c r="B367" s="173"/>
      <c r="C367" s="174"/>
      <c r="D367" s="173"/>
      <c r="E367" s="173"/>
      <c r="F367" s="174"/>
      <c r="G367" s="173" t="s">
        <v>116</v>
      </c>
      <c r="H367" s="175">
        <v>75</v>
      </c>
      <c r="I367" s="174"/>
      <c r="J367" s="174"/>
      <c r="K367" s="173"/>
      <c r="L367" s="173"/>
      <c r="M367" s="173"/>
      <c r="N367" s="174"/>
    </row>
    <row r="368" spans="1:14" ht="15" customHeight="1">
      <c r="A368" s="173"/>
      <c r="B368" s="173"/>
      <c r="C368" s="174"/>
      <c r="D368" s="173"/>
      <c r="E368" s="173"/>
      <c r="F368" s="174"/>
      <c r="G368" s="173" t="s">
        <v>122</v>
      </c>
      <c r="H368" s="175">
        <v>25</v>
      </c>
      <c r="I368" s="174"/>
      <c r="J368" s="174"/>
      <c r="K368" s="173"/>
      <c r="L368" s="173"/>
      <c r="M368" s="173"/>
      <c r="N368" s="174"/>
    </row>
    <row r="369" spans="1:14" ht="15" customHeight="1">
      <c r="A369" s="176"/>
      <c r="B369" s="176"/>
      <c r="C369" s="177"/>
      <c r="D369" s="176"/>
      <c r="E369" s="176"/>
      <c r="F369" s="177"/>
      <c r="G369" s="176" t="s">
        <v>123</v>
      </c>
      <c r="H369" s="178">
        <v>20</v>
      </c>
      <c r="I369" s="177"/>
      <c r="J369" s="177"/>
      <c r="K369" s="176"/>
      <c r="L369" s="176"/>
      <c r="M369" s="176"/>
      <c r="N369" s="177"/>
    </row>
    <row r="370" spans="1:14" ht="15" customHeight="1">
      <c r="A370" s="179"/>
      <c r="B370" s="179"/>
      <c r="C370" s="180"/>
      <c r="D370" s="179"/>
      <c r="E370" s="179"/>
      <c r="F370" s="180"/>
      <c r="G370" s="179" t="s">
        <v>73</v>
      </c>
      <c r="H370" s="181">
        <v>3258.47</v>
      </c>
      <c r="I370" s="180"/>
      <c r="J370" s="180"/>
      <c r="K370" s="179"/>
      <c r="L370" s="179"/>
      <c r="M370" s="179"/>
      <c r="N370" s="180"/>
    </row>
    <row r="371" spans="1:14" ht="15" customHeight="1">
      <c r="A371" s="903"/>
      <c r="B371" s="903"/>
      <c r="C371" s="903"/>
      <c r="D371" s="903"/>
      <c r="E371" s="903"/>
      <c r="F371" s="903"/>
      <c r="G371" s="903"/>
      <c r="H371" s="903"/>
      <c r="I371" s="903"/>
      <c r="J371" s="903"/>
      <c r="K371" s="903"/>
      <c r="L371" s="903"/>
      <c r="M371" s="903"/>
      <c r="N371" s="903"/>
    </row>
    <row r="372" spans="1:14" ht="15" customHeight="1">
      <c r="A372" s="176" t="s">
        <v>358</v>
      </c>
      <c r="B372" s="176" t="s">
        <v>222</v>
      </c>
      <c r="C372" s="178">
        <v>695</v>
      </c>
      <c r="D372" s="176" t="s">
        <v>76</v>
      </c>
      <c r="E372" s="176" t="s">
        <v>76</v>
      </c>
      <c r="F372" s="178">
        <v>3525</v>
      </c>
      <c r="G372" s="176"/>
      <c r="H372" s="178">
        <v>0</v>
      </c>
      <c r="I372" s="178">
        <v>0</v>
      </c>
      <c r="J372" s="178">
        <v>0</v>
      </c>
      <c r="K372" s="176"/>
      <c r="L372" s="176"/>
      <c r="M372" s="176"/>
      <c r="N372" s="178">
        <v>0</v>
      </c>
    </row>
    <row r="373" spans="1:14" ht="15" customHeight="1">
      <c r="A373" s="179"/>
      <c r="B373" s="179"/>
      <c r="C373" s="180"/>
      <c r="D373" s="179"/>
      <c r="E373" s="179"/>
      <c r="F373" s="180"/>
      <c r="G373" s="179" t="s">
        <v>73</v>
      </c>
      <c r="H373" s="181">
        <v>0</v>
      </c>
      <c r="I373" s="180"/>
      <c r="J373" s="180"/>
      <c r="K373" s="179"/>
      <c r="L373" s="179"/>
      <c r="M373" s="179"/>
      <c r="N373" s="180"/>
    </row>
    <row r="374" spans="1:14" ht="15" customHeight="1">
      <c r="A374" s="903"/>
      <c r="B374" s="903"/>
      <c r="C374" s="903"/>
      <c r="D374" s="903"/>
      <c r="E374" s="903"/>
      <c r="F374" s="903"/>
      <c r="G374" s="903"/>
      <c r="H374" s="903"/>
      <c r="I374" s="903"/>
      <c r="J374" s="903"/>
      <c r="K374" s="903"/>
      <c r="L374" s="903"/>
      <c r="M374" s="903"/>
      <c r="N374" s="903"/>
    </row>
    <row r="375" spans="1:14" ht="15" customHeight="1">
      <c r="A375" s="173" t="s">
        <v>359</v>
      </c>
      <c r="B375" s="173" t="s">
        <v>360</v>
      </c>
      <c r="C375" s="175">
        <v>673</v>
      </c>
      <c r="D375" s="173" t="s">
        <v>361</v>
      </c>
      <c r="E375" s="173" t="s">
        <v>362</v>
      </c>
      <c r="F375" s="175">
        <v>3325</v>
      </c>
      <c r="G375" s="173" t="s">
        <v>115</v>
      </c>
      <c r="H375" s="175">
        <v>3475</v>
      </c>
      <c r="I375" s="175">
        <v>0</v>
      </c>
      <c r="J375" s="175">
        <v>0</v>
      </c>
      <c r="K375" s="182">
        <v>44967</v>
      </c>
      <c r="L375" s="182">
        <v>45756</v>
      </c>
      <c r="M375" s="173"/>
      <c r="N375" s="175">
        <v>0</v>
      </c>
    </row>
    <row r="376" spans="1:14" ht="15" customHeight="1">
      <c r="A376" s="176"/>
      <c r="B376" s="176"/>
      <c r="C376" s="177"/>
      <c r="D376" s="176"/>
      <c r="E376" s="176"/>
      <c r="F376" s="177"/>
      <c r="G376" s="176" t="s">
        <v>116</v>
      </c>
      <c r="H376" s="178">
        <v>100</v>
      </c>
      <c r="I376" s="177"/>
      <c r="J376" s="177"/>
      <c r="K376" s="176"/>
      <c r="L376" s="176"/>
      <c r="M376" s="176"/>
      <c r="N376" s="177"/>
    </row>
    <row r="377" spans="1:14" ht="15" customHeight="1">
      <c r="A377" s="179"/>
      <c r="B377" s="179"/>
      <c r="C377" s="180"/>
      <c r="D377" s="179"/>
      <c r="E377" s="179"/>
      <c r="F377" s="180"/>
      <c r="G377" s="179" t="s">
        <v>73</v>
      </c>
      <c r="H377" s="181">
        <v>3575</v>
      </c>
      <c r="I377" s="180"/>
      <c r="J377" s="180"/>
      <c r="K377" s="179"/>
      <c r="L377" s="179"/>
      <c r="M377" s="179"/>
      <c r="N377" s="180"/>
    </row>
    <row r="378" spans="1:14" ht="15" customHeight="1">
      <c r="A378" s="903"/>
      <c r="B378" s="903"/>
      <c r="C378" s="903"/>
      <c r="D378" s="903"/>
      <c r="E378" s="903"/>
      <c r="F378" s="903"/>
      <c r="G378" s="903"/>
      <c r="H378" s="903"/>
      <c r="I378" s="903"/>
      <c r="J378" s="903"/>
      <c r="K378" s="903"/>
      <c r="L378" s="903"/>
      <c r="M378" s="903"/>
      <c r="N378" s="903"/>
    </row>
    <row r="379" spans="1:14" ht="15" customHeight="1">
      <c r="A379" s="176" t="s">
        <v>363</v>
      </c>
      <c r="B379" s="176" t="s">
        <v>364</v>
      </c>
      <c r="C379" s="178">
        <v>470</v>
      </c>
      <c r="D379" s="176" t="s">
        <v>76</v>
      </c>
      <c r="E379" s="176" t="s">
        <v>76</v>
      </c>
      <c r="F379" s="178">
        <v>3000</v>
      </c>
      <c r="G379" s="176"/>
      <c r="H379" s="178">
        <v>0</v>
      </c>
      <c r="I379" s="178">
        <v>0</v>
      </c>
      <c r="J379" s="178">
        <v>0</v>
      </c>
      <c r="K379" s="176"/>
      <c r="L379" s="176"/>
      <c r="M379" s="176"/>
      <c r="N379" s="178">
        <v>0</v>
      </c>
    </row>
    <row r="380" spans="1:14" ht="15" customHeight="1">
      <c r="A380" s="179"/>
      <c r="B380" s="179"/>
      <c r="C380" s="180"/>
      <c r="D380" s="179"/>
      <c r="E380" s="179"/>
      <c r="F380" s="180"/>
      <c r="G380" s="179" t="s">
        <v>73</v>
      </c>
      <c r="H380" s="181">
        <v>0</v>
      </c>
      <c r="I380" s="180"/>
      <c r="J380" s="180"/>
      <c r="K380" s="179"/>
      <c r="L380" s="179"/>
      <c r="M380" s="179"/>
      <c r="N380" s="180"/>
    </row>
    <row r="381" spans="1:14" ht="15" customHeight="1">
      <c r="A381" s="903"/>
      <c r="B381" s="903"/>
      <c r="C381" s="903"/>
      <c r="D381" s="903"/>
      <c r="E381" s="903"/>
      <c r="F381" s="903"/>
      <c r="G381" s="903"/>
      <c r="H381" s="903"/>
      <c r="I381" s="903"/>
      <c r="J381" s="903"/>
      <c r="K381" s="903"/>
      <c r="L381" s="903"/>
      <c r="M381" s="903"/>
      <c r="N381" s="903"/>
    </row>
    <row r="382" spans="1:14" ht="15" customHeight="1">
      <c r="A382" s="173" t="s">
        <v>365</v>
      </c>
      <c r="B382" s="173" t="s">
        <v>366</v>
      </c>
      <c r="C382" s="175">
        <v>693</v>
      </c>
      <c r="D382" s="173" t="s">
        <v>367</v>
      </c>
      <c r="E382" s="173" t="s">
        <v>368</v>
      </c>
      <c r="F382" s="175">
        <v>3575</v>
      </c>
      <c r="G382" s="173" t="s">
        <v>115</v>
      </c>
      <c r="H382" s="175">
        <v>3450</v>
      </c>
      <c r="I382" s="175">
        <v>0</v>
      </c>
      <c r="J382" s="175">
        <v>0</v>
      </c>
      <c r="K382" s="182">
        <v>45470</v>
      </c>
      <c r="L382" s="182">
        <v>46078</v>
      </c>
      <c r="M382" s="173"/>
      <c r="N382" s="175">
        <v>0</v>
      </c>
    </row>
    <row r="383" spans="1:14" ht="15" customHeight="1">
      <c r="A383" s="173"/>
      <c r="B383" s="173"/>
      <c r="C383" s="174"/>
      <c r="D383" s="173"/>
      <c r="E383" s="173"/>
      <c r="F383" s="174"/>
      <c r="G383" s="173" t="s">
        <v>152</v>
      </c>
      <c r="H383" s="175">
        <v>-345</v>
      </c>
      <c r="I383" s="174"/>
      <c r="J383" s="174"/>
      <c r="K383" s="173"/>
      <c r="L383" s="173"/>
      <c r="M383" s="173"/>
      <c r="N383" s="174"/>
    </row>
    <row r="384" spans="1:14" ht="15" customHeight="1">
      <c r="A384" s="173"/>
      <c r="B384" s="173"/>
      <c r="C384" s="174"/>
      <c r="D384" s="173"/>
      <c r="E384" s="173"/>
      <c r="F384" s="174"/>
      <c r="G384" s="173" t="s">
        <v>116</v>
      </c>
      <c r="H384" s="175">
        <v>75</v>
      </c>
      <c r="I384" s="174"/>
      <c r="J384" s="174"/>
      <c r="K384" s="173"/>
      <c r="L384" s="173"/>
      <c r="M384" s="173"/>
      <c r="N384" s="174"/>
    </row>
    <row r="385" spans="1:14" ht="15" customHeight="1">
      <c r="A385" s="173"/>
      <c r="B385" s="173"/>
      <c r="C385" s="174"/>
      <c r="D385" s="173"/>
      <c r="E385" s="173"/>
      <c r="F385" s="174"/>
      <c r="G385" s="173" t="s">
        <v>122</v>
      </c>
      <c r="H385" s="175">
        <v>15</v>
      </c>
      <c r="I385" s="174"/>
      <c r="J385" s="174"/>
      <c r="K385" s="173"/>
      <c r="L385" s="173"/>
      <c r="M385" s="173"/>
      <c r="N385" s="174"/>
    </row>
    <row r="386" spans="1:14" ht="15" customHeight="1">
      <c r="A386" s="176"/>
      <c r="B386" s="176"/>
      <c r="C386" s="177"/>
      <c r="D386" s="176"/>
      <c r="E386" s="176"/>
      <c r="F386" s="177"/>
      <c r="G386" s="176" t="s">
        <v>123</v>
      </c>
      <c r="H386" s="178">
        <v>10</v>
      </c>
      <c r="I386" s="177"/>
      <c r="J386" s="177"/>
      <c r="K386" s="176"/>
      <c r="L386" s="176"/>
      <c r="M386" s="176"/>
      <c r="N386" s="177"/>
    </row>
    <row r="387" spans="1:14" ht="15" customHeight="1">
      <c r="A387" s="179"/>
      <c r="B387" s="179"/>
      <c r="C387" s="180"/>
      <c r="D387" s="179"/>
      <c r="E387" s="179"/>
      <c r="F387" s="180"/>
      <c r="G387" s="179" t="s">
        <v>73</v>
      </c>
      <c r="H387" s="181">
        <v>3205</v>
      </c>
      <c r="I387" s="180"/>
      <c r="J387" s="180"/>
      <c r="K387" s="179"/>
      <c r="L387" s="179"/>
      <c r="M387" s="179"/>
      <c r="N387" s="180"/>
    </row>
    <row r="388" spans="1:14" ht="15" customHeight="1">
      <c r="A388" s="903"/>
      <c r="B388" s="903"/>
      <c r="C388" s="903"/>
      <c r="D388" s="903"/>
      <c r="E388" s="903"/>
      <c r="F388" s="903"/>
      <c r="G388" s="903"/>
      <c r="H388" s="903"/>
      <c r="I388" s="903"/>
      <c r="J388" s="903"/>
      <c r="K388" s="903"/>
      <c r="L388" s="903"/>
      <c r="M388" s="903"/>
      <c r="N388" s="903"/>
    </row>
    <row r="389" spans="1:14" ht="15" customHeight="1">
      <c r="A389" s="176" t="s">
        <v>369</v>
      </c>
      <c r="B389" s="176" t="s">
        <v>230</v>
      </c>
      <c r="C389" s="178">
        <v>789</v>
      </c>
      <c r="D389" s="176" t="s">
        <v>76</v>
      </c>
      <c r="E389" s="176" t="s">
        <v>76</v>
      </c>
      <c r="F389" s="178">
        <v>3799</v>
      </c>
      <c r="G389" s="176"/>
      <c r="H389" s="178">
        <v>0</v>
      </c>
      <c r="I389" s="178">
        <v>0</v>
      </c>
      <c r="J389" s="178">
        <v>0</v>
      </c>
      <c r="K389" s="176"/>
      <c r="L389" s="176"/>
      <c r="M389" s="176"/>
      <c r="N389" s="178">
        <v>0</v>
      </c>
    </row>
    <row r="390" spans="1:14" ht="15" customHeight="1">
      <c r="A390" s="179"/>
      <c r="B390" s="179"/>
      <c r="C390" s="180"/>
      <c r="D390" s="179"/>
      <c r="E390" s="179"/>
      <c r="F390" s="180"/>
      <c r="G390" s="179" t="s">
        <v>73</v>
      </c>
      <c r="H390" s="181">
        <v>0</v>
      </c>
      <c r="I390" s="180"/>
      <c r="J390" s="180"/>
      <c r="K390" s="179"/>
      <c r="L390" s="179"/>
      <c r="M390" s="179"/>
      <c r="N390" s="180"/>
    </row>
    <row r="391" spans="1:14" ht="15" customHeight="1">
      <c r="A391" s="903"/>
      <c r="B391" s="903"/>
      <c r="C391" s="903"/>
      <c r="D391" s="903"/>
      <c r="E391" s="903"/>
      <c r="F391" s="903"/>
      <c r="G391" s="903"/>
      <c r="H391" s="903"/>
      <c r="I391" s="903"/>
      <c r="J391" s="903"/>
      <c r="K391" s="903"/>
      <c r="L391" s="903"/>
      <c r="M391" s="903"/>
      <c r="N391" s="903"/>
    </row>
    <row r="392" spans="1:14" ht="15" customHeight="1">
      <c r="A392" s="173" t="s">
        <v>370</v>
      </c>
      <c r="B392" s="173" t="s">
        <v>371</v>
      </c>
      <c r="C392" s="175">
        <v>943</v>
      </c>
      <c r="D392" s="173" t="s">
        <v>372</v>
      </c>
      <c r="E392" s="173" t="s">
        <v>373</v>
      </c>
      <c r="F392" s="175">
        <v>4175</v>
      </c>
      <c r="G392" s="173" t="s">
        <v>115</v>
      </c>
      <c r="H392" s="175">
        <v>4175</v>
      </c>
      <c r="I392" s="175">
        <v>1000</v>
      </c>
      <c r="J392" s="175">
        <v>0</v>
      </c>
      <c r="K392" s="182">
        <v>45595</v>
      </c>
      <c r="L392" s="182">
        <v>46416</v>
      </c>
      <c r="M392" s="173"/>
      <c r="N392" s="175">
        <v>4175</v>
      </c>
    </row>
    <row r="393" spans="1:14" ht="15" customHeight="1">
      <c r="A393" s="173"/>
      <c r="B393" s="173"/>
      <c r="C393" s="174"/>
      <c r="D393" s="173"/>
      <c r="E393" s="173"/>
      <c r="F393" s="174"/>
      <c r="G393" s="173" t="s">
        <v>116</v>
      </c>
      <c r="H393" s="175">
        <v>150</v>
      </c>
      <c r="I393" s="174"/>
      <c r="J393" s="174"/>
      <c r="K393" s="173"/>
      <c r="L393" s="173"/>
      <c r="M393" s="173"/>
      <c r="N393" s="174"/>
    </row>
    <row r="394" spans="1:14" ht="15" customHeight="1">
      <c r="A394" s="173"/>
      <c r="B394" s="173"/>
      <c r="C394" s="174"/>
      <c r="D394" s="173"/>
      <c r="E394" s="173"/>
      <c r="F394" s="174"/>
      <c r="G394" s="173" t="s">
        <v>122</v>
      </c>
      <c r="H394" s="175">
        <v>25</v>
      </c>
      <c r="I394" s="174"/>
      <c r="J394" s="174"/>
      <c r="K394" s="173"/>
      <c r="L394" s="173"/>
      <c r="M394" s="173"/>
      <c r="N394" s="174"/>
    </row>
    <row r="395" spans="1:14" ht="15" customHeight="1">
      <c r="A395" s="176"/>
      <c r="B395" s="176"/>
      <c r="C395" s="177"/>
      <c r="D395" s="176"/>
      <c r="E395" s="176"/>
      <c r="F395" s="177"/>
      <c r="G395" s="176" t="s">
        <v>123</v>
      </c>
      <c r="H395" s="178">
        <v>20</v>
      </c>
      <c r="I395" s="177"/>
      <c r="J395" s="177"/>
      <c r="K395" s="176"/>
      <c r="L395" s="176"/>
      <c r="M395" s="176"/>
      <c r="N395" s="177"/>
    </row>
    <row r="396" spans="1:14" ht="15" customHeight="1">
      <c r="A396" s="179"/>
      <c r="B396" s="179"/>
      <c r="C396" s="180"/>
      <c r="D396" s="179"/>
      <c r="E396" s="179"/>
      <c r="F396" s="180"/>
      <c r="G396" s="179" t="s">
        <v>73</v>
      </c>
      <c r="H396" s="181">
        <v>4370</v>
      </c>
      <c r="I396" s="180"/>
      <c r="J396" s="180"/>
      <c r="K396" s="179"/>
      <c r="L396" s="179"/>
      <c r="M396" s="179"/>
      <c r="N396" s="180"/>
    </row>
    <row r="397" spans="1:14" ht="15" customHeight="1">
      <c r="A397" s="903"/>
      <c r="B397" s="903"/>
      <c r="C397" s="903"/>
      <c r="D397" s="903"/>
      <c r="E397" s="903"/>
      <c r="F397" s="903"/>
      <c r="G397" s="903"/>
      <c r="H397" s="903"/>
      <c r="I397" s="903"/>
      <c r="J397" s="903"/>
      <c r="K397" s="903"/>
      <c r="L397" s="903"/>
      <c r="M397" s="903"/>
      <c r="N397" s="903"/>
    </row>
    <row r="398" spans="1:14" ht="15" customHeight="1">
      <c r="A398" s="173" t="s">
        <v>374</v>
      </c>
      <c r="B398" s="173" t="s">
        <v>307</v>
      </c>
      <c r="C398" s="175">
        <v>493</v>
      </c>
      <c r="D398" s="173" t="s">
        <v>375</v>
      </c>
      <c r="E398" s="173" t="s">
        <v>376</v>
      </c>
      <c r="F398" s="175">
        <v>2995</v>
      </c>
      <c r="G398" s="173" t="s">
        <v>115</v>
      </c>
      <c r="H398" s="175">
        <v>2800</v>
      </c>
      <c r="I398" s="175">
        <v>2800</v>
      </c>
      <c r="J398" s="175">
        <v>0</v>
      </c>
      <c r="K398" s="182">
        <v>45413</v>
      </c>
      <c r="L398" s="182">
        <v>45869</v>
      </c>
      <c r="M398" s="173"/>
      <c r="N398" s="175">
        <v>2526.67</v>
      </c>
    </row>
    <row r="399" spans="1:14" ht="15" customHeight="1">
      <c r="A399" s="173"/>
      <c r="B399" s="173"/>
      <c r="C399" s="174"/>
      <c r="D399" s="173"/>
      <c r="E399" s="173"/>
      <c r="F399" s="174"/>
      <c r="G399" s="173" t="s">
        <v>152</v>
      </c>
      <c r="H399" s="175">
        <v>-373.33</v>
      </c>
      <c r="I399" s="174"/>
      <c r="J399" s="174"/>
      <c r="K399" s="173"/>
      <c r="L399" s="173"/>
      <c r="M399" s="173"/>
      <c r="N399" s="174"/>
    </row>
    <row r="400" spans="1:14" ht="15" customHeight="1">
      <c r="A400" s="173"/>
      <c r="B400" s="173"/>
      <c r="C400" s="174"/>
      <c r="D400" s="173"/>
      <c r="E400" s="173"/>
      <c r="F400" s="174"/>
      <c r="G400" s="173" t="s">
        <v>116</v>
      </c>
      <c r="H400" s="175">
        <v>75</v>
      </c>
      <c r="I400" s="174"/>
      <c r="J400" s="174"/>
      <c r="K400" s="173"/>
      <c r="L400" s="173"/>
      <c r="M400" s="173"/>
      <c r="N400" s="174"/>
    </row>
    <row r="401" spans="1:14" ht="15" customHeight="1">
      <c r="A401" s="173"/>
      <c r="B401" s="173"/>
      <c r="C401" s="174"/>
      <c r="D401" s="173"/>
      <c r="E401" s="173"/>
      <c r="F401" s="174"/>
      <c r="G401" s="173" t="s">
        <v>122</v>
      </c>
      <c r="H401" s="175">
        <v>15</v>
      </c>
      <c r="I401" s="174"/>
      <c r="J401" s="174"/>
      <c r="K401" s="173"/>
      <c r="L401" s="173"/>
      <c r="M401" s="173"/>
      <c r="N401" s="174"/>
    </row>
    <row r="402" spans="1:14" ht="15" customHeight="1">
      <c r="A402" s="176"/>
      <c r="B402" s="176"/>
      <c r="C402" s="177"/>
      <c r="D402" s="176"/>
      <c r="E402" s="176"/>
      <c r="F402" s="177"/>
      <c r="G402" s="176" t="s">
        <v>123</v>
      </c>
      <c r="H402" s="178">
        <v>10</v>
      </c>
      <c r="I402" s="177"/>
      <c r="J402" s="177"/>
      <c r="K402" s="176"/>
      <c r="L402" s="176"/>
      <c r="M402" s="176"/>
      <c r="N402" s="177"/>
    </row>
    <row r="403" spans="1:14" ht="15" customHeight="1">
      <c r="A403" s="179"/>
      <c r="B403" s="179"/>
      <c r="C403" s="180"/>
      <c r="D403" s="179"/>
      <c r="E403" s="179"/>
      <c r="F403" s="180"/>
      <c r="G403" s="179" t="s">
        <v>73</v>
      </c>
      <c r="H403" s="181">
        <v>2526.67</v>
      </c>
      <c r="I403" s="180"/>
      <c r="J403" s="180"/>
      <c r="K403" s="179"/>
      <c r="L403" s="179"/>
      <c r="M403" s="179"/>
      <c r="N403" s="180"/>
    </row>
    <row r="404" spans="1:14" ht="15" customHeight="1">
      <c r="A404" s="903"/>
      <c r="B404" s="903"/>
      <c r="C404" s="903"/>
      <c r="D404" s="903"/>
      <c r="E404" s="903"/>
      <c r="F404" s="903"/>
      <c r="G404" s="903"/>
      <c r="H404" s="903"/>
      <c r="I404" s="903"/>
      <c r="J404" s="903"/>
      <c r="K404" s="903"/>
      <c r="L404" s="903"/>
      <c r="M404" s="903"/>
      <c r="N404" s="903"/>
    </row>
    <row r="405" spans="1:14" ht="15" customHeight="1">
      <c r="A405" s="176" t="s">
        <v>377</v>
      </c>
      <c r="B405" s="176" t="s">
        <v>305</v>
      </c>
      <c r="C405" s="178">
        <v>493</v>
      </c>
      <c r="D405" s="176" t="s">
        <v>76</v>
      </c>
      <c r="E405" s="176" t="s">
        <v>76</v>
      </c>
      <c r="F405" s="178">
        <v>3000</v>
      </c>
      <c r="G405" s="176"/>
      <c r="H405" s="178">
        <v>0</v>
      </c>
      <c r="I405" s="178">
        <v>0</v>
      </c>
      <c r="J405" s="178">
        <v>0</v>
      </c>
      <c r="K405" s="176"/>
      <c r="L405" s="176"/>
      <c r="M405" s="176"/>
      <c r="N405" s="178">
        <v>0</v>
      </c>
    </row>
    <row r="406" spans="1:14" ht="15" customHeight="1">
      <c r="A406" s="179"/>
      <c r="B406" s="179"/>
      <c r="C406" s="180"/>
      <c r="D406" s="179"/>
      <c r="E406" s="179"/>
      <c r="F406" s="180"/>
      <c r="G406" s="179" t="s">
        <v>73</v>
      </c>
      <c r="H406" s="181">
        <v>0</v>
      </c>
      <c r="I406" s="180"/>
      <c r="J406" s="180"/>
      <c r="K406" s="179"/>
      <c r="L406" s="179"/>
      <c r="M406" s="179"/>
      <c r="N406" s="180"/>
    </row>
    <row r="407" spans="1:14" ht="15" customHeight="1">
      <c r="A407" s="903"/>
      <c r="B407" s="903"/>
      <c r="C407" s="903"/>
      <c r="D407" s="903"/>
      <c r="E407" s="903"/>
      <c r="F407" s="903"/>
      <c r="G407" s="903"/>
      <c r="H407" s="903"/>
      <c r="I407" s="903"/>
      <c r="J407" s="903"/>
      <c r="K407" s="903"/>
      <c r="L407" s="903"/>
      <c r="M407" s="903"/>
      <c r="N407" s="903"/>
    </row>
    <row r="408" spans="1:14" ht="15" customHeight="1">
      <c r="A408" s="173" t="s">
        <v>378</v>
      </c>
      <c r="B408" s="173" t="s">
        <v>305</v>
      </c>
      <c r="C408" s="175">
        <v>493</v>
      </c>
      <c r="D408" s="173" t="s">
        <v>379</v>
      </c>
      <c r="E408" s="173" t="s">
        <v>380</v>
      </c>
      <c r="F408" s="175">
        <v>2995</v>
      </c>
      <c r="G408" s="173" t="s">
        <v>115</v>
      </c>
      <c r="H408" s="175">
        <v>2995</v>
      </c>
      <c r="I408" s="175">
        <v>2995</v>
      </c>
      <c r="J408" s="175">
        <v>0</v>
      </c>
      <c r="K408" s="182">
        <v>45308</v>
      </c>
      <c r="L408" s="182">
        <v>45704</v>
      </c>
      <c r="M408" s="173"/>
      <c r="N408" s="175">
        <v>0</v>
      </c>
    </row>
    <row r="409" spans="1:14" ht="15" customHeight="1">
      <c r="A409" s="173"/>
      <c r="B409" s="173"/>
      <c r="C409" s="174"/>
      <c r="D409" s="173"/>
      <c r="E409" s="173"/>
      <c r="F409" s="174"/>
      <c r="G409" s="173" t="s">
        <v>116</v>
      </c>
      <c r="H409" s="175">
        <v>75</v>
      </c>
      <c r="I409" s="174"/>
      <c r="J409" s="174"/>
      <c r="K409" s="173"/>
      <c r="L409" s="173"/>
      <c r="M409" s="173"/>
      <c r="N409" s="174"/>
    </row>
    <row r="410" spans="1:14" ht="15" customHeight="1">
      <c r="A410" s="173"/>
      <c r="B410" s="173"/>
      <c r="C410" s="174"/>
      <c r="D410" s="173"/>
      <c r="E410" s="173"/>
      <c r="F410" s="174"/>
      <c r="G410" s="173" t="s">
        <v>122</v>
      </c>
      <c r="H410" s="175">
        <v>15</v>
      </c>
      <c r="I410" s="174"/>
      <c r="J410" s="174"/>
      <c r="K410" s="173"/>
      <c r="L410" s="173"/>
      <c r="M410" s="173"/>
      <c r="N410" s="174"/>
    </row>
    <row r="411" spans="1:14" ht="15" customHeight="1">
      <c r="A411" s="176"/>
      <c r="B411" s="176"/>
      <c r="C411" s="177"/>
      <c r="D411" s="176"/>
      <c r="E411" s="176"/>
      <c r="F411" s="177"/>
      <c r="G411" s="176" t="s">
        <v>123</v>
      </c>
      <c r="H411" s="178">
        <v>10</v>
      </c>
      <c r="I411" s="177"/>
      <c r="J411" s="177"/>
      <c r="K411" s="176"/>
      <c r="L411" s="176"/>
      <c r="M411" s="176"/>
      <c r="N411" s="177"/>
    </row>
    <row r="412" spans="1:14" ht="15" customHeight="1">
      <c r="A412" s="179"/>
      <c r="B412" s="179"/>
      <c r="C412" s="180"/>
      <c r="D412" s="179"/>
      <c r="E412" s="179"/>
      <c r="F412" s="180"/>
      <c r="G412" s="179" t="s">
        <v>73</v>
      </c>
      <c r="H412" s="181">
        <v>3095</v>
      </c>
      <c r="I412" s="180"/>
      <c r="J412" s="180"/>
      <c r="K412" s="179"/>
      <c r="L412" s="179"/>
      <c r="M412" s="179"/>
      <c r="N412" s="180"/>
    </row>
    <row r="413" spans="1:14" ht="15" customHeight="1">
      <c r="A413" s="903"/>
      <c r="B413" s="903"/>
      <c r="C413" s="903"/>
      <c r="D413" s="903"/>
      <c r="E413" s="903"/>
      <c r="F413" s="903"/>
      <c r="G413" s="903"/>
      <c r="H413" s="903"/>
      <c r="I413" s="903"/>
      <c r="J413" s="903"/>
      <c r="K413" s="903"/>
      <c r="L413" s="903"/>
      <c r="M413" s="903"/>
      <c r="N413" s="903"/>
    </row>
    <row r="414" spans="1:14" ht="15" customHeight="1">
      <c r="A414" s="173" t="s">
        <v>381</v>
      </c>
      <c r="B414" s="173" t="s">
        <v>307</v>
      </c>
      <c r="C414" s="175">
        <v>493</v>
      </c>
      <c r="D414" s="173" t="s">
        <v>382</v>
      </c>
      <c r="E414" s="173" t="s">
        <v>383</v>
      </c>
      <c r="F414" s="175">
        <v>3200</v>
      </c>
      <c r="G414" s="173" t="s">
        <v>115</v>
      </c>
      <c r="H414" s="175">
        <v>3000</v>
      </c>
      <c r="I414" s="175">
        <v>3000</v>
      </c>
      <c r="J414" s="175">
        <v>0</v>
      </c>
      <c r="K414" s="182">
        <v>45498</v>
      </c>
      <c r="L414" s="182">
        <v>46104</v>
      </c>
      <c r="M414" s="173"/>
      <c r="N414" s="175">
        <v>3200</v>
      </c>
    </row>
    <row r="415" spans="1:14" ht="15" customHeight="1">
      <c r="A415" s="173"/>
      <c r="B415" s="173"/>
      <c r="C415" s="174"/>
      <c r="D415" s="173"/>
      <c r="E415" s="173"/>
      <c r="F415" s="174"/>
      <c r="G415" s="173" t="s">
        <v>116</v>
      </c>
      <c r="H415" s="175">
        <v>75</v>
      </c>
      <c r="I415" s="174"/>
      <c r="J415" s="174"/>
      <c r="K415" s="173"/>
      <c r="L415" s="173"/>
      <c r="M415" s="173"/>
      <c r="N415" s="174"/>
    </row>
    <row r="416" spans="1:14" ht="15" customHeight="1">
      <c r="A416" s="173"/>
      <c r="B416" s="173"/>
      <c r="C416" s="174"/>
      <c r="D416" s="173"/>
      <c r="E416" s="173"/>
      <c r="F416" s="174"/>
      <c r="G416" s="173" t="s">
        <v>122</v>
      </c>
      <c r="H416" s="175">
        <v>15</v>
      </c>
      <c r="I416" s="174"/>
      <c r="J416" s="174"/>
      <c r="K416" s="173"/>
      <c r="L416" s="173"/>
      <c r="M416" s="173"/>
      <c r="N416" s="174"/>
    </row>
    <row r="417" spans="1:14" ht="15" customHeight="1">
      <c r="A417" s="176"/>
      <c r="B417" s="176"/>
      <c r="C417" s="177"/>
      <c r="D417" s="176"/>
      <c r="E417" s="176"/>
      <c r="F417" s="177"/>
      <c r="G417" s="176" t="s">
        <v>123</v>
      </c>
      <c r="H417" s="178">
        <v>10</v>
      </c>
      <c r="I417" s="177"/>
      <c r="J417" s="177"/>
      <c r="K417" s="176"/>
      <c r="L417" s="176"/>
      <c r="M417" s="176"/>
      <c r="N417" s="177"/>
    </row>
    <row r="418" spans="1:14" ht="15" customHeight="1">
      <c r="A418" s="179"/>
      <c r="B418" s="179"/>
      <c r="C418" s="180"/>
      <c r="D418" s="179"/>
      <c r="E418" s="179"/>
      <c r="F418" s="180"/>
      <c r="G418" s="179" t="s">
        <v>73</v>
      </c>
      <c r="H418" s="181">
        <v>3100</v>
      </c>
      <c r="I418" s="180"/>
      <c r="J418" s="180"/>
      <c r="K418" s="179"/>
      <c r="L418" s="179"/>
      <c r="M418" s="179"/>
      <c r="N418" s="180"/>
    </row>
    <row r="419" spans="1:14" ht="15" customHeight="1">
      <c r="A419" s="903"/>
      <c r="B419" s="903"/>
      <c r="C419" s="903"/>
      <c r="D419" s="903"/>
      <c r="E419" s="903"/>
      <c r="F419" s="903"/>
      <c r="G419" s="903"/>
      <c r="H419" s="903"/>
      <c r="I419" s="903"/>
      <c r="J419" s="903"/>
      <c r="K419" s="903"/>
      <c r="L419" s="903"/>
      <c r="M419" s="903"/>
      <c r="N419" s="903"/>
    </row>
    <row r="420" spans="1:14" ht="15" customHeight="1">
      <c r="A420" s="173" t="s">
        <v>384</v>
      </c>
      <c r="B420" s="173" t="s">
        <v>311</v>
      </c>
      <c r="C420" s="175">
        <v>737</v>
      </c>
      <c r="D420" s="173" t="s">
        <v>385</v>
      </c>
      <c r="E420" s="173" t="s">
        <v>386</v>
      </c>
      <c r="F420" s="175">
        <v>4000</v>
      </c>
      <c r="G420" s="173" t="s">
        <v>115</v>
      </c>
      <c r="H420" s="175">
        <v>3800</v>
      </c>
      <c r="I420" s="175">
        <v>1000</v>
      </c>
      <c r="J420" s="175">
        <v>0</v>
      </c>
      <c r="K420" s="182">
        <v>45492</v>
      </c>
      <c r="L420" s="182">
        <v>46099</v>
      </c>
      <c r="M420" s="173"/>
      <c r="N420" s="175">
        <v>10733.55</v>
      </c>
    </row>
    <row r="421" spans="1:14" ht="15" customHeight="1">
      <c r="A421" s="173"/>
      <c r="B421" s="173"/>
      <c r="C421" s="174"/>
      <c r="D421" s="173"/>
      <c r="E421" s="173"/>
      <c r="F421" s="174"/>
      <c r="G421" s="173" t="s">
        <v>116</v>
      </c>
      <c r="H421" s="175">
        <v>75</v>
      </c>
      <c r="I421" s="174"/>
      <c r="J421" s="174"/>
      <c r="K421" s="173"/>
      <c r="L421" s="173"/>
      <c r="M421" s="173"/>
      <c r="N421" s="174"/>
    </row>
    <row r="422" spans="1:14" ht="15" customHeight="1">
      <c r="A422" s="173"/>
      <c r="B422" s="173"/>
      <c r="C422" s="174"/>
      <c r="D422" s="173"/>
      <c r="E422" s="173"/>
      <c r="F422" s="174"/>
      <c r="G422" s="173" t="s">
        <v>122</v>
      </c>
      <c r="H422" s="175">
        <v>15</v>
      </c>
      <c r="I422" s="174"/>
      <c r="J422" s="174"/>
      <c r="K422" s="173"/>
      <c r="L422" s="173"/>
      <c r="M422" s="173"/>
      <c r="N422" s="174"/>
    </row>
    <row r="423" spans="1:14" ht="15" customHeight="1">
      <c r="A423" s="176"/>
      <c r="B423" s="176"/>
      <c r="C423" s="177"/>
      <c r="D423" s="176"/>
      <c r="E423" s="176"/>
      <c r="F423" s="177"/>
      <c r="G423" s="176" t="s">
        <v>123</v>
      </c>
      <c r="H423" s="178">
        <v>10</v>
      </c>
      <c r="I423" s="177"/>
      <c r="J423" s="177"/>
      <c r="K423" s="176"/>
      <c r="L423" s="176"/>
      <c r="M423" s="176"/>
      <c r="N423" s="177"/>
    </row>
    <row r="424" spans="1:14" ht="15" customHeight="1">
      <c r="A424" s="179"/>
      <c r="B424" s="179"/>
      <c r="C424" s="180"/>
      <c r="D424" s="179"/>
      <c r="E424" s="179"/>
      <c r="F424" s="180"/>
      <c r="G424" s="179" t="s">
        <v>73</v>
      </c>
      <c r="H424" s="181">
        <v>3900</v>
      </c>
      <c r="I424" s="180"/>
      <c r="J424" s="180"/>
      <c r="K424" s="179"/>
      <c r="L424" s="179"/>
      <c r="M424" s="179"/>
      <c r="N424" s="180"/>
    </row>
    <row r="425" spans="1:14" ht="15" customHeight="1">
      <c r="A425" s="903"/>
      <c r="B425" s="903"/>
      <c r="C425" s="903"/>
      <c r="D425" s="903"/>
      <c r="E425" s="903"/>
      <c r="F425" s="903"/>
      <c r="G425" s="903"/>
      <c r="H425" s="903"/>
      <c r="I425" s="903"/>
      <c r="J425" s="903"/>
      <c r="K425" s="903"/>
      <c r="L425" s="903"/>
      <c r="M425" s="903"/>
      <c r="N425" s="903"/>
    </row>
    <row r="426" spans="1:14" ht="15" customHeight="1">
      <c r="A426" s="173" t="s">
        <v>387</v>
      </c>
      <c r="B426" s="173" t="s">
        <v>250</v>
      </c>
      <c r="C426" s="175">
        <v>737</v>
      </c>
      <c r="D426" s="173" t="s">
        <v>388</v>
      </c>
      <c r="E426" s="173" t="s">
        <v>389</v>
      </c>
      <c r="F426" s="175">
        <v>3424.75</v>
      </c>
      <c r="G426" s="173" t="s">
        <v>115</v>
      </c>
      <c r="H426" s="175">
        <v>3200</v>
      </c>
      <c r="I426" s="175">
        <v>3800</v>
      </c>
      <c r="J426" s="175">
        <v>0</v>
      </c>
      <c r="K426" s="182">
        <v>45505</v>
      </c>
      <c r="L426" s="182">
        <v>46112</v>
      </c>
      <c r="M426" s="173"/>
      <c r="N426" s="175">
        <v>0</v>
      </c>
    </row>
    <row r="427" spans="1:14" ht="15" customHeight="1">
      <c r="A427" s="173"/>
      <c r="B427" s="173"/>
      <c r="C427" s="174"/>
      <c r="D427" s="173"/>
      <c r="E427" s="173"/>
      <c r="F427" s="174"/>
      <c r="G427" s="173" t="s">
        <v>116</v>
      </c>
      <c r="H427" s="175">
        <v>100</v>
      </c>
      <c r="I427" s="174"/>
      <c r="J427" s="174"/>
      <c r="K427" s="173"/>
      <c r="L427" s="173"/>
      <c r="M427" s="173"/>
      <c r="N427" s="174"/>
    </row>
    <row r="428" spans="1:14" ht="15" customHeight="1">
      <c r="A428" s="173"/>
      <c r="B428" s="173"/>
      <c r="C428" s="174"/>
      <c r="D428" s="173"/>
      <c r="E428" s="173"/>
      <c r="F428" s="174"/>
      <c r="G428" s="173" t="s">
        <v>122</v>
      </c>
      <c r="H428" s="175">
        <v>45</v>
      </c>
      <c r="I428" s="174"/>
      <c r="J428" s="174"/>
      <c r="K428" s="173"/>
      <c r="L428" s="173"/>
      <c r="M428" s="173"/>
      <c r="N428" s="174"/>
    </row>
    <row r="429" spans="1:14" ht="15" customHeight="1">
      <c r="A429" s="176"/>
      <c r="B429" s="176"/>
      <c r="C429" s="177"/>
      <c r="D429" s="176"/>
      <c r="E429" s="176"/>
      <c r="F429" s="177"/>
      <c r="G429" s="176" t="s">
        <v>123</v>
      </c>
      <c r="H429" s="178">
        <v>35</v>
      </c>
      <c r="I429" s="177"/>
      <c r="J429" s="177"/>
      <c r="K429" s="176"/>
      <c r="L429" s="176"/>
      <c r="M429" s="176"/>
      <c r="N429" s="177"/>
    </row>
    <row r="430" spans="1:14" ht="15" customHeight="1">
      <c r="A430" s="179"/>
      <c r="B430" s="179"/>
      <c r="C430" s="180"/>
      <c r="D430" s="179"/>
      <c r="E430" s="179"/>
      <c r="F430" s="180"/>
      <c r="G430" s="179" t="s">
        <v>73</v>
      </c>
      <c r="H430" s="181">
        <v>3380</v>
      </c>
      <c r="I430" s="180"/>
      <c r="J430" s="180"/>
      <c r="K430" s="179"/>
      <c r="L430" s="179"/>
      <c r="M430" s="179"/>
      <c r="N430" s="180"/>
    </row>
    <row r="431" spans="1:14" ht="15" customHeight="1">
      <c r="A431" s="903"/>
      <c r="B431" s="903"/>
      <c r="C431" s="903"/>
      <c r="D431" s="903"/>
      <c r="E431" s="903"/>
      <c r="F431" s="903"/>
      <c r="G431" s="903"/>
      <c r="H431" s="903"/>
      <c r="I431" s="903"/>
      <c r="J431" s="903"/>
      <c r="K431" s="903"/>
      <c r="L431" s="903"/>
      <c r="M431" s="903"/>
      <c r="N431" s="903"/>
    </row>
    <row r="432" spans="1:14" ht="15" customHeight="1">
      <c r="A432" s="173" t="s">
        <v>390</v>
      </c>
      <c r="B432" s="173" t="s">
        <v>391</v>
      </c>
      <c r="C432" s="175">
        <v>567</v>
      </c>
      <c r="D432" s="173" t="s">
        <v>392</v>
      </c>
      <c r="E432" s="173" t="s">
        <v>393</v>
      </c>
      <c r="F432" s="175">
        <v>3295</v>
      </c>
      <c r="G432" s="173" t="s">
        <v>115</v>
      </c>
      <c r="H432" s="175">
        <v>3600</v>
      </c>
      <c r="I432" s="175">
        <v>0</v>
      </c>
      <c r="J432" s="175">
        <v>0</v>
      </c>
      <c r="K432" s="182">
        <v>45139</v>
      </c>
      <c r="L432" s="182">
        <v>45869</v>
      </c>
      <c r="M432" s="173"/>
      <c r="N432" s="175">
        <v>0</v>
      </c>
    </row>
    <row r="433" spans="1:14" ht="15" customHeight="1">
      <c r="A433" s="173"/>
      <c r="B433" s="173"/>
      <c r="C433" s="174"/>
      <c r="D433" s="173"/>
      <c r="E433" s="173"/>
      <c r="F433" s="174"/>
      <c r="G433" s="173" t="s">
        <v>116</v>
      </c>
      <c r="H433" s="175">
        <v>75</v>
      </c>
      <c r="I433" s="174"/>
      <c r="J433" s="174"/>
      <c r="K433" s="173"/>
      <c r="L433" s="173"/>
      <c r="M433" s="173"/>
      <c r="N433" s="174"/>
    </row>
    <row r="434" spans="1:14" ht="15" customHeight="1">
      <c r="A434" s="173"/>
      <c r="B434" s="173"/>
      <c r="C434" s="174"/>
      <c r="D434" s="173"/>
      <c r="E434" s="173"/>
      <c r="F434" s="174"/>
      <c r="G434" s="173" t="s">
        <v>122</v>
      </c>
      <c r="H434" s="175">
        <v>10</v>
      </c>
      <c r="I434" s="174"/>
      <c r="J434" s="174"/>
      <c r="K434" s="173"/>
      <c r="L434" s="173"/>
      <c r="M434" s="173"/>
      <c r="N434" s="174"/>
    </row>
    <row r="435" spans="1:14" ht="15" customHeight="1">
      <c r="A435" s="176"/>
      <c r="B435" s="176"/>
      <c r="C435" s="177"/>
      <c r="D435" s="176"/>
      <c r="E435" s="176"/>
      <c r="F435" s="177"/>
      <c r="G435" s="176" t="s">
        <v>123</v>
      </c>
      <c r="H435" s="178">
        <v>15</v>
      </c>
      <c r="I435" s="177"/>
      <c r="J435" s="177"/>
      <c r="K435" s="176"/>
      <c r="L435" s="176"/>
      <c r="M435" s="176"/>
      <c r="N435" s="177"/>
    </row>
    <row r="436" spans="1:14" ht="15" customHeight="1">
      <c r="A436" s="179"/>
      <c r="B436" s="179"/>
      <c r="C436" s="180"/>
      <c r="D436" s="179"/>
      <c r="E436" s="179"/>
      <c r="F436" s="180"/>
      <c r="G436" s="179" t="s">
        <v>73</v>
      </c>
      <c r="H436" s="181">
        <v>3700</v>
      </c>
      <c r="I436" s="180"/>
      <c r="J436" s="180"/>
      <c r="K436" s="179"/>
      <c r="L436" s="179"/>
      <c r="M436" s="179"/>
      <c r="N436" s="180"/>
    </row>
    <row r="437" spans="1:14" ht="15" customHeight="1">
      <c r="A437" s="903"/>
      <c r="B437" s="903"/>
      <c r="C437" s="903"/>
      <c r="D437" s="903"/>
      <c r="E437" s="903"/>
      <c r="F437" s="903"/>
      <c r="G437" s="903"/>
      <c r="H437" s="903"/>
      <c r="I437" s="903"/>
      <c r="J437" s="903"/>
      <c r="K437" s="903"/>
      <c r="L437" s="903"/>
      <c r="M437" s="903"/>
      <c r="N437" s="903"/>
    </row>
    <row r="438" spans="1:14" ht="15" customHeight="1">
      <c r="A438" s="173" t="s">
        <v>394</v>
      </c>
      <c r="B438" s="173" t="s">
        <v>395</v>
      </c>
      <c r="C438" s="175">
        <v>799</v>
      </c>
      <c r="D438" s="173" t="s">
        <v>396</v>
      </c>
      <c r="E438" s="173" t="s">
        <v>397</v>
      </c>
      <c r="F438" s="175">
        <v>3250</v>
      </c>
      <c r="G438" s="173" t="s">
        <v>115</v>
      </c>
      <c r="H438" s="175">
        <v>3250</v>
      </c>
      <c r="I438" s="175">
        <v>1000</v>
      </c>
      <c r="J438" s="175">
        <v>0</v>
      </c>
      <c r="K438" s="182">
        <v>45567</v>
      </c>
      <c r="L438" s="182">
        <v>45992</v>
      </c>
      <c r="M438" s="173"/>
      <c r="N438" s="175">
        <v>0</v>
      </c>
    </row>
    <row r="439" spans="1:14" ht="15" customHeight="1">
      <c r="A439" s="173"/>
      <c r="B439" s="173"/>
      <c r="C439" s="174"/>
      <c r="D439" s="173"/>
      <c r="E439" s="173"/>
      <c r="F439" s="174"/>
      <c r="G439" s="173" t="s">
        <v>152</v>
      </c>
      <c r="H439" s="175">
        <v>-464.28</v>
      </c>
      <c r="I439" s="174"/>
      <c r="J439" s="174"/>
      <c r="K439" s="173"/>
      <c r="L439" s="173"/>
      <c r="M439" s="173"/>
      <c r="N439" s="174"/>
    </row>
    <row r="440" spans="1:14" ht="15" customHeight="1">
      <c r="A440" s="173"/>
      <c r="B440" s="173"/>
      <c r="C440" s="174"/>
      <c r="D440" s="173"/>
      <c r="E440" s="173"/>
      <c r="F440" s="174"/>
      <c r="G440" s="173" t="s">
        <v>116</v>
      </c>
      <c r="H440" s="175">
        <v>100</v>
      </c>
      <c r="I440" s="174"/>
      <c r="J440" s="174"/>
      <c r="K440" s="173"/>
      <c r="L440" s="173"/>
      <c r="M440" s="173"/>
      <c r="N440" s="174"/>
    </row>
    <row r="441" spans="1:14" ht="15" customHeight="1">
      <c r="A441" s="173"/>
      <c r="B441" s="173"/>
      <c r="C441" s="174"/>
      <c r="D441" s="173"/>
      <c r="E441" s="173"/>
      <c r="F441" s="174"/>
      <c r="G441" s="173" t="s">
        <v>122</v>
      </c>
      <c r="H441" s="175">
        <v>20</v>
      </c>
      <c r="I441" s="174"/>
      <c r="J441" s="174"/>
      <c r="K441" s="173"/>
      <c r="L441" s="173"/>
      <c r="M441" s="173"/>
      <c r="N441" s="174"/>
    </row>
    <row r="442" spans="1:14" ht="15" customHeight="1">
      <c r="A442" s="176"/>
      <c r="B442" s="176"/>
      <c r="C442" s="177"/>
      <c r="D442" s="176"/>
      <c r="E442" s="176"/>
      <c r="F442" s="177"/>
      <c r="G442" s="176" t="s">
        <v>123</v>
      </c>
      <c r="H442" s="178">
        <v>15</v>
      </c>
      <c r="I442" s="177"/>
      <c r="J442" s="177"/>
      <c r="K442" s="176"/>
      <c r="L442" s="176"/>
      <c r="M442" s="176"/>
      <c r="N442" s="177"/>
    </row>
    <row r="443" spans="1:14" ht="15" customHeight="1">
      <c r="A443" s="179"/>
      <c r="B443" s="179"/>
      <c r="C443" s="180"/>
      <c r="D443" s="179"/>
      <c r="E443" s="179"/>
      <c r="F443" s="180"/>
      <c r="G443" s="179" t="s">
        <v>73</v>
      </c>
      <c r="H443" s="181">
        <v>2920.72</v>
      </c>
      <c r="I443" s="180"/>
      <c r="J443" s="180"/>
      <c r="K443" s="179"/>
      <c r="L443" s="179"/>
      <c r="M443" s="179"/>
      <c r="N443" s="180"/>
    </row>
    <row r="444" spans="1:14" ht="15" customHeight="1">
      <c r="A444" s="903"/>
      <c r="B444" s="903"/>
      <c r="C444" s="903"/>
      <c r="D444" s="903"/>
      <c r="E444" s="903"/>
      <c r="F444" s="903"/>
      <c r="G444" s="903"/>
      <c r="H444" s="903"/>
      <c r="I444" s="903"/>
      <c r="J444" s="903"/>
      <c r="K444" s="903"/>
      <c r="L444" s="903"/>
      <c r="M444" s="903"/>
      <c r="N444" s="903"/>
    </row>
    <row r="445" spans="1:14" ht="15" customHeight="1">
      <c r="A445" s="176" t="s">
        <v>398</v>
      </c>
      <c r="B445" s="176" t="s">
        <v>399</v>
      </c>
      <c r="C445" s="178">
        <v>586</v>
      </c>
      <c r="D445" s="176" t="s">
        <v>400</v>
      </c>
      <c r="E445" s="176" t="s">
        <v>400</v>
      </c>
      <c r="F445" s="178">
        <v>3495</v>
      </c>
      <c r="G445" s="176"/>
      <c r="H445" s="178">
        <v>0</v>
      </c>
      <c r="I445" s="178">
        <v>0</v>
      </c>
      <c r="J445" s="178">
        <v>0</v>
      </c>
      <c r="K445" s="176"/>
      <c r="L445" s="176"/>
      <c r="M445" s="176"/>
      <c r="N445" s="178">
        <v>0</v>
      </c>
    </row>
    <row r="446" spans="1:14" ht="15" customHeight="1">
      <c r="A446" s="179"/>
      <c r="B446" s="179"/>
      <c r="C446" s="180"/>
      <c r="D446" s="179"/>
      <c r="E446" s="179"/>
      <c r="F446" s="180"/>
      <c r="G446" s="179" t="s">
        <v>73</v>
      </c>
      <c r="H446" s="181">
        <v>0</v>
      </c>
      <c r="I446" s="180"/>
      <c r="J446" s="180"/>
      <c r="K446" s="179"/>
      <c r="L446" s="179"/>
      <c r="M446" s="179"/>
      <c r="N446" s="180"/>
    </row>
    <row r="447" spans="1:14" ht="15" customHeight="1">
      <c r="A447" s="903"/>
      <c r="B447" s="903"/>
      <c r="C447" s="903"/>
      <c r="D447" s="903"/>
      <c r="E447" s="903"/>
      <c r="F447" s="903"/>
      <c r="G447" s="903"/>
      <c r="H447" s="903"/>
      <c r="I447" s="903"/>
      <c r="J447" s="903"/>
      <c r="K447" s="903"/>
      <c r="L447" s="903"/>
      <c r="M447" s="903"/>
      <c r="N447" s="903"/>
    </row>
    <row r="448" spans="1:14" ht="15" customHeight="1">
      <c r="A448" s="176" t="s">
        <v>401</v>
      </c>
      <c r="B448" s="176" t="s">
        <v>262</v>
      </c>
      <c r="C448" s="178">
        <v>495</v>
      </c>
      <c r="D448" s="176" t="s">
        <v>76</v>
      </c>
      <c r="E448" s="176" t="s">
        <v>76</v>
      </c>
      <c r="F448" s="178">
        <v>3135</v>
      </c>
      <c r="G448" s="176"/>
      <c r="H448" s="178">
        <v>0</v>
      </c>
      <c r="I448" s="178">
        <v>0</v>
      </c>
      <c r="J448" s="178">
        <v>0</v>
      </c>
      <c r="K448" s="176"/>
      <c r="L448" s="176"/>
      <c r="M448" s="176"/>
      <c r="N448" s="178">
        <v>0</v>
      </c>
    </row>
    <row r="449" spans="1:14" ht="15" customHeight="1">
      <c r="A449" s="179"/>
      <c r="B449" s="179"/>
      <c r="C449" s="180"/>
      <c r="D449" s="179"/>
      <c r="E449" s="179"/>
      <c r="F449" s="180"/>
      <c r="G449" s="179" t="s">
        <v>73</v>
      </c>
      <c r="H449" s="181">
        <v>0</v>
      </c>
      <c r="I449" s="180"/>
      <c r="J449" s="180"/>
      <c r="K449" s="179"/>
      <c r="L449" s="179"/>
      <c r="M449" s="179"/>
      <c r="N449" s="180"/>
    </row>
    <row r="450" spans="1:14" ht="15" customHeight="1">
      <c r="A450" s="903"/>
      <c r="B450" s="903"/>
      <c r="C450" s="903"/>
      <c r="D450" s="903"/>
      <c r="E450" s="903"/>
      <c r="F450" s="903"/>
      <c r="G450" s="903"/>
      <c r="H450" s="903"/>
      <c r="I450" s="903"/>
      <c r="J450" s="903"/>
      <c r="K450" s="903"/>
      <c r="L450" s="903"/>
      <c r="M450" s="903"/>
      <c r="N450" s="903"/>
    </row>
    <row r="451" spans="1:14" ht="15" customHeight="1">
      <c r="A451" s="173" t="s">
        <v>402</v>
      </c>
      <c r="B451" s="173" t="s">
        <v>318</v>
      </c>
      <c r="C451" s="175">
        <v>623</v>
      </c>
      <c r="D451" s="173" t="s">
        <v>403</v>
      </c>
      <c r="E451" s="173" t="s">
        <v>404</v>
      </c>
      <c r="F451" s="175">
        <v>3500</v>
      </c>
      <c r="G451" s="173" t="s">
        <v>115</v>
      </c>
      <c r="H451" s="175">
        <v>3500</v>
      </c>
      <c r="I451" s="175">
        <v>3500</v>
      </c>
      <c r="J451" s="175">
        <v>0</v>
      </c>
      <c r="K451" s="182">
        <v>45069</v>
      </c>
      <c r="L451" s="182">
        <v>45830</v>
      </c>
      <c r="M451" s="173"/>
      <c r="N451" s="175">
        <v>3600</v>
      </c>
    </row>
    <row r="452" spans="1:14" ht="15" customHeight="1">
      <c r="A452" s="173"/>
      <c r="B452" s="173"/>
      <c r="C452" s="174"/>
      <c r="D452" s="173"/>
      <c r="E452" s="173"/>
      <c r="F452" s="174"/>
      <c r="G452" s="173" t="s">
        <v>122</v>
      </c>
      <c r="H452" s="175">
        <v>15</v>
      </c>
      <c r="I452" s="174"/>
      <c r="J452" s="174"/>
      <c r="K452" s="173"/>
      <c r="L452" s="173"/>
      <c r="M452" s="173"/>
      <c r="N452" s="174"/>
    </row>
    <row r="453" spans="1:14" ht="15" customHeight="1">
      <c r="A453" s="173"/>
      <c r="B453" s="173"/>
      <c r="C453" s="174"/>
      <c r="D453" s="173"/>
      <c r="E453" s="173"/>
      <c r="F453" s="174"/>
      <c r="G453" s="173" t="s">
        <v>123</v>
      </c>
      <c r="H453" s="175">
        <v>10</v>
      </c>
      <c r="I453" s="174"/>
      <c r="J453" s="174"/>
      <c r="K453" s="173"/>
      <c r="L453" s="173"/>
      <c r="M453" s="173"/>
      <c r="N453" s="174"/>
    </row>
    <row r="454" spans="1:14" ht="15" customHeight="1">
      <c r="A454" s="176"/>
      <c r="B454" s="176"/>
      <c r="C454" s="177"/>
      <c r="D454" s="176"/>
      <c r="E454" s="176"/>
      <c r="F454" s="177"/>
      <c r="G454" s="176" t="s">
        <v>405</v>
      </c>
      <c r="H454" s="178">
        <v>75</v>
      </c>
      <c r="I454" s="177"/>
      <c r="J454" s="177"/>
      <c r="K454" s="176"/>
      <c r="L454" s="176"/>
      <c r="M454" s="176"/>
      <c r="N454" s="177"/>
    </row>
    <row r="455" spans="1:14" ht="15" customHeight="1">
      <c r="A455" s="179"/>
      <c r="B455" s="179"/>
      <c r="C455" s="180"/>
      <c r="D455" s="179"/>
      <c r="E455" s="179"/>
      <c r="F455" s="180"/>
      <c r="G455" s="179" t="s">
        <v>73</v>
      </c>
      <c r="H455" s="181">
        <v>3600</v>
      </c>
      <c r="I455" s="180"/>
      <c r="J455" s="180"/>
      <c r="K455" s="179"/>
      <c r="L455" s="179"/>
      <c r="M455" s="179"/>
      <c r="N455" s="180"/>
    </row>
    <row r="456" spans="1:14" ht="15" customHeight="1">
      <c r="A456" s="903"/>
      <c r="B456" s="903"/>
      <c r="C456" s="903"/>
      <c r="D456" s="903"/>
      <c r="E456" s="903"/>
      <c r="F456" s="903"/>
      <c r="G456" s="903"/>
      <c r="H456" s="903"/>
      <c r="I456" s="903"/>
      <c r="J456" s="903"/>
      <c r="K456" s="903"/>
      <c r="L456" s="903"/>
      <c r="M456" s="903"/>
      <c r="N456" s="903"/>
    </row>
    <row r="457" spans="1:14" ht="15" customHeight="1">
      <c r="A457" s="173" t="s">
        <v>406</v>
      </c>
      <c r="B457" s="173" t="s">
        <v>407</v>
      </c>
      <c r="C457" s="175">
        <v>637</v>
      </c>
      <c r="D457" s="173" t="s">
        <v>408</v>
      </c>
      <c r="E457" s="173" t="s">
        <v>409</v>
      </c>
      <c r="F457" s="175">
        <v>3750</v>
      </c>
      <c r="G457" s="173" t="s">
        <v>115</v>
      </c>
      <c r="H457" s="175">
        <v>3499</v>
      </c>
      <c r="I457" s="175">
        <v>0</v>
      </c>
      <c r="J457" s="175">
        <v>0</v>
      </c>
      <c r="K457" s="182">
        <v>45505</v>
      </c>
      <c r="L457" s="182">
        <v>46110</v>
      </c>
      <c r="M457" s="173"/>
      <c r="N457" s="175">
        <v>3338</v>
      </c>
    </row>
    <row r="458" spans="1:14" ht="15" customHeight="1">
      <c r="A458" s="173"/>
      <c r="B458" s="173"/>
      <c r="C458" s="174"/>
      <c r="D458" s="173"/>
      <c r="E458" s="173"/>
      <c r="F458" s="174"/>
      <c r="G458" s="173" t="s">
        <v>116</v>
      </c>
      <c r="H458" s="175">
        <v>100</v>
      </c>
      <c r="I458" s="174"/>
      <c r="J458" s="174"/>
      <c r="K458" s="173"/>
      <c r="L458" s="173"/>
      <c r="M458" s="173"/>
      <c r="N458" s="174"/>
    </row>
    <row r="459" spans="1:14" ht="15" customHeight="1">
      <c r="A459" s="173"/>
      <c r="B459" s="173"/>
      <c r="C459" s="174"/>
      <c r="D459" s="173"/>
      <c r="E459" s="173"/>
      <c r="F459" s="174"/>
      <c r="G459" s="173" t="s">
        <v>122</v>
      </c>
      <c r="H459" s="175">
        <v>25</v>
      </c>
      <c r="I459" s="174"/>
      <c r="J459" s="174"/>
      <c r="K459" s="173"/>
      <c r="L459" s="173"/>
      <c r="M459" s="173"/>
      <c r="N459" s="174"/>
    </row>
    <row r="460" spans="1:14" ht="15" customHeight="1">
      <c r="A460" s="176"/>
      <c r="B460" s="176"/>
      <c r="C460" s="177"/>
      <c r="D460" s="176"/>
      <c r="E460" s="176"/>
      <c r="F460" s="177"/>
      <c r="G460" s="176" t="s">
        <v>123</v>
      </c>
      <c r="H460" s="178">
        <v>20</v>
      </c>
      <c r="I460" s="177"/>
      <c r="J460" s="177"/>
      <c r="K460" s="176"/>
      <c r="L460" s="176"/>
      <c r="M460" s="176"/>
      <c r="N460" s="177"/>
    </row>
    <row r="461" spans="1:14" ht="15" customHeight="1">
      <c r="A461" s="179"/>
      <c r="B461" s="179"/>
      <c r="C461" s="180"/>
      <c r="D461" s="179"/>
      <c r="E461" s="179"/>
      <c r="F461" s="180"/>
      <c r="G461" s="179" t="s">
        <v>73</v>
      </c>
      <c r="H461" s="181">
        <v>3644</v>
      </c>
      <c r="I461" s="180"/>
      <c r="J461" s="180"/>
      <c r="K461" s="179"/>
      <c r="L461" s="179"/>
      <c r="M461" s="179"/>
      <c r="N461" s="180"/>
    </row>
    <row r="462" spans="1:14" ht="15" customHeight="1">
      <c r="A462" s="903"/>
      <c r="B462" s="903"/>
      <c r="C462" s="903"/>
      <c r="D462" s="903"/>
      <c r="E462" s="903"/>
      <c r="F462" s="903"/>
      <c r="G462" s="903"/>
      <c r="H462" s="903"/>
      <c r="I462" s="903"/>
      <c r="J462" s="903"/>
      <c r="K462" s="903"/>
      <c r="L462" s="903"/>
      <c r="M462" s="903"/>
      <c r="N462" s="903"/>
    </row>
    <row r="463" spans="1:14" ht="15" customHeight="1">
      <c r="A463" s="176" t="s">
        <v>410</v>
      </c>
      <c r="B463" s="176" t="s">
        <v>338</v>
      </c>
      <c r="C463" s="178">
        <v>470</v>
      </c>
      <c r="D463" s="176" t="s">
        <v>76</v>
      </c>
      <c r="E463" s="176" t="s">
        <v>76</v>
      </c>
      <c r="F463" s="178">
        <v>3550</v>
      </c>
      <c r="G463" s="176"/>
      <c r="H463" s="178">
        <v>0</v>
      </c>
      <c r="I463" s="178">
        <v>0</v>
      </c>
      <c r="J463" s="178">
        <v>0</v>
      </c>
      <c r="K463" s="176"/>
      <c r="L463" s="176"/>
      <c r="M463" s="176"/>
      <c r="N463" s="178">
        <v>0</v>
      </c>
    </row>
    <row r="464" spans="1:14" ht="15" customHeight="1">
      <c r="A464" s="179"/>
      <c r="B464" s="179"/>
      <c r="C464" s="180"/>
      <c r="D464" s="179"/>
      <c r="E464" s="179"/>
      <c r="F464" s="180"/>
      <c r="G464" s="179" t="s">
        <v>73</v>
      </c>
      <c r="H464" s="181">
        <v>0</v>
      </c>
      <c r="I464" s="180"/>
      <c r="J464" s="180"/>
      <c r="K464" s="179"/>
      <c r="L464" s="179"/>
      <c r="M464" s="179"/>
      <c r="N464" s="180"/>
    </row>
    <row r="465" spans="1:14" ht="15" customHeight="1">
      <c r="A465" s="903"/>
      <c r="B465" s="903"/>
      <c r="C465" s="903"/>
      <c r="D465" s="903"/>
      <c r="E465" s="903"/>
      <c r="F465" s="903"/>
      <c r="G465" s="903"/>
      <c r="H465" s="903"/>
      <c r="I465" s="903"/>
      <c r="J465" s="903"/>
      <c r="K465" s="903"/>
      <c r="L465" s="903"/>
      <c r="M465" s="903"/>
      <c r="N465" s="903"/>
    </row>
    <row r="466" spans="1:14" ht="15" customHeight="1">
      <c r="A466" s="173" t="s">
        <v>411</v>
      </c>
      <c r="B466" s="173" t="s">
        <v>412</v>
      </c>
      <c r="C466" s="175">
        <v>691</v>
      </c>
      <c r="D466" s="173" t="s">
        <v>413</v>
      </c>
      <c r="E466" s="173" t="s">
        <v>414</v>
      </c>
      <c r="F466" s="175">
        <v>3550</v>
      </c>
      <c r="G466" s="173" t="s">
        <v>115</v>
      </c>
      <c r="H466" s="175">
        <v>3525</v>
      </c>
      <c r="I466" s="175">
        <v>0</v>
      </c>
      <c r="J466" s="175">
        <v>0</v>
      </c>
      <c r="K466" s="182">
        <v>45164</v>
      </c>
      <c r="L466" s="182">
        <v>46290</v>
      </c>
      <c r="M466" s="173"/>
      <c r="N466" s="175">
        <v>0</v>
      </c>
    </row>
    <row r="467" spans="1:14" ht="15" customHeight="1">
      <c r="A467" s="173"/>
      <c r="B467" s="173"/>
      <c r="C467" s="174"/>
      <c r="D467" s="173"/>
      <c r="E467" s="173"/>
      <c r="F467" s="174"/>
      <c r="G467" s="173" t="s">
        <v>116</v>
      </c>
      <c r="H467" s="175">
        <v>75</v>
      </c>
      <c r="I467" s="174"/>
      <c r="J467" s="174"/>
      <c r="K467" s="173"/>
      <c r="L467" s="173"/>
      <c r="M467" s="173"/>
      <c r="N467" s="174"/>
    </row>
    <row r="468" spans="1:14" ht="15" customHeight="1">
      <c r="A468" s="173"/>
      <c r="B468" s="173"/>
      <c r="C468" s="174"/>
      <c r="D468" s="173"/>
      <c r="E468" s="173"/>
      <c r="F468" s="174"/>
      <c r="G468" s="173" t="s">
        <v>122</v>
      </c>
      <c r="H468" s="175">
        <v>15</v>
      </c>
      <c r="I468" s="174"/>
      <c r="J468" s="174"/>
      <c r="K468" s="173"/>
      <c r="L468" s="173"/>
      <c r="M468" s="173"/>
      <c r="N468" s="174"/>
    </row>
    <row r="469" spans="1:14" ht="15" customHeight="1">
      <c r="A469" s="176"/>
      <c r="B469" s="176"/>
      <c r="C469" s="177"/>
      <c r="D469" s="176"/>
      <c r="E469" s="176"/>
      <c r="F469" s="177"/>
      <c r="G469" s="176" t="s">
        <v>123</v>
      </c>
      <c r="H469" s="178">
        <v>10</v>
      </c>
      <c r="I469" s="177"/>
      <c r="J469" s="177"/>
      <c r="K469" s="176"/>
      <c r="L469" s="176"/>
      <c r="M469" s="176"/>
      <c r="N469" s="177"/>
    </row>
    <row r="470" spans="1:14" ht="15" customHeight="1">
      <c r="A470" s="179"/>
      <c r="B470" s="179"/>
      <c r="C470" s="180"/>
      <c r="D470" s="179"/>
      <c r="E470" s="179"/>
      <c r="F470" s="180"/>
      <c r="G470" s="179" t="s">
        <v>73</v>
      </c>
      <c r="H470" s="181">
        <v>3625</v>
      </c>
      <c r="I470" s="180"/>
      <c r="J470" s="180"/>
      <c r="K470" s="179"/>
      <c r="L470" s="179"/>
      <c r="M470" s="179"/>
      <c r="N470" s="180"/>
    </row>
    <row r="471" spans="1:14" ht="15" customHeight="1">
      <c r="A471" s="903"/>
      <c r="B471" s="903"/>
      <c r="C471" s="903"/>
      <c r="D471" s="903"/>
      <c r="E471" s="903"/>
      <c r="F471" s="903"/>
      <c r="G471" s="903"/>
      <c r="H471" s="903"/>
      <c r="I471" s="903"/>
      <c r="J471" s="903"/>
      <c r="K471" s="903"/>
      <c r="L471" s="903"/>
      <c r="M471" s="903"/>
      <c r="N471" s="903"/>
    </row>
    <row r="472" spans="1:14" ht="15" customHeight="1">
      <c r="A472" s="173" t="s">
        <v>415</v>
      </c>
      <c r="B472" s="173" t="s">
        <v>416</v>
      </c>
      <c r="C472" s="175">
        <v>744</v>
      </c>
      <c r="D472" s="173" t="s">
        <v>417</v>
      </c>
      <c r="E472" s="173" t="s">
        <v>418</v>
      </c>
      <c r="F472" s="175">
        <v>3562</v>
      </c>
      <c r="G472" s="173" t="s">
        <v>115</v>
      </c>
      <c r="H472" s="175">
        <v>3562</v>
      </c>
      <c r="I472" s="175">
        <v>3562</v>
      </c>
      <c r="J472" s="175">
        <v>0</v>
      </c>
      <c r="K472" s="182">
        <v>45304</v>
      </c>
      <c r="L472" s="182">
        <v>45669</v>
      </c>
      <c r="M472" s="173"/>
      <c r="N472" s="175">
        <v>3522.01</v>
      </c>
    </row>
    <row r="473" spans="1:14" ht="15" customHeight="1">
      <c r="A473" s="173"/>
      <c r="B473" s="173"/>
      <c r="C473" s="174"/>
      <c r="D473" s="173"/>
      <c r="E473" s="173"/>
      <c r="F473" s="174"/>
      <c r="G473" s="173" t="s">
        <v>116</v>
      </c>
      <c r="H473" s="175">
        <v>150</v>
      </c>
      <c r="I473" s="174"/>
      <c r="J473" s="174"/>
      <c r="K473" s="173"/>
      <c r="L473" s="173"/>
      <c r="M473" s="173"/>
      <c r="N473" s="174"/>
    </row>
    <row r="474" spans="1:14" ht="15" customHeight="1">
      <c r="A474" s="173"/>
      <c r="B474" s="173"/>
      <c r="C474" s="174"/>
      <c r="D474" s="173"/>
      <c r="E474" s="173"/>
      <c r="F474" s="174"/>
      <c r="G474" s="173" t="s">
        <v>122</v>
      </c>
      <c r="H474" s="175">
        <v>15</v>
      </c>
      <c r="I474" s="174"/>
      <c r="J474" s="174"/>
      <c r="K474" s="173"/>
      <c r="L474" s="173"/>
      <c r="M474" s="173"/>
      <c r="N474" s="174"/>
    </row>
    <row r="475" spans="1:14" ht="15" customHeight="1">
      <c r="A475" s="176"/>
      <c r="B475" s="176"/>
      <c r="C475" s="177"/>
      <c r="D475" s="176"/>
      <c r="E475" s="176"/>
      <c r="F475" s="177"/>
      <c r="G475" s="176" t="s">
        <v>123</v>
      </c>
      <c r="H475" s="178">
        <v>10</v>
      </c>
      <c r="I475" s="177"/>
      <c r="J475" s="177"/>
      <c r="K475" s="176"/>
      <c r="L475" s="176"/>
      <c r="M475" s="176"/>
      <c r="N475" s="177"/>
    </row>
    <row r="476" spans="1:14" ht="15" customHeight="1">
      <c r="A476" s="179"/>
      <c r="B476" s="179"/>
      <c r="C476" s="180"/>
      <c r="D476" s="179"/>
      <c r="E476" s="179"/>
      <c r="F476" s="180"/>
      <c r="G476" s="179" t="s">
        <v>73</v>
      </c>
      <c r="H476" s="181">
        <v>3737</v>
      </c>
      <c r="I476" s="180"/>
      <c r="J476" s="180"/>
      <c r="K476" s="179"/>
      <c r="L476" s="179"/>
      <c r="M476" s="179"/>
      <c r="N476" s="180"/>
    </row>
    <row r="477" spans="1:14" ht="15" customHeight="1">
      <c r="A477" s="903"/>
      <c r="B477" s="903"/>
      <c r="C477" s="903"/>
      <c r="D477" s="903"/>
      <c r="E477" s="903"/>
      <c r="F477" s="903"/>
      <c r="G477" s="903"/>
      <c r="H477" s="903"/>
      <c r="I477" s="903"/>
      <c r="J477" s="903"/>
      <c r="K477" s="903"/>
      <c r="L477" s="903"/>
      <c r="M477" s="903"/>
      <c r="N477" s="903"/>
    </row>
    <row r="478" spans="1:14" ht="15" customHeight="1">
      <c r="A478" s="173" t="s">
        <v>419</v>
      </c>
      <c r="B478" s="173" t="s">
        <v>420</v>
      </c>
      <c r="C478" s="175">
        <v>567</v>
      </c>
      <c r="D478" s="173" t="s">
        <v>421</v>
      </c>
      <c r="E478" s="173" t="s">
        <v>422</v>
      </c>
      <c r="F478" s="175">
        <v>3090</v>
      </c>
      <c r="G478" s="173" t="s">
        <v>115</v>
      </c>
      <c r="H478" s="175">
        <v>3350</v>
      </c>
      <c r="I478" s="175">
        <v>3350</v>
      </c>
      <c r="J478" s="175">
        <v>0</v>
      </c>
      <c r="K478" s="182">
        <v>44192</v>
      </c>
      <c r="L478" s="182">
        <v>46142</v>
      </c>
      <c r="M478" s="173"/>
      <c r="N478" s="175">
        <v>6900</v>
      </c>
    </row>
    <row r="479" spans="1:14" ht="15" customHeight="1">
      <c r="A479" s="176"/>
      <c r="B479" s="176"/>
      <c r="C479" s="177"/>
      <c r="D479" s="176"/>
      <c r="E479" s="176"/>
      <c r="F479" s="177"/>
      <c r="G479" s="176" t="s">
        <v>116</v>
      </c>
      <c r="H479" s="178">
        <v>75</v>
      </c>
      <c r="I479" s="177"/>
      <c r="J479" s="177"/>
      <c r="K479" s="176"/>
      <c r="L479" s="176"/>
      <c r="M479" s="176"/>
      <c r="N479" s="177"/>
    </row>
    <row r="480" spans="1:14" ht="15" customHeight="1">
      <c r="A480" s="179"/>
      <c r="B480" s="179"/>
      <c r="C480" s="180"/>
      <c r="D480" s="179"/>
      <c r="E480" s="179"/>
      <c r="F480" s="180"/>
      <c r="G480" s="179" t="s">
        <v>73</v>
      </c>
      <c r="H480" s="181">
        <v>3425</v>
      </c>
      <c r="I480" s="180"/>
      <c r="J480" s="180"/>
      <c r="K480" s="179"/>
      <c r="L480" s="179"/>
      <c r="M480" s="179"/>
      <c r="N480" s="180"/>
    </row>
    <row r="481" spans="1:14" ht="15" customHeight="1">
      <c r="A481" s="903"/>
      <c r="B481" s="903"/>
      <c r="C481" s="903"/>
      <c r="D481" s="903"/>
      <c r="E481" s="903"/>
      <c r="F481" s="903"/>
      <c r="G481" s="903"/>
      <c r="H481" s="903"/>
      <c r="I481" s="903"/>
      <c r="J481" s="903"/>
      <c r="K481" s="903"/>
      <c r="L481" s="903"/>
      <c r="M481" s="903"/>
      <c r="N481" s="903"/>
    </row>
    <row r="482" spans="1:14" ht="15" customHeight="1">
      <c r="A482" s="173" t="s">
        <v>423</v>
      </c>
      <c r="B482" s="173" t="s">
        <v>424</v>
      </c>
      <c r="C482" s="175">
        <v>585</v>
      </c>
      <c r="D482" s="173" t="s">
        <v>425</v>
      </c>
      <c r="E482" s="173" t="s">
        <v>426</v>
      </c>
      <c r="F482" s="175">
        <v>3295</v>
      </c>
      <c r="G482" s="173" t="s">
        <v>115</v>
      </c>
      <c r="H482" s="175">
        <v>3450</v>
      </c>
      <c r="I482" s="175">
        <v>0</v>
      </c>
      <c r="J482" s="175">
        <v>0</v>
      </c>
      <c r="K482" s="182">
        <v>44958</v>
      </c>
      <c r="L482" s="182">
        <v>45716</v>
      </c>
      <c r="M482" s="173"/>
      <c r="N482" s="175">
        <v>0</v>
      </c>
    </row>
    <row r="483" spans="1:14" ht="15" customHeight="1">
      <c r="A483" s="176"/>
      <c r="B483" s="176"/>
      <c r="C483" s="177"/>
      <c r="D483" s="176"/>
      <c r="E483" s="176"/>
      <c r="F483" s="177"/>
      <c r="G483" s="176" t="s">
        <v>213</v>
      </c>
      <c r="H483" s="178">
        <v>75</v>
      </c>
      <c r="I483" s="177"/>
      <c r="J483" s="177"/>
      <c r="K483" s="176"/>
      <c r="L483" s="176"/>
      <c r="M483" s="176"/>
      <c r="N483" s="177"/>
    </row>
    <row r="484" spans="1:14" ht="15" customHeight="1">
      <c r="A484" s="179"/>
      <c r="B484" s="179"/>
      <c r="C484" s="180"/>
      <c r="D484" s="179"/>
      <c r="E484" s="179"/>
      <c r="F484" s="180"/>
      <c r="G484" s="179" t="s">
        <v>73</v>
      </c>
      <c r="H484" s="181">
        <v>3525</v>
      </c>
      <c r="I484" s="180"/>
      <c r="J484" s="180"/>
      <c r="K484" s="179"/>
      <c r="L484" s="179"/>
      <c r="M484" s="179"/>
      <c r="N484" s="180"/>
    </row>
    <row r="485" spans="1:14" ht="15" customHeight="1">
      <c r="A485" s="903"/>
      <c r="B485" s="903"/>
      <c r="C485" s="903"/>
      <c r="D485" s="903"/>
      <c r="E485" s="903"/>
      <c r="F485" s="903"/>
      <c r="G485" s="903"/>
      <c r="H485" s="903"/>
      <c r="I485" s="903"/>
      <c r="J485" s="903"/>
      <c r="K485" s="903"/>
      <c r="L485" s="903"/>
      <c r="M485" s="903"/>
      <c r="N485" s="903"/>
    </row>
    <row r="486" spans="1:14" ht="15" customHeight="1">
      <c r="A486" s="173" t="s">
        <v>427</v>
      </c>
      <c r="B486" s="173" t="s">
        <v>219</v>
      </c>
      <c r="C486" s="175">
        <v>841</v>
      </c>
      <c r="D486" s="173" t="s">
        <v>428</v>
      </c>
      <c r="E486" s="173" t="s">
        <v>429</v>
      </c>
      <c r="F486" s="175">
        <v>4100</v>
      </c>
      <c r="G486" s="173" t="s">
        <v>115</v>
      </c>
      <c r="H486" s="175">
        <v>4100</v>
      </c>
      <c r="I486" s="175">
        <v>4100</v>
      </c>
      <c r="J486" s="175">
        <v>0</v>
      </c>
      <c r="K486" s="182">
        <v>45460</v>
      </c>
      <c r="L486" s="182">
        <v>46069</v>
      </c>
      <c r="M486" s="173"/>
      <c r="N486" s="175">
        <v>0</v>
      </c>
    </row>
    <row r="487" spans="1:14" ht="15" customHeight="1">
      <c r="A487" s="173"/>
      <c r="B487" s="173"/>
      <c r="C487" s="174"/>
      <c r="D487" s="173"/>
      <c r="E487" s="173"/>
      <c r="F487" s="174"/>
      <c r="G487" s="173" t="s">
        <v>152</v>
      </c>
      <c r="H487" s="175">
        <v>-410</v>
      </c>
      <c r="I487" s="174"/>
      <c r="J487" s="174"/>
      <c r="K487" s="173"/>
      <c r="L487" s="173"/>
      <c r="M487" s="173"/>
      <c r="N487" s="174"/>
    </row>
    <row r="488" spans="1:14" ht="15" customHeight="1">
      <c r="A488" s="173"/>
      <c r="B488" s="173"/>
      <c r="C488" s="174"/>
      <c r="D488" s="173"/>
      <c r="E488" s="173"/>
      <c r="F488" s="174"/>
      <c r="G488" s="173" t="s">
        <v>116</v>
      </c>
      <c r="H488" s="175">
        <v>150</v>
      </c>
      <c r="I488" s="174"/>
      <c r="J488" s="174"/>
      <c r="K488" s="173"/>
      <c r="L488" s="173"/>
      <c r="M488" s="173"/>
      <c r="N488" s="174"/>
    </row>
    <row r="489" spans="1:14" ht="15" customHeight="1">
      <c r="A489" s="173"/>
      <c r="B489" s="173"/>
      <c r="C489" s="174"/>
      <c r="D489" s="173"/>
      <c r="E489" s="173"/>
      <c r="F489" s="174"/>
      <c r="G489" s="173" t="s">
        <v>122</v>
      </c>
      <c r="H489" s="175">
        <v>20</v>
      </c>
      <c r="I489" s="174"/>
      <c r="J489" s="174"/>
      <c r="K489" s="173"/>
      <c r="L489" s="173"/>
      <c r="M489" s="173"/>
      <c r="N489" s="174"/>
    </row>
    <row r="490" spans="1:14" ht="15" customHeight="1">
      <c r="A490" s="176"/>
      <c r="B490" s="176"/>
      <c r="C490" s="177"/>
      <c r="D490" s="176"/>
      <c r="E490" s="176"/>
      <c r="F490" s="177"/>
      <c r="G490" s="176" t="s">
        <v>123</v>
      </c>
      <c r="H490" s="178">
        <v>15</v>
      </c>
      <c r="I490" s="177"/>
      <c r="J490" s="177"/>
      <c r="K490" s="176"/>
      <c r="L490" s="176"/>
      <c r="M490" s="176"/>
      <c r="N490" s="177"/>
    </row>
    <row r="491" spans="1:14" ht="15" customHeight="1">
      <c r="A491" s="179"/>
      <c r="B491" s="179"/>
      <c r="C491" s="180"/>
      <c r="D491" s="179"/>
      <c r="E491" s="179"/>
      <c r="F491" s="180"/>
      <c r="G491" s="179" t="s">
        <v>73</v>
      </c>
      <c r="H491" s="181">
        <v>3875</v>
      </c>
      <c r="I491" s="180"/>
      <c r="J491" s="180"/>
      <c r="K491" s="179"/>
      <c r="L491" s="179"/>
      <c r="M491" s="179"/>
      <c r="N491" s="180"/>
    </row>
    <row r="492" spans="1:14" ht="15" customHeight="1">
      <c r="A492" s="903"/>
      <c r="B492" s="903"/>
      <c r="C492" s="903"/>
      <c r="D492" s="903"/>
      <c r="E492" s="903"/>
      <c r="F492" s="903"/>
      <c r="G492" s="903"/>
      <c r="H492" s="903"/>
      <c r="I492" s="903"/>
      <c r="J492" s="903"/>
      <c r="K492" s="903"/>
      <c r="L492" s="903"/>
      <c r="M492" s="903"/>
      <c r="N492" s="903"/>
    </row>
    <row r="493" spans="1:14" ht="15" customHeight="1">
      <c r="A493" s="173" t="s">
        <v>430</v>
      </c>
      <c r="B493" s="173" t="s">
        <v>431</v>
      </c>
      <c r="C493" s="175">
        <v>623</v>
      </c>
      <c r="D493" s="173" t="s">
        <v>432</v>
      </c>
      <c r="E493" s="173" t="s">
        <v>433</v>
      </c>
      <c r="F493" s="175">
        <v>3225</v>
      </c>
      <c r="G493" s="173" t="s">
        <v>115</v>
      </c>
      <c r="H493" s="175">
        <v>3225</v>
      </c>
      <c r="I493" s="175">
        <v>0</v>
      </c>
      <c r="J493" s="175">
        <v>0</v>
      </c>
      <c r="K493" s="182">
        <v>45427</v>
      </c>
      <c r="L493" s="182">
        <v>45791</v>
      </c>
      <c r="M493" s="173"/>
      <c r="N493" s="175">
        <v>0</v>
      </c>
    </row>
    <row r="494" spans="1:14" ht="15" customHeight="1">
      <c r="A494" s="173"/>
      <c r="B494" s="173"/>
      <c r="C494" s="174"/>
      <c r="D494" s="173"/>
      <c r="E494" s="173"/>
      <c r="F494" s="174"/>
      <c r="G494" s="173" t="s">
        <v>116</v>
      </c>
      <c r="H494" s="175">
        <v>75</v>
      </c>
      <c r="I494" s="174"/>
      <c r="J494" s="174"/>
      <c r="K494" s="173"/>
      <c r="L494" s="173"/>
      <c r="M494" s="173"/>
      <c r="N494" s="174"/>
    </row>
    <row r="495" spans="1:14" ht="15" customHeight="1">
      <c r="A495" s="173"/>
      <c r="B495" s="173"/>
      <c r="C495" s="174"/>
      <c r="D495" s="173"/>
      <c r="E495" s="173"/>
      <c r="F495" s="174"/>
      <c r="G495" s="173" t="s">
        <v>122</v>
      </c>
      <c r="H495" s="175">
        <v>20</v>
      </c>
      <c r="I495" s="174"/>
      <c r="J495" s="174"/>
      <c r="K495" s="173"/>
      <c r="L495" s="173"/>
      <c r="M495" s="173"/>
      <c r="N495" s="174"/>
    </row>
    <row r="496" spans="1:14" ht="15" customHeight="1">
      <c r="A496" s="176"/>
      <c r="B496" s="176"/>
      <c r="C496" s="177"/>
      <c r="D496" s="176"/>
      <c r="E496" s="176"/>
      <c r="F496" s="177"/>
      <c r="G496" s="176" t="s">
        <v>123</v>
      </c>
      <c r="H496" s="178">
        <v>15</v>
      </c>
      <c r="I496" s="177"/>
      <c r="J496" s="177"/>
      <c r="K496" s="176"/>
      <c r="L496" s="176"/>
      <c r="M496" s="176"/>
      <c r="N496" s="177"/>
    </row>
    <row r="497" spans="1:14" ht="15" customHeight="1">
      <c r="A497" s="179"/>
      <c r="B497" s="179"/>
      <c r="C497" s="180"/>
      <c r="D497" s="179"/>
      <c r="E497" s="179"/>
      <c r="F497" s="180"/>
      <c r="G497" s="179" t="s">
        <v>73</v>
      </c>
      <c r="H497" s="181">
        <v>3335</v>
      </c>
      <c r="I497" s="180"/>
      <c r="J497" s="180"/>
      <c r="K497" s="179"/>
      <c r="L497" s="179"/>
      <c r="M497" s="179"/>
      <c r="N497" s="180"/>
    </row>
    <row r="498" spans="1:14" ht="15" customHeight="1">
      <c r="A498" s="903"/>
      <c r="B498" s="903"/>
      <c r="C498" s="903"/>
      <c r="D498" s="903"/>
      <c r="E498" s="903"/>
      <c r="F498" s="903"/>
      <c r="G498" s="903"/>
      <c r="H498" s="903"/>
      <c r="I498" s="903"/>
      <c r="J498" s="903"/>
      <c r="K498" s="903"/>
      <c r="L498" s="903"/>
      <c r="M498" s="903"/>
      <c r="N498" s="903"/>
    </row>
    <row r="499" spans="1:14" ht="15" customHeight="1">
      <c r="A499" s="176" t="s">
        <v>434</v>
      </c>
      <c r="B499" s="176" t="s">
        <v>222</v>
      </c>
      <c r="C499" s="178">
        <v>705</v>
      </c>
      <c r="D499" s="176" t="s">
        <v>435</v>
      </c>
      <c r="E499" s="176" t="s">
        <v>436</v>
      </c>
      <c r="F499" s="178">
        <v>3495</v>
      </c>
      <c r="G499" s="176" t="s">
        <v>115</v>
      </c>
      <c r="H499" s="178">
        <v>3545</v>
      </c>
      <c r="I499" s="178">
        <v>3545</v>
      </c>
      <c r="J499" s="178">
        <v>0</v>
      </c>
      <c r="K499" s="183">
        <v>44635</v>
      </c>
      <c r="L499" s="183">
        <v>45730</v>
      </c>
      <c r="M499" s="176"/>
      <c r="N499" s="178">
        <v>50</v>
      </c>
    </row>
    <row r="500" spans="1:14" ht="15" customHeight="1">
      <c r="A500" s="179"/>
      <c r="B500" s="179"/>
      <c r="C500" s="180"/>
      <c r="D500" s="179"/>
      <c r="E500" s="179"/>
      <c r="F500" s="180"/>
      <c r="G500" s="179" t="s">
        <v>73</v>
      </c>
      <c r="H500" s="181">
        <v>3545</v>
      </c>
      <c r="I500" s="180"/>
      <c r="J500" s="180"/>
      <c r="K500" s="179"/>
      <c r="L500" s="179"/>
      <c r="M500" s="179"/>
      <c r="N500" s="180"/>
    </row>
    <row r="501" spans="1:14" ht="15" customHeight="1">
      <c r="A501" s="903"/>
      <c r="B501" s="903"/>
      <c r="C501" s="903"/>
      <c r="D501" s="903"/>
      <c r="E501" s="903"/>
      <c r="F501" s="903"/>
      <c r="G501" s="903"/>
      <c r="H501" s="903"/>
      <c r="I501" s="903"/>
      <c r="J501" s="903"/>
      <c r="K501" s="903"/>
      <c r="L501" s="903"/>
      <c r="M501" s="903"/>
      <c r="N501" s="903"/>
    </row>
    <row r="502" spans="1:14" ht="15" customHeight="1">
      <c r="A502" s="173" t="s">
        <v>437</v>
      </c>
      <c r="B502" s="173" t="s">
        <v>431</v>
      </c>
      <c r="C502" s="175">
        <v>635</v>
      </c>
      <c r="D502" s="173" t="s">
        <v>438</v>
      </c>
      <c r="E502" s="173" t="s">
        <v>439</v>
      </c>
      <c r="F502" s="175">
        <v>3775</v>
      </c>
      <c r="G502" s="173" t="s">
        <v>115</v>
      </c>
      <c r="H502" s="175">
        <v>3299</v>
      </c>
      <c r="I502" s="175">
        <v>0</v>
      </c>
      <c r="J502" s="175">
        <v>0</v>
      </c>
      <c r="K502" s="182">
        <v>45611</v>
      </c>
      <c r="L502" s="182">
        <v>46067</v>
      </c>
      <c r="M502" s="173"/>
      <c r="N502" s="175">
        <v>0</v>
      </c>
    </row>
    <row r="503" spans="1:14" ht="15" customHeight="1">
      <c r="A503" s="173"/>
      <c r="B503" s="173"/>
      <c r="C503" s="174"/>
      <c r="D503" s="173"/>
      <c r="E503" s="173"/>
      <c r="F503" s="174"/>
      <c r="G503" s="173" t="s">
        <v>116</v>
      </c>
      <c r="H503" s="175">
        <v>100</v>
      </c>
      <c r="I503" s="174"/>
      <c r="J503" s="174"/>
      <c r="K503" s="173"/>
      <c r="L503" s="173"/>
      <c r="M503" s="173"/>
      <c r="N503" s="174"/>
    </row>
    <row r="504" spans="1:14" ht="15" customHeight="1">
      <c r="A504" s="173"/>
      <c r="B504" s="173"/>
      <c r="C504" s="174"/>
      <c r="D504" s="173"/>
      <c r="E504" s="173"/>
      <c r="F504" s="174"/>
      <c r="G504" s="173" t="s">
        <v>122</v>
      </c>
      <c r="H504" s="175">
        <v>25</v>
      </c>
      <c r="I504" s="174"/>
      <c r="J504" s="174"/>
      <c r="K504" s="173"/>
      <c r="L504" s="173"/>
      <c r="M504" s="173"/>
      <c r="N504" s="174"/>
    </row>
    <row r="505" spans="1:14" ht="15" customHeight="1">
      <c r="A505" s="176"/>
      <c r="B505" s="176"/>
      <c r="C505" s="177"/>
      <c r="D505" s="176"/>
      <c r="E505" s="176"/>
      <c r="F505" s="177"/>
      <c r="G505" s="176" t="s">
        <v>123</v>
      </c>
      <c r="H505" s="178">
        <v>20</v>
      </c>
      <c r="I505" s="177"/>
      <c r="J505" s="177"/>
      <c r="K505" s="176"/>
      <c r="L505" s="176"/>
      <c r="M505" s="176"/>
      <c r="N505" s="177"/>
    </row>
    <row r="506" spans="1:14" ht="15" customHeight="1">
      <c r="A506" s="179"/>
      <c r="B506" s="179"/>
      <c r="C506" s="180"/>
      <c r="D506" s="179"/>
      <c r="E506" s="179"/>
      <c r="F506" s="180"/>
      <c r="G506" s="179" t="s">
        <v>73</v>
      </c>
      <c r="H506" s="181">
        <v>3444</v>
      </c>
      <c r="I506" s="180"/>
      <c r="J506" s="180"/>
      <c r="K506" s="179"/>
      <c r="L506" s="179"/>
      <c r="M506" s="179"/>
      <c r="N506" s="180"/>
    </row>
    <row r="507" spans="1:14" ht="15" customHeight="1">
      <c r="A507" s="903"/>
      <c r="B507" s="903"/>
      <c r="C507" s="903"/>
      <c r="D507" s="903"/>
      <c r="E507" s="903"/>
      <c r="F507" s="903"/>
      <c r="G507" s="903"/>
      <c r="H507" s="903"/>
      <c r="I507" s="903"/>
      <c r="J507" s="903"/>
      <c r="K507" s="903"/>
      <c r="L507" s="903"/>
      <c r="M507" s="903"/>
      <c r="N507" s="903"/>
    </row>
    <row r="508" spans="1:14" ht="15" customHeight="1">
      <c r="A508" s="173" t="s">
        <v>440</v>
      </c>
      <c r="B508" s="173" t="s">
        <v>441</v>
      </c>
      <c r="C508" s="175">
        <v>471</v>
      </c>
      <c r="D508" s="173" t="s">
        <v>442</v>
      </c>
      <c r="E508" s="173" t="s">
        <v>443</v>
      </c>
      <c r="F508" s="175">
        <v>3100</v>
      </c>
      <c r="G508" s="173" t="s">
        <v>115</v>
      </c>
      <c r="H508" s="175">
        <v>3125</v>
      </c>
      <c r="I508" s="175">
        <v>0.81</v>
      </c>
      <c r="J508" s="175">
        <v>0</v>
      </c>
      <c r="K508" s="182">
        <v>44799</v>
      </c>
      <c r="L508" s="182">
        <v>45894</v>
      </c>
      <c r="M508" s="173"/>
      <c r="N508" s="175">
        <v>0</v>
      </c>
    </row>
    <row r="509" spans="1:14" ht="15" customHeight="1">
      <c r="A509" s="173"/>
      <c r="B509" s="173"/>
      <c r="C509" s="174"/>
      <c r="D509" s="173"/>
      <c r="E509" s="173"/>
      <c r="F509" s="174"/>
      <c r="G509" s="173" t="s">
        <v>116</v>
      </c>
      <c r="H509" s="175">
        <v>75</v>
      </c>
      <c r="I509" s="174"/>
      <c r="J509" s="174"/>
      <c r="K509" s="173"/>
      <c r="L509" s="173"/>
      <c r="M509" s="173"/>
      <c r="N509" s="174"/>
    </row>
    <row r="510" spans="1:14" ht="15" customHeight="1">
      <c r="A510" s="173"/>
      <c r="B510" s="173"/>
      <c r="C510" s="174"/>
      <c r="D510" s="173"/>
      <c r="E510" s="173"/>
      <c r="F510" s="174"/>
      <c r="G510" s="173" t="s">
        <v>122</v>
      </c>
      <c r="H510" s="175">
        <v>10</v>
      </c>
      <c r="I510" s="174"/>
      <c r="J510" s="174"/>
      <c r="K510" s="173"/>
      <c r="L510" s="173"/>
      <c r="M510" s="173"/>
      <c r="N510" s="174"/>
    </row>
    <row r="511" spans="1:14" ht="15" customHeight="1">
      <c r="A511" s="176"/>
      <c r="B511" s="176"/>
      <c r="C511" s="177"/>
      <c r="D511" s="176"/>
      <c r="E511" s="176"/>
      <c r="F511" s="177"/>
      <c r="G511" s="176" t="s">
        <v>123</v>
      </c>
      <c r="H511" s="178">
        <v>15</v>
      </c>
      <c r="I511" s="177"/>
      <c r="J511" s="177"/>
      <c r="K511" s="176"/>
      <c r="L511" s="176"/>
      <c r="M511" s="176"/>
      <c r="N511" s="177"/>
    </row>
    <row r="512" spans="1:14" ht="15" customHeight="1">
      <c r="A512" s="179"/>
      <c r="B512" s="179"/>
      <c r="C512" s="180"/>
      <c r="D512" s="179"/>
      <c r="E512" s="179"/>
      <c r="F512" s="180"/>
      <c r="G512" s="179" t="s">
        <v>73</v>
      </c>
      <c r="H512" s="181">
        <v>3225</v>
      </c>
      <c r="I512" s="180"/>
      <c r="J512" s="180"/>
      <c r="K512" s="179"/>
      <c r="L512" s="179"/>
      <c r="M512" s="179"/>
      <c r="N512" s="180"/>
    </row>
    <row r="513" spans="1:14" ht="15" customHeight="1">
      <c r="A513" s="903"/>
      <c r="B513" s="903"/>
      <c r="C513" s="903"/>
      <c r="D513" s="903"/>
      <c r="E513" s="903"/>
      <c r="F513" s="903"/>
      <c r="G513" s="903"/>
      <c r="H513" s="903"/>
      <c r="I513" s="903"/>
      <c r="J513" s="903"/>
      <c r="K513" s="903"/>
      <c r="L513" s="903"/>
      <c r="M513" s="903"/>
      <c r="N513" s="903"/>
    </row>
    <row r="514" spans="1:14" ht="15" customHeight="1">
      <c r="A514" s="173" t="s">
        <v>444</v>
      </c>
      <c r="B514" s="173" t="s">
        <v>445</v>
      </c>
      <c r="C514" s="175">
        <v>692</v>
      </c>
      <c r="D514" s="173" t="s">
        <v>446</v>
      </c>
      <c r="E514" s="173" t="s">
        <v>447</v>
      </c>
      <c r="F514" s="175">
        <v>3300</v>
      </c>
      <c r="G514" s="173" t="s">
        <v>115</v>
      </c>
      <c r="H514" s="175">
        <v>3525</v>
      </c>
      <c r="I514" s="175">
        <v>3525</v>
      </c>
      <c r="J514" s="175">
        <v>0</v>
      </c>
      <c r="K514" s="182">
        <v>45019</v>
      </c>
      <c r="L514" s="182">
        <v>45810</v>
      </c>
      <c r="M514" s="173"/>
      <c r="N514" s="175">
        <v>0</v>
      </c>
    </row>
    <row r="515" spans="1:14" ht="15" customHeight="1">
      <c r="A515" s="173"/>
      <c r="B515" s="173"/>
      <c r="C515" s="174"/>
      <c r="D515" s="173"/>
      <c r="E515" s="173"/>
      <c r="F515" s="174"/>
      <c r="G515" s="173" t="s">
        <v>122</v>
      </c>
      <c r="H515" s="175">
        <v>15</v>
      </c>
      <c r="I515" s="174"/>
      <c r="J515" s="174"/>
      <c r="K515" s="173"/>
      <c r="L515" s="173"/>
      <c r="M515" s="173"/>
      <c r="N515" s="174"/>
    </row>
    <row r="516" spans="1:14" ht="15" customHeight="1">
      <c r="A516" s="176"/>
      <c r="B516" s="176"/>
      <c r="C516" s="177"/>
      <c r="D516" s="176"/>
      <c r="E516" s="176"/>
      <c r="F516" s="177"/>
      <c r="G516" s="176" t="s">
        <v>123</v>
      </c>
      <c r="H516" s="178">
        <v>10</v>
      </c>
      <c r="I516" s="177"/>
      <c r="J516" s="177"/>
      <c r="K516" s="176"/>
      <c r="L516" s="176"/>
      <c r="M516" s="176"/>
      <c r="N516" s="177"/>
    </row>
    <row r="517" spans="1:14" ht="15" customHeight="1">
      <c r="A517" s="179"/>
      <c r="B517" s="179"/>
      <c r="C517" s="180"/>
      <c r="D517" s="179"/>
      <c r="E517" s="179"/>
      <c r="F517" s="180"/>
      <c r="G517" s="179" t="s">
        <v>73</v>
      </c>
      <c r="H517" s="181">
        <v>3550</v>
      </c>
      <c r="I517" s="180"/>
      <c r="J517" s="180"/>
      <c r="K517" s="179"/>
      <c r="L517" s="179"/>
      <c r="M517" s="179"/>
      <c r="N517" s="180"/>
    </row>
    <row r="518" spans="1:14" ht="15" customHeight="1">
      <c r="A518" s="903"/>
      <c r="B518" s="903"/>
      <c r="C518" s="903"/>
      <c r="D518" s="903"/>
      <c r="E518" s="903"/>
      <c r="F518" s="903"/>
      <c r="G518" s="903"/>
      <c r="H518" s="903"/>
      <c r="I518" s="903"/>
      <c r="J518" s="903"/>
      <c r="K518" s="903"/>
      <c r="L518" s="903"/>
      <c r="M518" s="903"/>
      <c r="N518" s="903"/>
    </row>
    <row r="519" spans="1:14" ht="15" customHeight="1">
      <c r="A519" s="173" t="s">
        <v>448</v>
      </c>
      <c r="B519" s="173" t="s">
        <v>230</v>
      </c>
      <c r="C519" s="175">
        <v>794</v>
      </c>
      <c r="D519" s="173" t="s">
        <v>449</v>
      </c>
      <c r="E519" s="173" t="s">
        <v>450</v>
      </c>
      <c r="F519" s="175">
        <v>3685</v>
      </c>
      <c r="G519" s="173" t="s">
        <v>115</v>
      </c>
      <c r="H519" s="175">
        <v>3499</v>
      </c>
      <c r="I519" s="175">
        <v>0</v>
      </c>
      <c r="J519" s="175">
        <v>0</v>
      </c>
      <c r="K519" s="182">
        <v>45427</v>
      </c>
      <c r="L519" s="182">
        <v>45883</v>
      </c>
      <c r="M519" s="173"/>
      <c r="N519" s="175">
        <v>0</v>
      </c>
    </row>
    <row r="520" spans="1:14" ht="15" customHeight="1">
      <c r="A520" s="173"/>
      <c r="B520" s="173"/>
      <c r="C520" s="174"/>
      <c r="D520" s="173"/>
      <c r="E520" s="173"/>
      <c r="F520" s="174"/>
      <c r="G520" s="173" t="s">
        <v>116</v>
      </c>
      <c r="H520" s="175">
        <v>75</v>
      </c>
      <c r="I520" s="174"/>
      <c r="J520" s="174"/>
      <c r="K520" s="173"/>
      <c r="L520" s="173"/>
      <c r="M520" s="173"/>
      <c r="N520" s="174"/>
    </row>
    <row r="521" spans="1:14" ht="15" customHeight="1">
      <c r="A521" s="173"/>
      <c r="B521" s="173"/>
      <c r="C521" s="174"/>
      <c r="D521" s="173"/>
      <c r="E521" s="173"/>
      <c r="F521" s="174"/>
      <c r="G521" s="173" t="s">
        <v>122</v>
      </c>
      <c r="H521" s="175">
        <v>15</v>
      </c>
      <c r="I521" s="174"/>
      <c r="J521" s="174"/>
      <c r="K521" s="173"/>
      <c r="L521" s="173"/>
      <c r="M521" s="173"/>
      <c r="N521" s="174"/>
    </row>
    <row r="522" spans="1:14" ht="15" customHeight="1">
      <c r="A522" s="176"/>
      <c r="B522" s="176"/>
      <c r="C522" s="177"/>
      <c r="D522" s="176"/>
      <c r="E522" s="176"/>
      <c r="F522" s="177"/>
      <c r="G522" s="176" t="s">
        <v>123</v>
      </c>
      <c r="H522" s="178">
        <v>10</v>
      </c>
      <c r="I522" s="177"/>
      <c r="J522" s="177"/>
      <c r="K522" s="176"/>
      <c r="L522" s="176"/>
      <c r="M522" s="176"/>
      <c r="N522" s="177"/>
    </row>
    <row r="523" spans="1:14" ht="15" customHeight="1">
      <c r="A523" s="179"/>
      <c r="B523" s="179"/>
      <c r="C523" s="180"/>
      <c r="D523" s="179"/>
      <c r="E523" s="179"/>
      <c r="F523" s="180"/>
      <c r="G523" s="179" t="s">
        <v>73</v>
      </c>
      <c r="H523" s="181">
        <v>3599</v>
      </c>
      <c r="I523" s="180"/>
      <c r="J523" s="180"/>
      <c r="K523" s="179"/>
      <c r="L523" s="179"/>
      <c r="M523" s="179"/>
      <c r="N523" s="180"/>
    </row>
    <row r="524" spans="1:14" ht="15" customHeight="1">
      <c r="A524" s="903"/>
      <c r="B524" s="903"/>
      <c r="C524" s="903"/>
      <c r="D524" s="903"/>
      <c r="E524" s="903"/>
      <c r="F524" s="903"/>
      <c r="G524" s="903"/>
      <c r="H524" s="903"/>
      <c r="I524" s="903"/>
      <c r="J524" s="903"/>
      <c r="K524" s="903"/>
      <c r="L524" s="903"/>
      <c r="M524" s="903"/>
      <c r="N524" s="903"/>
    </row>
    <row r="525" spans="1:14" ht="15" customHeight="1">
      <c r="A525" s="173" t="s">
        <v>451</v>
      </c>
      <c r="B525" s="173" t="s">
        <v>371</v>
      </c>
      <c r="C525" s="175">
        <v>945</v>
      </c>
      <c r="D525" s="173" t="s">
        <v>452</v>
      </c>
      <c r="E525" s="173" t="s">
        <v>453</v>
      </c>
      <c r="F525" s="175">
        <v>4075</v>
      </c>
      <c r="G525" s="173" t="s">
        <v>115</v>
      </c>
      <c r="H525" s="175">
        <v>4075</v>
      </c>
      <c r="I525" s="175">
        <v>4075</v>
      </c>
      <c r="J525" s="175">
        <v>0</v>
      </c>
      <c r="K525" s="182">
        <v>45471</v>
      </c>
      <c r="L525" s="182">
        <v>45927</v>
      </c>
      <c r="M525" s="173"/>
      <c r="N525" s="175">
        <v>100</v>
      </c>
    </row>
    <row r="526" spans="1:14" ht="15" customHeight="1">
      <c r="A526" s="173"/>
      <c r="B526" s="173"/>
      <c r="C526" s="174"/>
      <c r="D526" s="173"/>
      <c r="E526" s="173"/>
      <c r="F526" s="174"/>
      <c r="G526" s="173" t="s">
        <v>116</v>
      </c>
      <c r="H526" s="175">
        <v>75</v>
      </c>
      <c r="I526" s="174"/>
      <c r="J526" s="174"/>
      <c r="K526" s="173"/>
      <c r="L526" s="173"/>
      <c r="M526" s="173"/>
      <c r="N526" s="174"/>
    </row>
    <row r="527" spans="1:14" ht="15" customHeight="1">
      <c r="A527" s="173"/>
      <c r="B527" s="173"/>
      <c r="C527" s="174"/>
      <c r="D527" s="173"/>
      <c r="E527" s="173"/>
      <c r="F527" s="174"/>
      <c r="G527" s="173" t="s">
        <v>122</v>
      </c>
      <c r="H527" s="175">
        <v>15</v>
      </c>
      <c r="I527" s="174"/>
      <c r="J527" s="174"/>
      <c r="K527" s="173"/>
      <c r="L527" s="173"/>
      <c r="M527" s="173"/>
      <c r="N527" s="174"/>
    </row>
    <row r="528" spans="1:14" ht="15" customHeight="1">
      <c r="A528" s="176"/>
      <c r="B528" s="176"/>
      <c r="C528" s="177"/>
      <c r="D528" s="176"/>
      <c r="E528" s="176"/>
      <c r="F528" s="177"/>
      <c r="G528" s="176" t="s">
        <v>123</v>
      </c>
      <c r="H528" s="178">
        <v>10</v>
      </c>
      <c r="I528" s="177"/>
      <c r="J528" s="177"/>
      <c r="K528" s="176"/>
      <c r="L528" s="176"/>
      <c r="M528" s="176"/>
      <c r="N528" s="177"/>
    </row>
    <row r="529" spans="1:14" ht="15" customHeight="1">
      <c r="A529" s="179"/>
      <c r="B529" s="179"/>
      <c r="C529" s="180"/>
      <c r="D529" s="179"/>
      <c r="E529" s="179"/>
      <c r="F529" s="180"/>
      <c r="G529" s="179" t="s">
        <v>73</v>
      </c>
      <c r="H529" s="181">
        <v>4175</v>
      </c>
      <c r="I529" s="180"/>
      <c r="J529" s="180"/>
      <c r="K529" s="179"/>
      <c r="L529" s="179"/>
      <c r="M529" s="179"/>
      <c r="N529" s="180"/>
    </row>
    <row r="530" spans="1:14" ht="15" customHeight="1">
      <c r="A530" s="903"/>
      <c r="B530" s="903"/>
      <c r="C530" s="903"/>
      <c r="D530" s="903"/>
      <c r="E530" s="903"/>
      <c r="F530" s="903"/>
      <c r="G530" s="903"/>
      <c r="H530" s="903"/>
      <c r="I530" s="903"/>
      <c r="J530" s="903"/>
      <c r="K530" s="903"/>
      <c r="L530" s="903"/>
      <c r="M530" s="903"/>
      <c r="N530" s="903"/>
    </row>
    <row r="531" spans="1:14" ht="15" customHeight="1">
      <c r="A531" s="173" t="s">
        <v>454</v>
      </c>
      <c r="B531" s="173" t="s">
        <v>307</v>
      </c>
      <c r="C531" s="175">
        <v>494</v>
      </c>
      <c r="D531" s="173" t="s">
        <v>455</v>
      </c>
      <c r="E531" s="173" t="s">
        <v>456</v>
      </c>
      <c r="F531" s="175">
        <v>3100</v>
      </c>
      <c r="G531" s="173" t="s">
        <v>115</v>
      </c>
      <c r="H531" s="175">
        <v>3100</v>
      </c>
      <c r="I531" s="175">
        <v>3100</v>
      </c>
      <c r="J531" s="175">
        <v>0</v>
      </c>
      <c r="K531" s="182">
        <v>45372</v>
      </c>
      <c r="L531" s="182">
        <v>46460</v>
      </c>
      <c r="M531" s="173"/>
      <c r="N531" s="175">
        <v>0</v>
      </c>
    </row>
    <row r="532" spans="1:14" ht="15" customHeight="1">
      <c r="A532" s="173"/>
      <c r="B532" s="173"/>
      <c r="C532" s="174"/>
      <c r="D532" s="173"/>
      <c r="E532" s="173"/>
      <c r="F532" s="174"/>
      <c r="G532" s="173" t="s">
        <v>116</v>
      </c>
      <c r="H532" s="175">
        <v>150</v>
      </c>
      <c r="I532" s="174"/>
      <c r="J532" s="174"/>
      <c r="K532" s="173"/>
      <c r="L532" s="173"/>
      <c r="M532" s="173"/>
      <c r="N532" s="174"/>
    </row>
    <row r="533" spans="1:14" ht="15" customHeight="1">
      <c r="A533" s="173"/>
      <c r="B533" s="173"/>
      <c r="C533" s="174"/>
      <c r="D533" s="173"/>
      <c r="E533" s="173"/>
      <c r="F533" s="174"/>
      <c r="G533" s="173" t="s">
        <v>122</v>
      </c>
      <c r="H533" s="175">
        <v>15</v>
      </c>
      <c r="I533" s="174"/>
      <c r="J533" s="174"/>
      <c r="K533" s="173"/>
      <c r="L533" s="173"/>
      <c r="M533" s="173"/>
      <c r="N533" s="174"/>
    </row>
    <row r="534" spans="1:14" ht="15" customHeight="1">
      <c r="A534" s="176"/>
      <c r="B534" s="176"/>
      <c r="C534" s="177"/>
      <c r="D534" s="176"/>
      <c r="E534" s="176"/>
      <c r="F534" s="177"/>
      <c r="G534" s="176" t="s">
        <v>123</v>
      </c>
      <c r="H534" s="178">
        <v>10</v>
      </c>
      <c r="I534" s="177"/>
      <c r="J534" s="177"/>
      <c r="K534" s="176"/>
      <c r="L534" s="176"/>
      <c r="M534" s="176"/>
      <c r="N534" s="177"/>
    </row>
    <row r="535" spans="1:14" ht="15" customHeight="1">
      <c r="A535" s="179"/>
      <c r="B535" s="179"/>
      <c r="C535" s="180"/>
      <c r="D535" s="179"/>
      <c r="E535" s="179"/>
      <c r="F535" s="180"/>
      <c r="G535" s="179" t="s">
        <v>73</v>
      </c>
      <c r="H535" s="181">
        <v>3275</v>
      </c>
      <c r="I535" s="180"/>
      <c r="J535" s="180"/>
      <c r="K535" s="179"/>
      <c r="L535" s="179"/>
      <c r="M535" s="179"/>
      <c r="N535" s="180"/>
    </row>
    <row r="536" spans="1:14" ht="15" customHeight="1">
      <c r="A536" s="903"/>
      <c r="B536" s="903"/>
      <c r="C536" s="903"/>
      <c r="D536" s="903"/>
      <c r="E536" s="903"/>
      <c r="F536" s="903"/>
      <c r="G536" s="903"/>
      <c r="H536" s="903"/>
      <c r="I536" s="903"/>
      <c r="J536" s="903"/>
      <c r="K536" s="903"/>
      <c r="L536" s="903"/>
      <c r="M536" s="903"/>
      <c r="N536" s="903"/>
    </row>
    <row r="537" spans="1:14" ht="15" customHeight="1">
      <c r="A537" s="176" t="s">
        <v>457</v>
      </c>
      <c r="B537" s="176" t="s">
        <v>305</v>
      </c>
      <c r="C537" s="178">
        <v>494</v>
      </c>
      <c r="D537" s="176" t="s">
        <v>76</v>
      </c>
      <c r="E537" s="176" t="s">
        <v>76</v>
      </c>
      <c r="F537" s="178">
        <v>3000</v>
      </c>
      <c r="G537" s="176"/>
      <c r="H537" s="178">
        <v>0</v>
      </c>
      <c r="I537" s="178">
        <v>0</v>
      </c>
      <c r="J537" s="178">
        <v>0</v>
      </c>
      <c r="K537" s="176"/>
      <c r="L537" s="176"/>
      <c r="M537" s="176"/>
      <c r="N537" s="178">
        <v>0</v>
      </c>
    </row>
    <row r="538" spans="1:14" ht="15" customHeight="1">
      <c r="A538" s="179"/>
      <c r="B538" s="179"/>
      <c r="C538" s="180"/>
      <c r="D538" s="179"/>
      <c r="E538" s="179"/>
      <c r="F538" s="180"/>
      <c r="G538" s="179" t="s">
        <v>73</v>
      </c>
      <c r="H538" s="181">
        <v>0</v>
      </c>
      <c r="I538" s="180"/>
      <c r="J538" s="180"/>
      <c r="K538" s="179"/>
      <c r="L538" s="179"/>
      <c r="M538" s="179"/>
      <c r="N538" s="180"/>
    </row>
    <row r="539" spans="1:14" ht="15" customHeight="1">
      <c r="A539" s="903"/>
      <c r="B539" s="903"/>
      <c r="C539" s="903"/>
      <c r="D539" s="903"/>
      <c r="E539" s="903"/>
      <c r="F539" s="903"/>
      <c r="G539" s="903"/>
      <c r="H539" s="903"/>
      <c r="I539" s="903"/>
      <c r="J539" s="903"/>
      <c r="K539" s="903"/>
      <c r="L539" s="903"/>
      <c r="M539" s="903"/>
      <c r="N539" s="903"/>
    </row>
    <row r="540" spans="1:14" ht="15" customHeight="1">
      <c r="A540" s="173" t="s">
        <v>458</v>
      </c>
      <c r="B540" s="173" t="s">
        <v>305</v>
      </c>
      <c r="C540" s="175">
        <v>494</v>
      </c>
      <c r="D540" s="173" t="s">
        <v>459</v>
      </c>
      <c r="E540" s="173" t="s">
        <v>460</v>
      </c>
      <c r="F540" s="175">
        <v>3000</v>
      </c>
      <c r="G540" s="173" t="s">
        <v>115</v>
      </c>
      <c r="H540" s="175">
        <v>2800</v>
      </c>
      <c r="I540" s="175">
        <v>2800</v>
      </c>
      <c r="J540" s="175">
        <v>0</v>
      </c>
      <c r="K540" s="182">
        <v>45444</v>
      </c>
      <c r="L540" s="182">
        <v>45900</v>
      </c>
      <c r="M540" s="173"/>
      <c r="N540" s="175">
        <v>0</v>
      </c>
    </row>
    <row r="541" spans="1:14" ht="15" customHeight="1">
      <c r="A541" s="173"/>
      <c r="B541" s="173"/>
      <c r="C541" s="174"/>
      <c r="D541" s="173"/>
      <c r="E541" s="173"/>
      <c r="F541" s="174"/>
      <c r="G541" s="173" t="s">
        <v>116</v>
      </c>
      <c r="H541" s="175">
        <v>75</v>
      </c>
      <c r="I541" s="174"/>
      <c r="J541" s="174"/>
      <c r="K541" s="173"/>
      <c r="L541" s="173"/>
      <c r="M541" s="173"/>
      <c r="N541" s="174"/>
    </row>
    <row r="542" spans="1:14" ht="15" customHeight="1">
      <c r="A542" s="173"/>
      <c r="B542" s="173"/>
      <c r="C542" s="174"/>
      <c r="D542" s="173"/>
      <c r="E542" s="173"/>
      <c r="F542" s="174"/>
      <c r="G542" s="173" t="s">
        <v>122</v>
      </c>
      <c r="H542" s="175">
        <v>15</v>
      </c>
      <c r="I542" s="174"/>
      <c r="J542" s="174"/>
      <c r="K542" s="173"/>
      <c r="L542" s="173"/>
      <c r="M542" s="173"/>
      <c r="N542" s="174"/>
    </row>
    <row r="543" spans="1:14" ht="15" customHeight="1">
      <c r="A543" s="176"/>
      <c r="B543" s="176"/>
      <c r="C543" s="177"/>
      <c r="D543" s="176"/>
      <c r="E543" s="176"/>
      <c r="F543" s="177"/>
      <c r="G543" s="176" t="s">
        <v>123</v>
      </c>
      <c r="H543" s="178">
        <v>10</v>
      </c>
      <c r="I543" s="177"/>
      <c r="J543" s="177"/>
      <c r="K543" s="176"/>
      <c r="L543" s="176"/>
      <c r="M543" s="176"/>
      <c r="N543" s="177"/>
    </row>
    <row r="544" spans="1:14" ht="15" customHeight="1">
      <c r="A544" s="179"/>
      <c r="B544" s="179"/>
      <c r="C544" s="180"/>
      <c r="D544" s="179"/>
      <c r="E544" s="179"/>
      <c r="F544" s="180"/>
      <c r="G544" s="179" t="s">
        <v>73</v>
      </c>
      <c r="H544" s="181">
        <v>2900</v>
      </c>
      <c r="I544" s="180"/>
      <c r="J544" s="180"/>
      <c r="K544" s="179"/>
      <c r="L544" s="179"/>
      <c r="M544" s="179"/>
      <c r="N544" s="180"/>
    </row>
    <row r="545" spans="1:14" ht="15" customHeight="1">
      <c r="A545" s="903"/>
      <c r="B545" s="903"/>
      <c r="C545" s="903"/>
      <c r="D545" s="903"/>
      <c r="E545" s="903"/>
      <c r="F545" s="903"/>
      <c r="G545" s="903"/>
      <c r="H545" s="903"/>
      <c r="I545" s="903"/>
      <c r="J545" s="903"/>
      <c r="K545" s="903"/>
      <c r="L545" s="903"/>
      <c r="M545" s="903"/>
      <c r="N545" s="903"/>
    </row>
    <row r="546" spans="1:14" ht="15" customHeight="1">
      <c r="A546" s="173" t="s">
        <v>461</v>
      </c>
      <c r="B546" s="173" t="s">
        <v>307</v>
      </c>
      <c r="C546" s="175">
        <v>494</v>
      </c>
      <c r="D546" s="173" t="s">
        <v>462</v>
      </c>
      <c r="E546" s="173" t="s">
        <v>463</v>
      </c>
      <c r="F546" s="175">
        <v>3100</v>
      </c>
      <c r="G546" s="173" t="s">
        <v>116</v>
      </c>
      <c r="H546" s="175">
        <v>100</v>
      </c>
      <c r="I546" s="175">
        <v>3100</v>
      </c>
      <c r="J546" s="175">
        <v>0</v>
      </c>
      <c r="K546" s="182">
        <v>45216</v>
      </c>
      <c r="L546" s="182">
        <v>46069</v>
      </c>
      <c r="M546" s="173"/>
      <c r="N546" s="175">
        <v>0</v>
      </c>
    </row>
    <row r="547" spans="1:14" ht="15" customHeight="1">
      <c r="A547" s="173"/>
      <c r="B547" s="173"/>
      <c r="C547" s="174"/>
      <c r="D547" s="173"/>
      <c r="E547" s="173"/>
      <c r="F547" s="174"/>
      <c r="G547" s="173" t="s">
        <v>115</v>
      </c>
      <c r="H547" s="175">
        <v>3100</v>
      </c>
      <c r="I547" s="174"/>
      <c r="J547" s="174"/>
      <c r="K547" s="173"/>
      <c r="L547" s="173"/>
      <c r="M547" s="173"/>
      <c r="N547" s="174"/>
    </row>
    <row r="548" spans="1:14" ht="15" customHeight="1">
      <c r="A548" s="173"/>
      <c r="B548" s="173"/>
      <c r="C548" s="174"/>
      <c r="D548" s="173"/>
      <c r="E548" s="173"/>
      <c r="F548" s="174"/>
      <c r="G548" s="173" t="s">
        <v>123</v>
      </c>
      <c r="H548" s="175">
        <v>15</v>
      </c>
      <c r="I548" s="174"/>
      <c r="J548" s="174"/>
      <c r="K548" s="173"/>
      <c r="L548" s="173"/>
      <c r="M548" s="173"/>
      <c r="N548" s="174"/>
    </row>
    <row r="549" spans="1:14" ht="15" customHeight="1">
      <c r="A549" s="176"/>
      <c r="B549" s="176"/>
      <c r="C549" s="177"/>
      <c r="D549" s="176"/>
      <c r="E549" s="176"/>
      <c r="F549" s="177"/>
      <c r="G549" s="176" t="s">
        <v>122</v>
      </c>
      <c r="H549" s="178">
        <v>20</v>
      </c>
      <c r="I549" s="177"/>
      <c r="J549" s="177"/>
      <c r="K549" s="176"/>
      <c r="L549" s="176"/>
      <c r="M549" s="176"/>
      <c r="N549" s="177"/>
    </row>
    <row r="550" spans="1:14" ht="15" customHeight="1">
      <c r="A550" s="179"/>
      <c r="B550" s="179"/>
      <c r="C550" s="180"/>
      <c r="D550" s="179"/>
      <c r="E550" s="179"/>
      <c r="F550" s="180"/>
      <c r="G550" s="179" t="s">
        <v>73</v>
      </c>
      <c r="H550" s="181">
        <v>3235</v>
      </c>
      <c r="I550" s="180"/>
      <c r="J550" s="180"/>
      <c r="K550" s="179"/>
      <c r="L550" s="179"/>
      <c r="M550" s="179"/>
      <c r="N550" s="180"/>
    </row>
    <row r="551" spans="1:14" ht="15" customHeight="1">
      <c r="A551" s="903"/>
      <c r="B551" s="903"/>
      <c r="C551" s="903"/>
      <c r="D551" s="903"/>
      <c r="E551" s="903"/>
      <c r="F551" s="903"/>
      <c r="G551" s="903"/>
      <c r="H551" s="903"/>
      <c r="I551" s="903"/>
      <c r="J551" s="903"/>
      <c r="K551" s="903"/>
      <c r="L551" s="903"/>
      <c r="M551" s="903"/>
      <c r="N551" s="903"/>
    </row>
    <row r="552" spans="1:14" ht="15" customHeight="1">
      <c r="A552" s="173" t="s">
        <v>464</v>
      </c>
      <c r="B552" s="173" t="s">
        <v>465</v>
      </c>
      <c r="C552" s="175">
        <v>679</v>
      </c>
      <c r="D552" s="173" t="s">
        <v>466</v>
      </c>
      <c r="E552" s="173" t="s">
        <v>467</v>
      </c>
      <c r="F552" s="175">
        <v>3395</v>
      </c>
      <c r="G552" s="173" t="s">
        <v>115</v>
      </c>
      <c r="H552" s="175">
        <v>3495</v>
      </c>
      <c r="I552" s="175">
        <v>0</v>
      </c>
      <c r="J552" s="175">
        <v>0</v>
      </c>
      <c r="K552" s="182">
        <v>45023</v>
      </c>
      <c r="L552" s="182">
        <v>45844</v>
      </c>
      <c r="M552" s="173"/>
      <c r="N552" s="175">
        <v>0</v>
      </c>
    </row>
    <row r="553" spans="1:14" ht="15" customHeight="1">
      <c r="A553" s="173"/>
      <c r="B553" s="173"/>
      <c r="C553" s="174"/>
      <c r="D553" s="173"/>
      <c r="E553" s="173"/>
      <c r="F553" s="174"/>
      <c r="G553" s="173" t="s">
        <v>213</v>
      </c>
      <c r="H553" s="175">
        <v>175</v>
      </c>
      <c r="I553" s="174"/>
      <c r="J553" s="174"/>
      <c r="K553" s="173"/>
      <c r="L553" s="173"/>
      <c r="M553" s="173"/>
      <c r="N553" s="174"/>
    </row>
    <row r="554" spans="1:14" ht="15" customHeight="1">
      <c r="A554" s="176"/>
      <c r="B554" s="176"/>
      <c r="C554" s="177"/>
      <c r="D554" s="176"/>
      <c r="E554" s="176"/>
      <c r="F554" s="177"/>
      <c r="G554" s="176" t="s">
        <v>117</v>
      </c>
      <c r="H554" s="178">
        <v>-175</v>
      </c>
      <c r="I554" s="177"/>
      <c r="J554" s="177"/>
      <c r="K554" s="176"/>
      <c r="L554" s="176"/>
      <c r="M554" s="176"/>
      <c r="N554" s="177"/>
    </row>
    <row r="555" spans="1:14" ht="15" customHeight="1">
      <c r="A555" s="179"/>
      <c r="B555" s="179"/>
      <c r="C555" s="180"/>
      <c r="D555" s="179"/>
      <c r="E555" s="179"/>
      <c r="F555" s="180"/>
      <c r="G555" s="179" t="s">
        <v>73</v>
      </c>
      <c r="H555" s="181">
        <v>3495</v>
      </c>
      <c r="I555" s="180"/>
      <c r="J555" s="180"/>
      <c r="K555" s="179"/>
      <c r="L555" s="179"/>
      <c r="M555" s="179"/>
      <c r="N555" s="180"/>
    </row>
    <row r="556" spans="1:14" ht="15" customHeight="1">
      <c r="A556" s="903"/>
      <c r="B556" s="903"/>
      <c r="C556" s="903"/>
      <c r="D556" s="903"/>
      <c r="E556" s="903"/>
      <c r="F556" s="903"/>
      <c r="G556" s="903"/>
      <c r="H556" s="903"/>
      <c r="I556" s="903"/>
      <c r="J556" s="903"/>
      <c r="K556" s="903"/>
      <c r="L556" s="903"/>
      <c r="M556" s="903"/>
      <c r="N556" s="903"/>
    </row>
    <row r="557" spans="1:14" ht="15" customHeight="1">
      <c r="A557" s="173" t="s">
        <v>468</v>
      </c>
      <c r="B557" s="173" t="s">
        <v>469</v>
      </c>
      <c r="C557" s="175">
        <v>1008</v>
      </c>
      <c r="D557" s="173" t="s">
        <v>470</v>
      </c>
      <c r="E557" s="173" t="s">
        <v>471</v>
      </c>
      <c r="F557" s="175">
        <v>5100</v>
      </c>
      <c r="G557" s="173" t="s">
        <v>115</v>
      </c>
      <c r="H557" s="175">
        <v>5000</v>
      </c>
      <c r="I557" s="175">
        <v>0</v>
      </c>
      <c r="J557" s="175">
        <v>0</v>
      </c>
      <c r="K557" s="182">
        <v>45656</v>
      </c>
      <c r="L557" s="182">
        <v>46385</v>
      </c>
      <c r="M557" s="173"/>
      <c r="N557" s="175">
        <v>0</v>
      </c>
    </row>
    <row r="558" spans="1:14" ht="15" customHeight="1">
      <c r="A558" s="173"/>
      <c r="B558" s="173"/>
      <c r="C558" s="174"/>
      <c r="D558" s="173"/>
      <c r="E558" s="173"/>
      <c r="F558" s="174"/>
      <c r="G558" s="173" t="s">
        <v>152</v>
      </c>
      <c r="H558" s="175">
        <v>5100</v>
      </c>
      <c r="I558" s="174"/>
      <c r="J558" s="174"/>
      <c r="K558" s="173"/>
      <c r="L558" s="173"/>
      <c r="M558" s="173"/>
      <c r="N558" s="174"/>
    </row>
    <row r="559" spans="1:14" ht="15" customHeight="1">
      <c r="A559" s="173"/>
      <c r="B559" s="173"/>
      <c r="C559" s="174"/>
      <c r="D559" s="173"/>
      <c r="E559" s="173"/>
      <c r="F559" s="174"/>
      <c r="G559" s="173" t="s">
        <v>122</v>
      </c>
      <c r="H559" s="175">
        <v>45</v>
      </c>
      <c r="I559" s="174"/>
      <c r="J559" s="174"/>
      <c r="K559" s="173"/>
      <c r="L559" s="173"/>
      <c r="M559" s="173"/>
      <c r="N559" s="174"/>
    </row>
    <row r="560" spans="1:14" ht="15" customHeight="1">
      <c r="A560" s="176"/>
      <c r="B560" s="176"/>
      <c r="C560" s="177"/>
      <c r="D560" s="176"/>
      <c r="E560" s="176"/>
      <c r="F560" s="177"/>
      <c r="G560" s="176" t="s">
        <v>123</v>
      </c>
      <c r="H560" s="178">
        <v>35</v>
      </c>
      <c r="I560" s="177"/>
      <c r="J560" s="177"/>
      <c r="K560" s="176"/>
      <c r="L560" s="176"/>
      <c r="M560" s="176"/>
      <c r="N560" s="177"/>
    </row>
    <row r="561" spans="1:14" ht="15" customHeight="1">
      <c r="A561" s="179"/>
      <c r="B561" s="179"/>
      <c r="C561" s="180"/>
      <c r="D561" s="179"/>
      <c r="E561" s="179"/>
      <c r="F561" s="180"/>
      <c r="G561" s="179" t="s">
        <v>73</v>
      </c>
      <c r="H561" s="181">
        <v>10180</v>
      </c>
      <c r="I561" s="180"/>
      <c r="J561" s="180"/>
      <c r="K561" s="179"/>
      <c r="L561" s="179"/>
      <c r="M561" s="179"/>
      <c r="N561" s="180"/>
    </row>
    <row r="562" spans="1:14" ht="15" customHeight="1">
      <c r="A562" s="903"/>
      <c r="B562" s="903"/>
      <c r="C562" s="903"/>
      <c r="D562" s="903"/>
      <c r="E562" s="903"/>
      <c r="F562" s="903"/>
      <c r="G562" s="903"/>
      <c r="H562" s="903"/>
      <c r="I562" s="903"/>
      <c r="J562" s="903"/>
      <c r="K562" s="903"/>
      <c r="L562" s="903"/>
      <c r="M562" s="903"/>
      <c r="N562" s="903"/>
    </row>
    <row r="563" spans="1:14" ht="15" customHeight="1">
      <c r="A563" s="173" t="s">
        <v>472</v>
      </c>
      <c r="B563" s="173" t="s">
        <v>473</v>
      </c>
      <c r="C563" s="175">
        <v>1008</v>
      </c>
      <c r="D563" s="173" t="s">
        <v>474</v>
      </c>
      <c r="E563" s="173" t="s">
        <v>475</v>
      </c>
      <c r="F563" s="175">
        <v>4000</v>
      </c>
      <c r="G563" s="173" t="s">
        <v>115</v>
      </c>
      <c r="H563" s="175">
        <v>5250</v>
      </c>
      <c r="I563" s="175">
        <v>5250</v>
      </c>
      <c r="J563" s="175">
        <v>0</v>
      </c>
      <c r="K563" s="182">
        <v>45381</v>
      </c>
      <c r="L563" s="182">
        <v>45745</v>
      </c>
      <c r="M563" s="173"/>
      <c r="N563" s="175">
        <v>-5350</v>
      </c>
    </row>
    <row r="564" spans="1:14" ht="15" customHeight="1">
      <c r="A564" s="173"/>
      <c r="B564" s="173"/>
      <c r="C564" s="174"/>
      <c r="D564" s="173"/>
      <c r="E564" s="173"/>
      <c r="F564" s="174"/>
      <c r="G564" s="173" t="s">
        <v>116</v>
      </c>
      <c r="H564" s="175">
        <v>75</v>
      </c>
      <c r="I564" s="174"/>
      <c r="J564" s="174"/>
      <c r="K564" s="173"/>
      <c r="L564" s="173"/>
      <c r="M564" s="173"/>
      <c r="N564" s="174"/>
    </row>
    <row r="565" spans="1:14" ht="15" customHeight="1">
      <c r="A565" s="173"/>
      <c r="B565" s="173"/>
      <c r="C565" s="174"/>
      <c r="D565" s="173"/>
      <c r="E565" s="173"/>
      <c r="F565" s="174"/>
      <c r="G565" s="173" t="s">
        <v>122</v>
      </c>
      <c r="H565" s="175">
        <v>15</v>
      </c>
      <c r="I565" s="174"/>
      <c r="J565" s="174"/>
      <c r="K565" s="173"/>
      <c r="L565" s="173"/>
      <c r="M565" s="173"/>
      <c r="N565" s="174"/>
    </row>
    <row r="566" spans="1:14" ht="15" customHeight="1">
      <c r="A566" s="176"/>
      <c r="B566" s="176"/>
      <c r="C566" s="177"/>
      <c r="D566" s="176"/>
      <c r="E566" s="176"/>
      <c r="F566" s="177"/>
      <c r="G566" s="176" t="s">
        <v>123</v>
      </c>
      <c r="H566" s="178">
        <v>10</v>
      </c>
      <c r="I566" s="177"/>
      <c r="J566" s="177"/>
      <c r="K566" s="176"/>
      <c r="L566" s="176"/>
      <c r="M566" s="176"/>
      <c r="N566" s="177"/>
    </row>
    <row r="567" spans="1:14" ht="15" customHeight="1">
      <c r="A567" s="179"/>
      <c r="B567" s="179"/>
      <c r="C567" s="180"/>
      <c r="D567" s="179"/>
      <c r="E567" s="179"/>
      <c r="F567" s="180"/>
      <c r="G567" s="179" t="s">
        <v>73</v>
      </c>
      <c r="H567" s="181">
        <v>5350</v>
      </c>
      <c r="I567" s="180"/>
      <c r="J567" s="180"/>
      <c r="K567" s="179"/>
      <c r="L567" s="179"/>
      <c r="M567" s="179"/>
      <c r="N567" s="180"/>
    </row>
    <row r="568" spans="1:14" ht="15" customHeight="1">
      <c r="A568" s="903"/>
      <c r="B568" s="903"/>
      <c r="C568" s="903"/>
      <c r="D568" s="903"/>
      <c r="E568" s="903"/>
      <c r="F568" s="903"/>
      <c r="G568" s="903"/>
      <c r="H568" s="903"/>
      <c r="I568" s="903"/>
      <c r="J568" s="903"/>
      <c r="K568" s="903"/>
      <c r="L568" s="903"/>
      <c r="M568" s="903"/>
      <c r="N568" s="903"/>
    </row>
    <row r="569" spans="1:14" ht="15" customHeight="1">
      <c r="A569" s="173" t="s">
        <v>476</v>
      </c>
      <c r="B569" s="173" t="s">
        <v>477</v>
      </c>
      <c r="C569" s="175">
        <v>1108</v>
      </c>
      <c r="D569" s="173" t="s">
        <v>478</v>
      </c>
      <c r="E569" s="173" t="s">
        <v>479</v>
      </c>
      <c r="F569" s="175">
        <v>5000</v>
      </c>
      <c r="G569" s="173" t="s">
        <v>115</v>
      </c>
      <c r="H569" s="175">
        <v>5150</v>
      </c>
      <c r="I569" s="175">
        <v>5150</v>
      </c>
      <c r="J569" s="175">
        <v>0</v>
      </c>
      <c r="K569" s="182">
        <v>45016</v>
      </c>
      <c r="L569" s="182">
        <v>45807</v>
      </c>
      <c r="M569" s="173"/>
      <c r="N569" s="175">
        <v>0</v>
      </c>
    </row>
    <row r="570" spans="1:14" ht="15" customHeight="1">
      <c r="A570" s="173"/>
      <c r="B570" s="173"/>
      <c r="C570" s="174"/>
      <c r="D570" s="173"/>
      <c r="E570" s="173"/>
      <c r="F570" s="174"/>
      <c r="G570" s="173" t="s">
        <v>116</v>
      </c>
      <c r="H570" s="175">
        <v>75</v>
      </c>
      <c r="I570" s="174"/>
      <c r="J570" s="174"/>
      <c r="K570" s="173"/>
      <c r="L570" s="173"/>
      <c r="M570" s="173"/>
      <c r="N570" s="174"/>
    </row>
    <row r="571" spans="1:14" ht="15" customHeight="1">
      <c r="A571" s="173"/>
      <c r="B571" s="173"/>
      <c r="C571" s="174"/>
      <c r="D571" s="173"/>
      <c r="E571" s="173"/>
      <c r="F571" s="174"/>
      <c r="G571" s="173" t="s">
        <v>122</v>
      </c>
      <c r="H571" s="175">
        <v>10</v>
      </c>
      <c r="I571" s="174"/>
      <c r="J571" s="174"/>
      <c r="K571" s="173"/>
      <c r="L571" s="173"/>
      <c r="M571" s="173"/>
      <c r="N571" s="174"/>
    </row>
    <row r="572" spans="1:14" ht="15" customHeight="1">
      <c r="A572" s="176"/>
      <c r="B572" s="176"/>
      <c r="C572" s="177"/>
      <c r="D572" s="176"/>
      <c r="E572" s="176"/>
      <c r="F572" s="177"/>
      <c r="G572" s="176" t="s">
        <v>123</v>
      </c>
      <c r="H572" s="178">
        <v>15</v>
      </c>
      <c r="I572" s="177"/>
      <c r="J572" s="177"/>
      <c r="K572" s="176"/>
      <c r="L572" s="176"/>
      <c r="M572" s="176"/>
      <c r="N572" s="177"/>
    </row>
    <row r="573" spans="1:14" ht="15" customHeight="1">
      <c r="A573" s="179"/>
      <c r="B573" s="179"/>
      <c r="C573" s="180"/>
      <c r="D573" s="179"/>
      <c r="E573" s="179"/>
      <c r="F573" s="180"/>
      <c r="G573" s="179" t="s">
        <v>73</v>
      </c>
      <c r="H573" s="181">
        <v>5250</v>
      </c>
      <c r="I573" s="180"/>
      <c r="J573" s="180"/>
      <c r="K573" s="179"/>
      <c r="L573" s="179"/>
      <c r="M573" s="179"/>
      <c r="N573" s="180"/>
    </row>
    <row r="574" spans="1:14" ht="15" customHeight="1">
      <c r="A574" s="903"/>
      <c r="B574" s="903"/>
      <c r="C574" s="903"/>
      <c r="D574" s="903"/>
      <c r="E574" s="903"/>
      <c r="F574" s="903"/>
      <c r="G574" s="903"/>
      <c r="H574" s="903"/>
      <c r="I574" s="903"/>
      <c r="J574" s="903"/>
      <c r="K574" s="903"/>
      <c r="L574" s="903"/>
      <c r="M574" s="903"/>
      <c r="N574" s="903"/>
    </row>
    <row r="575" spans="1:14" ht="15" customHeight="1">
      <c r="A575" s="173" t="s">
        <v>480</v>
      </c>
      <c r="B575" s="173" t="s">
        <v>395</v>
      </c>
      <c r="C575" s="175">
        <v>798</v>
      </c>
      <c r="D575" s="173" t="s">
        <v>481</v>
      </c>
      <c r="E575" s="173" t="s">
        <v>482</v>
      </c>
      <c r="F575" s="175">
        <v>0</v>
      </c>
      <c r="G575" s="173" t="s">
        <v>115</v>
      </c>
      <c r="H575" s="175">
        <v>3250</v>
      </c>
      <c r="I575" s="175">
        <v>1000</v>
      </c>
      <c r="J575" s="175">
        <v>0</v>
      </c>
      <c r="K575" s="182">
        <v>45597</v>
      </c>
      <c r="L575" s="182">
        <v>46326</v>
      </c>
      <c r="M575" s="173"/>
      <c r="N575" s="175">
        <v>-2963.75</v>
      </c>
    </row>
    <row r="576" spans="1:14" ht="15" customHeight="1">
      <c r="A576" s="173"/>
      <c r="B576" s="173"/>
      <c r="C576" s="174"/>
      <c r="D576" s="173"/>
      <c r="E576" s="173"/>
      <c r="F576" s="174"/>
      <c r="G576" s="173" t="s">
        <v>152</v>
      </c>
      <c r="H576" s="175">
        <v>-406.25</v>
      </c>
      <c r="I576" s="174"/>
      <c r="J576" s="174"/>
      <c r="K576" s="173"/>
      <c r="L576" s="173"/>
      <c r="M576" s="173"/>
      <c r="N576" s="174"/>
    </row>
    <row r="577" spans="1:14" ht="15" customHeight="1">
      <c r="A577" s="173"/>
      <c r="B577" s="173"/>
      <c r="C577" s="174"/>
      <c r="D577" s="173"/>
      <c r="E577" s="173"/>
      <c r="F577" s="174"/>
      <c r="G577" s="173" t="s">
        <v>116</v>
      </c>
      <c r="H577" s="175">
        <v>75</v>
      </c>
      <c r="I577" s="174"/>
      <c r="J577" s="174"/>
      <c r="K577" s="173"/>
      <c r="L577" s="173"/>
      <c r="M577" s="173"/>
      <c r="N577" s="174"/>
    </row>
    <row r="578" spans="1:14" ht="15" customHeight="1">
      <c r="A578" s="173"/>
      <c r="B578" s="173"/>
      <c r="C578" s="174"/>
      <c r="D578" s="173"/>
      <c r="E578" s="173"/>
      <c r="F578" s="174"/>
      <c r="G578" s="173" t="s">
        <v>122</v>
      </c>
      <c r="H578" s="175">
        <v>25</v>
      </c>
      <c r="I578" s="174"/>
      <c r="J578" s="174"/>
      <c r="K578" s="173"/>
      <c r="L578" s="173"/>
      <c r="M578" s="173"/>
      <c r="N578" s="174"/>
    </row>
    <row r="579" spans="1:14" ht="15" customHeight="1">
      <c r="A579" s="176"/>
      <c r="B579" s="176"/>
      <c r="C579" s="177"/>
      <c r="D579" s="176"/>
      <c r="E579" s="176"/>
      <c r="F579" s="177"/>
      <c r="G579" s="176" t="s">
        <v>123</v>
      </c>
      <c r="H579" s="178">
        <v>20</v>
      </c>
      <c r="I579" s="177"/>
      <c r="J579" s="177"/>
      <c r="K579" s="176"/>
      <c r="L579" s="176"/>
      <c r="M579" s="176"/>
      <c r="N579" s="177"/>
    </row>
    <row r="580" spans="1:14" ht="15" customHeight="1">
      <c r="A580" s="179"/>
      <c r="B580" s="179"/>
      <c r="C580" s="180"/>
      <c r="D580" s="179"/>
      <c r="E580" s="179"/>
      <c r="F580" s="180"/>
      <c r="G580" s="179" t="s">
        <v>73</v>
      </c>
      <c r="H580" s="181">
        <v>2963.75</v>
      </c>
      <c r="I580" s="180"/>
      <c r="J580" s="180"/>
      <c r="K580" s="179"/>
      <c r="L580" s="179"/>
      <c r="M580" s="179"/>
      <c r="N580" s="180"/>
    </row>
    <row r="581" spans="1:14" ht="15" customHeight="1">
      <c r="A581" s="903"/>
      <c r="B581" s="903"/>
      <c r="C581" s="903"/>
      <c r="D581" s="903"/>
      <c r="E581" s="903"/>
      <c r="F581" s="903"/>
      <c r="G581" s="903"/>
      <c r="H581" s="903"/>
      <c r="I581" s="903"/>
      <c r="J581" s="903"/>
      <c r="K581" s="903"/>
      <c r="L581" s="903"/>
      <c r="M581" s="903"/>
      <c r="N581" s="903"/>
    </row>
    <row r="582" spans="1:14" ht="15" customHeight="1">
      <c r="A582" s="173" t="s">
        <v>483</v>
      </c>
      <c r="B582" s="173" t="s">
        <v>484</v>
      </c>
      <c r="C582" s="175">
        <v>601</v>
      </c>
      <c r="D582" s="173" t="s">
        <v>485</v>
      </c>
      <c r="E582" s="173" t="s">
        <v>486</v>
      </c>
      <c r="F582" s="175">
        <v>3395</v>
      </c>
      <c r="G582" s="173" t="s">
        <v>115</v>
      </c>
      <c r="H582" s="175">
        <v>3395</v>
      </c>
      <c r="I582" s="175">
        <v>3395</v>
      </c>
      <c r="J582" s="175">
        <v>0</v>
      </c>
      <c r="K582" s="182">
        <v>44939</v>
      </c>
      <c r="L582" s="182">
        <v>45700</v>
      </c>
      <c r="M582" s="182">
        <v>45699</v>
      </c>
      <c r="N582" s="175">
        <v>3470</v>
      </c>
    </row>
    <row r="583" spans="1:14" ht="15" customHeight="1">
      <c r="A583" s="176"/>
      <c r="B583" s="176"/>
      <c r="C583" s="177"/>
      <c r="D583" s="176"/>
      <c r="E583" s="176"/>
      <c r="F583" s="177"/>
      <c r="G583" s="176" t="s">
        <v>116</v>
      </c>
      <c r="H583" s="178">
        <v>75</v>
      </c>
      <c r="I583" s="177"/>
      <c r="J583" s="177"/>
      <c r="K583" s="176"/>
      <c r="L583" s="176"/>
      <c r="M583" s="176"/>
      <c r="N583" s="177"/>
    </row>
    <row r="584" spans="1:14" ht="15" customHeight="1">
      <c r="A584" s="179"/>
      <c r="B584" s="179"/>
      <c r="C584" s="180"/>
      <c r="D584" s="179"/>
      <c r="E584" s="179"/>
      <c r="F584" s="180"/>
      <c r="G584" s="179" t="s">
        <v>73</v>
      </c>
      <c r="H584" s="181">
        <v>3470</v>
      </c>
      <c r="I584" s="180"/>
      <c r="J584" s="180"/>
      <c r="K584" s="179"/>
      <c r="L584" s="179"/>
      <c r="M584" s="179"/>
      <c r="N584" s="180"/>
    </row>
    <row r="585" spans="1:14" ht="15" customHeight="1">
      <c r="A585" s="903"/>
      <c r="B585" s="903"/>
      <c r="C585" s="903"/>
      <c r="D585" s="903"/>
      <c r="E585" s="903"/>
      <c r="F585" s="903"/>
      <c r="G585" s="903"/>
      <c r="H585" s="903"/>
      <c r="I585" s="903"/>
      <c r="J585" s="903"/>
      <c r="K585" s="903"/>
      <c r="L585" s="903"/>
      <c r="M585" s="903"/>
      <c r="N585" s="903"/>
    </row>
    <row r="586" spans="1:14" ht="15" customHeight="1">
      <c r="A586" s="176" t="s">
        <v>487</v>
      </c>
      <c r="B586" s="176" t="s">
        <v>262</v>
      </c>
      <c r="C586" s="178">
        <v>505</v>
      </c>
      <c r="D586" s="176" t="s">
        <v>488</v>
      </c>
      <c r="E586" s="176" t="s">
        <v>489</v>
      </c>
      <c r="F586" s="178">
        <v>3125</v>
      </c>
      <c r="G586" s="176"/>
      <c r="H586" s="178">
        <v>0</v>
      </c>
      <c r="I586" s="178">
        <v>0</v>
      </c>
      <c r="J586" s="178">
        <v>0</v>
      </c>
      <c r="K586" s="183">
        <v>45107</v>
      </c>
      <c r="L586" s="183">
        <v>45626</v>
      </c>
      <c r="M586" s="183">
        <v>45656</v>
      </c>
      <c r="N586" s="178">
        <v>350</v>
      </c>
    </row>
    <row r="587" spans="1:14" ht="15" customHeight="1">
      <c r="A587" s="179"/>
      <c r="B587" s="179"/>
      <c r="C587" s="180"/>
      <c r="D587" s="179"/>
      <c r="E587" s="179"/>
      <c r="F587" s="180"/>
      <c r="G587" s="179" t="s">
        <v>73</v>
      </c>
      <c r="H587" s="181">
        <v>0</v>
      </c>
      <c r="I587" s="180"/>
      <c r="J587" s="180"/>
      <c r="K587" s="179"/>
      <c r="L587" s="179"/>
      <c r="M587" s="179"/>
      <c r="N587" s="180"/>
    </row>
    <row r="588" spans="1:14" ht="15" customHeight="1">
      <c r="A588" s="903"/>
      <c r="B588" s="903"/>
      <c r="C588" s="903"/>
      <c r="D588" s="903"/>
      <c r="E588" s="903"/>
      <c r="F588" s="903"/>
      <c r="G588" s="903"/>
      <c r="H588" s="903"/>
      <c r="I588" s="903"/>
      <c r="J588" s="903"/>
      <c r="K588" s="903"/>
      <c r="L588" s="903"/>
      <c r="M588" s="903"/>
      <c r="N588" s="903"/>
    </row>
    <row r="589" spans="1:14" ht="15" customHeight="1">
      <c r="A589" s="176" t="s">
        <v>490</v>
      </c>
      <c r="B589" s="176" t="s">
        <v>491</v>
      </c>
      <c r="C589" s="178">
        <v>482</v>
      </c>
      <c r="D589" s="176" t="s">
        <v>76</v>
      </c>
      <c r="E589" s="176" t="s">
        <v>76</v>
      </c>
      <c r="F589" s="178">
        <v>3200</v>
      </c>
      <c r="G589" s="176"/>
      <c r="H589" s="178">
        <v>0</v>
      </c>
      <c r="I589" s="178">
        <v>0</v>
      </c>
      <c r="J589" s="178">
        <v>0</v>
      </c>
      <c r="K589" s="176"/>
      <c r="L589" s="176"/>
      <c r="M589" s="176"/>
      <c r="N589" s="178">
        <v>0</v>
      </c>
    </row>
    <row r="590" spans="1:14" ht="15" customHeight="1">
      <c r="A590" s="179"/>
      <c r="B590" s="179"/>
      <c r="C590" s="180"/>
      <c r="D590" s="179"/>
      <c r="E590" s="179"/>
      <c r="F590" s="180"/>
      <c r="G590" s="179" t="s">
        <v>73</v>
      </c>
      <c r="H590" s="181">
        <v>0</v>
      </c>
      <c r="I590" s="180"/>
      <c r="J590" s="180"/>
      <c r="K590" s="179"/>
      <c r="L590" s="179"/>
      <c r="M590" s="179"/>
      <c r="N590" s="180"/>
    </row>
    <row r="591" spans="1:14" ht="15" customHeight="1">
      <c r="A591" s="903"/>
      <c r="B591" s="903"/>
      <c r="C591" s="903"/>
      <c r="D591" s="903"/>
      <c r="E591" s="903"/>
      <c r="F591" s="903"/>
      <c r="G591" s="903"/>
      <c r="H591" s="903"/>
      <c r="I591" s="903"/>
      <c r="J591" s="903"/>
      <c r="K591" s="903"/>
      <c r="L591" s="903"/>
      <c r="M591" s="903"/>
      <c r="N591" s="903"/>
    </row>
    <row r="592" spans="1:14" ht="15" customHeight="1">
      <c r="A592" s="173" t="s">
        <v>492</v>
      </c>
      <c r="B592" s="173" t="s">
        <v>407</v>
      </c>
      <c r="C592" s="175">
        <v>655</v>
      </c>
      <c r="D592" s="173" t="s">
        <v>493</v>
      </c>
      <c r="E592" s="173" t="s">
        <v>494</v>
      </c>
      <c r="F592" s="175">
        <v>3750</v>
      </c>
      <c r="G592" s="173" t="s">
        <v>115</v>
      </c>
      <c r="H592" s="175">
        <v>3600</v>
      </c>
      <c r="I592" s="175">
        <v>0</v>
      </c>
      <c r="J592" s="175">
        <v>0</v>
      </c>
      <c r="K592" s="182">
        <v>45485</v>
      </c>
      <c r="L592" s="182">
        <v>45930</v>
      </c>
      <c r="M592" s="173"/>
      <c r="N592" s="175">
        <v>3670</v>
      </c>
    </row>
    <row r="593" spans="1:14" ht="15" customHeight="1">
      <c r="A593" s="173"/>
      <c r="B593" s="173"/>
      <c r="C593" s="174"/>
      <c r="D593" s="173"/>
      <c r="E593" s="173"/>
      <c r="F593" s="174"/>
      <c r="G593" s="173" t="s">
        <v>122</v>
      </c>
      <c r="H593" s="175">
        <v>20</v>
      </c>
      <c r="I593" s="174"/>
      <c r="J593" s="174"/>
      <c r="K593" s="173"/>
      <c r="L593" s="173"/>
      <c r="M593" s="173"/>
      <c r="N593" s="174"/>
    </row>
    <row r="594" spans="1:14" ht="15" customHeight="1">
      <c r="A594" s="176"/>
      <c r="B594" s="176"/>
      <c r="C594" s="177"/>
      <c r="D594" s="176"/>
      <c r="E594" s="176"/>
      <c r="F594" s="177"/>
      <c r="G594" s="176" t="s">
        <v>123</v>
      </c>
      <c r="H594" s="178">
        <v>15</v>
      </c>
      <c r="I594" s="177"/>
      <c r="J594" s="177"/>
      <c r="K594" s="176"/>
      <c r="L594" s="176"/>
      <c r="M594" s="176"/>
      <c r="N594" s="177"/>
    </row>
    <row r="595" spans="1:14" ht="15" customHeight="1">
      <c r="A595" s="179"/>
      <c r="B595" s="179"/>
      <c r="C595" s="180"/>
      <c r="D595" s="179"/>
      <c r="E595" s="179"/>
      <c r="F595" s="180"/>
      <c r="G595" s="179" t="s">
        <v>73</v>
      </c>
      <c r="H595" s="181">
        <v>3635</v>
      </c>
      <c r="I595" s="180"/>
      <c r="J595" s="180"/>
      <c r="K595" s="179"/>
      <c r="L595" s="179"/>
      <c r="M595" s="179"/>
      <c r="N595" s="180"/>
    </row>
    <row r="596" spans="1:14" ht="15" customHeight="1">
      <c r="A596" s="903"/>
      <c r="B596" s="903"/>
      <c r="C596" s="903"/>
      <c r="D596" s="903"/>
      <c r="E596" s="903"/>
      <c r="F596" s="903"/>
      <c r="G596" s="903"/>
      <c r="H596" s="903"/>
      <c r="I596" s="903"/>
      <c r="J596" s="903"/>
      <c r="K596" s="903"/>
      <c r="L596" s="903"/>
      <c r="M596" s="903"/>
      <c r="N596" s="903"/>
    </row>
    <row r="597" spans="1:14" ht="15" customHeight="1">
      <c r="A597" s="173" t="s">
        <v>495</v>
      </c>
      <c r="B597" s="173" t="s">
        <v>496</v>
      </c>
      <c r="C597" s="175">
        <v>732</v>
      </c>
      <c r="D597" s="173" t="s">
        <v>497</v>
      </c>
      <c r="E597" s="173" t="s">
        <v>498</v>
      </c>
      <c r="F597" s="175">
        <v>3650</v>
      </c>
      <c r="G597" s="173" t="s">
        <v>115</v>
      </c>
      <c r="H597" s="175">
        <v>3800</v>
      </c>
      <c r="I597" s="175">
        <v>3800</v>
      </c>
      <c r="J597" s="175">
        <v>0</v>
      </c>
      <c r="K597" s="182">
        <v>44945</v>
      </c>
      <c r="L597" s="182">
        <v>45706</v>
      </c>
      <c r="M597" s="173"/>
      <c r="N597" s="175">
        <v>3910</v>
      </c>
    </row>
    <row r="598" spans="1:14" ht="15" customHeight="1">
      <c r="A598" s="173"/>
      <c r="B598" s="173"/>
      <c r="C598" s="174"/>
      <c r="D598" s="173"/>
      <c r="E598" s="173"/>
      <c r="F598" s="174"/>
      <c r="G598" s="173" t="s">
        <v>116</v>
      </c>
      <c r="H598" s="175">
        <v>75</v>
      </c>
      <c r="I598" s="174"/>
      <c r="J598" s="174"/>
      <c r="K598" s="173"/>
      <c r="L598" s="173"/>
      <c r="M598" s="173"/>
      <c r="N598" s="174"/>
    </row>
    <row r="599" spans="1:14" ht="15" customHeight="1">
      <c r="A599" s="173"/>
      <c r="B599" s="173"/>
      <c r="C599" s="174"/>
      <c r="D599" s="173"/>
      <c r="E599" s="173"/>
      <c r="F599" s="174"/>
      <c r="G599" s="173" t="s">
        <v>122</v>
      </c>
      <c r="H599" s="175">
        <v>20</v>
      </c>
      <c r="I599" s="174"/>
      <c r="J599" s="174"/>
      <c r="K599" s="173"/>
      <c r="L599" s="173"/>
      <c r="M599" s="173"/>
      <c r="N599" s="174"/>
    </row>
    <row r="600" spans="1:14" ht="15" customHeight="1">
      <c r="A600" s="176"/>
      <c r="B600" s="176"/>
      <c r="C600" s="177"/>
      <c r="D600" s="176"/>
      <c r="E600" s="176"/>
      <c r="F600" s="177"/>
      <c r="G600" s="176" t="s">
        <v>123</v>
      </c>
      <c r="H600" s="178">
        <v>15</v>
      </c>
      <c r="I600" s="177"/>
      <c r="J600" s="177"/>
      <c r="K600" s="176"/>
      <c r="L600" s="176"/>
      <c r="M600" s="176"/>
      <c r="N600" s="177"/>
    </row>
    <row r="601" spans="1:14" ht="15" customHeight="1">
      <c r="A601" s="179"/>
      <c r="B601" s="179"/>
      <c r="C601" s="180"/>
      <c r="D601" s="179"/>
      <c r="E601" s="179"/>
      <c r="F601" s="180"/>
      <c r="G601" s="179" t="s">
        <v>73</v>
      </c>
      <c r="H601" s="181">
        <v>3910</v>
      </c>
      <c r="I601" s="180"/>
      <c r="J601" s="180"/>
      <c r="K601" s="179"/>
      <c r="L601" s="179"/>
      <c r="M601" s="179"/>
      <c r="N601" s="180"/>
    </row>
    <row r="602" spans="1:14" ht="15" customHeight="1">
      <c r="A602" s="903"/>
      <c r="B602" s="903"/>
      <c r="C602" s="903"/>
      <c r="D602" s="903"/>
      <c r="E602" s="903"/>
      <c r="F602" s="903"/>
      <c r="G602" s="903"/>
      <c r="H602" s="903"/>
      <c r="I602" s="903"/>
      <c r="J602" s="903"/>
      <c r="K602" s="903"/>
      <c r="L602" s="903"/>
      <c r="M602" s="903"/>
      <c r="N602" s="903"/>
    </row>
    <row r="603" spans="1:14" ht="15" customHeight="1">
      <c r="A603" s="173" t="s">
        <v>499</v>
      </c>
      <c r="B603" s="173" t="s">
        <v>364</v>
      </c>
      <c r="C603" s="175">
        <v>469</v>
      </c>
      <c r="D603" s="173" t="s">
        <v>500</v>
      </c>
      <c r="E603" s="173" t="s">
        <v>501</v>
      </c>
      <c r="F603" s="175">
        <v>5250</v>
      </c>
      <c r="G603" s="173" t="s">
        <v>115</v>
      </c>
      <c r="H603" s="175">
        <v>3150</v>
      </c>
      <c r="I603" s="175">
        <v>0</v>
      </c>
      <c r="J603" s="175">
        <v>0</v>
      </c>
      <c r="K603" s="182">
        <v>45019</v>
      </c>
      <c r="L603" s="182">
        <v>45779</v>
      </c>
      <c r="M603" s="173"/>
      <c r="N603" s="175">
        <v>0</v>
      </c>
    </row>
    <row r="604" spans="1:14" ht="15" customHeight="1">
      <c r="A604" s="173"/>
      <c r="B604" s="173"/>
      <c r="C604" s="174"/>
      <c r="D604" s="173"/>
      <c r="E604" s="173"/>
      <c r="F604" s="174"/>
      <c r="G604" s="173" t="s">
        <v>116</v>
      </c>
      <c r="H604" s="175">
        <v>75</v>
      </c>
      <c r="I604" s="174"/>
      <c r="J604" s="174"/>
      <c r="K604" s="173"/>
      <c r="L604" s="173"/>
      <c r="M604" s="173"/>
      <c r="N604" s="174"/>
    </row>
    <row r="605" spans="1:14" ht="15" customHeight="1">
      <c r="A605" s="173"/>
      <c r="B605" s="173"/>
      <c r="C605" s="174"/>
      <c r="D605" s="173"/>
      <c r="E605" s="173"/>
      <c r="F605" s="174"/>
      <c r="G605" s="173" t="s">
        <v>122</v>
      </c>
      <c r="H605" s="175">
        <v>15</v>
      </c>
      <c r="I605" s="174"/>
      <c r="J605" s="174"/>
      <c r="K605" s="173"/>
      <c r="L605" s="173"/>
      <c r="M605" s="173"/>
      <c r="N605" s="174"/>
    </row>
    <row r="606" spans="1:14" ht="15" customHeight="1">
      <c r="A606" s="176"/>
      <c r="B606" s="176"/>
      <c r="C606" s="177"/>
      <c r="D606" s="176"/>
      <c r="E606" s="176"/>
      <c r="F606" s="177"/>
      <c r="G606" s="176" t="s">
        <v>123</v>
      </c>
      <c r="H606" s="178">
        <v>10</v>
      </c>
      <c r="I606" s="177"/>
      <c r="J606" s="177"/>
      <c r="K606" s="176"/>
      <c r="L606" s="176"/>
      <c r="M606" s="176"/>
      <c r="N606" s="177"/>
    </row>
    <row r="607" spans="1:14" ht="15" customHeight="1">
      <c r="A607" s="179"/>
      <c r="B607" s="179"/>
      <c r="C607" s="180"/>
      <c r="D607" s="179"/>
      <c r="E607" s="179"/>
      <c r="F607" s="180"/>
      <c r="G607" s="179" t="s">
        <v>73</v>
      </c>
      <c r="H607" s="181">
        <v>3250</v>
      </c>
      <c r="I607" s="180"/>
      <c r="J607" s="180"/>
      <c r="K607" s="179"/>
      <c r="L607" s="179"/>
      <c r="M607" s="179"/>
      <c r="N607" s="180"/>
    </row>
    <row r="608" spans="1:14" ht="15" customHeight="1">
      <c r="A608" s="903"/>
      <c r="B608" s="903"/>
      <c r="C608" s="903"/>
      <c r="D608" s="903"/>
      <c r="E608" s="903"/>
      <c r="F608" s="903"/>
      <c r="G608" s="903"/>
      <c r="H608" s="903"/>
      <c r="I608" s="903"/>
      <c r="J608" s="903"/>
      <c r="K608" s="903"/>
      <c r="L608" s="903"/>
      <c r="M608" s="903"/>
      <c r="N608" s="903"/>
    </row>
    <row r="609" spans="1:14" ht="15" customHeight="1">
      <c r="A609" s="173" t="s">
        <v>502</v>
      </c>
      <c r="B609" s="173" t="s">
        <v>412</v>
      </c>
      <c r="C609" s="175">
        <v>690</v>
      </c>
      <c r="D609" s="173" t="s">
        <v>503</v>
      </c>
      <c r="E609" s="173" t="s">
        <v>504</v>
      </c>
      <c r="F609" s="175">
        <v>3550</v>
      </c>
      <c r="G609" s="173" t="s">
        <v>115</v>
      </c>
      <c r="H609" s="175">
        <v>3550</v>
      </c>
      <c r="I609" s="175">
        <v>3550</v>
      </c>
      <c r="J609" s="175">
        <v>0</v>
      </c>
      <c r="K609" s="182">
        <v>44530</v>
      </c>
      <c r="L609" s="182">
        <v>45686</v>
      </c>
      <c r="M609" s="173"/>
      <c r="N609" s="175">
        <v>5975</v>
      </c>
    </row>
    <row r="610" spans="1:14" ht="15" customHeight="1">
      <c r="A610" s="176"/>
      <c r="B610" s="176"/>
      <c r="C610" s="177"/>
      <c r="D610" s="176"/>
      <c r="E610" s="176"/>
      <c r="F610" s="177"/>
      <c r="G610" s="176" t="s">
        <v>116</v>
      </c>
      <c r="H610" s="178">
        <v>75</v>
      </c>
      <c r="I610" s="177"/>
      <c r="J610" s="177"/>
      <c r="K610" s="176"/>
      <c r="L610" s="176"/>
      <c r="M610" s="176"/>
      <c r="N610" s="177"/>
    </row>
    <row r="611" spans="1:14" ht="15" customHeight="1">
      <c r="A611" s="179"/>
      <c r="B611" s="179"/>
      <c r="C611" s="180"/>
      <c r="D611" s="179"/>
      <c r="E611" s="179"/>
      <c r="F611" s="180"/>
      <c r="G611" s="179" t="s">
        <v>73</v>
      </c>
      <c r="H611" s="181">
        <v>3625</v>
      </c>
      <c r="I611" s="180"/>
      <c r="J611" s="180"/>
      <c r="K611" s="179"/>
      <c r="L611" s="179"/>
      <c r="M611" s="179"/>
      <c r="N611" s="180"/>
    </row>
    <row r="612" spans="1:14" ht="15" customHeight="1">
      <c r="A612" s="903"/>
      <c r="B612" s="903"/>
      <c r="C612" s="903"/>
      <c r="D612" s="903"/>
      <c r="E612" s="903"/>
      <c r="F612" s="903"/>
      <c r="G612" s="903"/>
      <c r="H612" s="903"/>
      <c r="I612" s="903"/>
      <c r="J612" s="903"/>
      <c r="K612" s="903"/>
      <c r="L612" s="903"/>
      <c r="M612" s="903"/>
      <c r="N612" s="903"/>
    </row>
    <row r="613" spans="1:14" ht="15" customHeight="1">
      <c r="A613" s="173" t="s">
        <v>505</v>
      </c>
      <c r="B613" s="173" t="s">
        <v>506</v>
      </c>
      <c r="C613" s="175">
        <v>1053</v>
      </c>
      <c r="D613" s="173" t="s">
        <v>507</v>
      </c>
      <c r="E613" s="173" t="s">
        <v>508</v>
      </c>
      <c r="F613" s="175">
        <v>4550</v>
      </c>
      <c r="G613" s="173" t="s">
        <v>115</v>
      </c>
      <c r="H613" s="175">
        <v>4550</v>
      </c>
      <c r="I613" s="175">
        <v>4560</v>
      </c>
      <c r="J613" s="175">
        <v>0</v>
      </c>
      <c r="K613" s="182">
        <v>44378</v>
      </c>
      <c r="L613" s="182">
        <v>46203</v>
      </c>
      <c r="M613" s="173"/>
      <c r="N613" s="175">
        <v>9360</v>
      </c>
    </row>
    <row r="614" spans="1:14" ht="15" customHeight="1">
      <c r="A614" s="173"/>
      <c r="B614" s="173"/>
      <c r="C614" s="174"/>
      <c r="D614" s="173"/>
      <c r="E614" s="173"/>
      <c r="F614" s="174"/>
      <c r="G614" s="173" t="s">
        <v>116</v>
      </c>
      <c r="H614" s="175">
        <v>75</v>
      </c>
      <c r="I614" s="174"/>
      <c r="J614" s="174"/>
      <c r="K614" s="173"/>
      <c r="L614" s="173"/>
      <c r="M614" s="173"/>
      <c r="N614" s="174"/>
    </row>
    <row r="615" spans="1:14" ht="15" customHeight="1">
      <c r="A615" s="173"/>
      <c r="B615" s="173"/>
      <c r="C615" s="174"/>
      <c r="D615" s="173"/>
      <c r="E615" s="173"/>
      <c r="F615" s="174"/>
      <c r="G615" s="173" t="s">
        <v>122</v>
      </c>
      <c r="H615" s="175">
        <v>30</v>
      </c>
      <c r="I615" s="174"/>
      <c r="J615" s="174"/>
      <c r="K615" s="173"/>
      <c r="L615" s="173"/>
      <c r="M615" s="173"/>
      <c r="N615" s="174"/>
    </row>
    <row r="616" spans="1:14" ht="15" customHeight="1">
      <c r="A616" s="176"/>
      <c r="B616" s="176"/>
      <c r="C616" s="177"/>
      <c r="D616" s="176"/>
      <c r="E616" s="176"/>
      <c r="F616" s="177"/>
      <c r="G616" s="176" t="s">
        <v>123</v>
      </c>
      <c r="H616" s="178">
        <v>40</v>
      </c>
      <c r="I616" s="177"/>
      <c r="J616" s="177"/>
      <c r="K616" s="176"/>
      <c r="L616" s="176"/>
      <c r="M616" s="176"/>
      <c r="N616" s="177"/>
    </row>
    <row r="617" spans="1:14" ht="15" customHeight="1">
      <c r="A617" s="179"/>
      <c r="B617" s="179"/>
      <c r="C617" s="180"/>
      <c r="D617" s="179"/>
      <c r="E617" s="179"/>
      <c r="F617" s="180"/>
      <c r="G617" s="179" t="s">
        <v>73</v>
      </c>
      <c r="H617" s="181">
        <v>4695</v>
      </c>
      <c r="I617" s="180"/>
      <c r="J617" s="180"/>
      <c r="K617" s="179"/>
      <c r="L617" s="179"/>
      <c r="M617" s="179"/>
      <c r="N617" s="180"/>
    </row>
    <row r="618" spans="1:14" ht="15" customHeight="1">
      <c r="A618" s="903"/>
      <c r="B618" s="903"/>
      <c r="C618" s="903"/>
      <c r="D618" s="903"/>
      <c r="E618" s="903"/>
      <c r="F618" s="903"/>
      <c r="G618" s="903"/>
      <c r="H618" s="903"/>
      <c r="I618" s="903"/>
      <c r="J618" s="903"/>
      <c r="K618" s="903"/>
      <c r="L618" s="903"/>
      <c r="M618" s="903"/>
      <c r="N618" s="903"/>
    </row>
    <row r="619" spans="1:14" ht="15" customHeight="1">
      <c r="A619" s="173" t="s">
        <v>509</v>
      </c>
      <c r="B619" s="173" t="s">
        <v>477</v>
      </c>
      <c r="C619" s="175">
        <v>1108</v>
      </c>
      <c r="D619" s="173" t="s">
        <v>510</v>
      </c>
      <c r="E619" s="173" t="s">
        <v>511</v>
      </c>
      <c r="F619" s="175">
        <v>4795</v>
      </c>
      <c r="G619" s="173" t="s">
        <v>115</v>
      </c>
      <c r="H619" s="175">
        <v>5100</v>
      </c>
      <c r="I619" s="175">
        <v>5100</v>
      </c>
      <c r="J619" s="175">
        <v>0</v>
      </c>
      <c r="K619" s="182">
        <v>44326</v>
      </c>
      <c r="L619" s="182">
        <v>46151</v>
      </c>
      <c r="M619" s="173"/>
      <c r="N619" s="175">
        <v>75</v>
      </c>
    </row>
    <row r="620" spans="1:14" ht="15" customHeight="1">
      <c r="A620" s="173"/>
      <c r="B620" s="173"/>
      <c r="C620" s="174"/>
      <c r="D620" s="173"/>
      <c r="E620" s="173"/>
      <c r="F620" s="174"/>
      <c r="G620" s="173" t="s">
        <v>152</v>
      </c>
      <c r="H620" s="175">
        <v>-5100</v>
      </c>
      <c r="I620" s="174"/>
      <c r="J620" s="174"/>
      <c r="K620" s="173"/>
      <c r="L620" s="173"/>
      <c r="M620" s="173"/>
      <c r="N620" s="174"/>
    </row>
    <row r="621" spans="1:14" ht="15" customHeight="1">
      <c r="A621" s="176"/>
      <c r="B621" s="176"/>
      <c r="C621" s="177"/>
      <c r="D621" s="176"/>
      <c r="E621" s="176"/>
      <c r="F621" s="177"/>
      <c r="G621" s="176" t="s">
        <v>116</v>
      </c>
      <c r="H621" s="178">
        <v>75</v>
      </c>
      <c r="I621" s="177"/>
      <c r="J621" s="177"/>
      <c r="K621" s="176"/>
      <c r="L621" s="176"/>
      <c r="M621" s="176"/>
      <c r="N621" s="177"/>
    </row>
    <row r="622" spans="1:14" ht="15" customHeight="1">
      <c r="A622" s="179"/>
      <c r="B622" s="179"/>
      <c r="C622" s="180"/>
      <c r="D622" s="179"/>
      <c r="E622" s="179"/>
      <c r="F622" s="180"/>
      <c r="G622" s="179" t="s">
        <v>73</v>
      </c>
      <c r="H622" s="181">
        <v>75</v>
      </c>
      <c r="I622" s="180"/>
      <c r="J622" s="180"/>
      <c r="K622" s="179"/>
      <c r="L622" s="179"/>
      <c r="M622" s="179"/>
      <c r="N622" s="180"/>
    </row>
    <row r="623" spans="1:14" ht="15" customHeight="1">
      <c r="A623" s="903"/>
      <c r="B623" s="903"/>
      <c r="C623" s="903"/>
      <c r="D623" s="903"/>
      <c r="E623" s="903"/>
      <c r="F623" s="903"/>
      <c r="G623" s="903"/>
      <c r="H623" s="903"/>
      <c r="I623" s="903"/>
      <c r="J623" s="903"/>
      <c r="K623" s="903"/>
      <c r="L623" s="903"/>
      <c r="M623" s="903"/>
      <c r="N623" s="903"/>
    </row>
    <row r="624" spans="1:14" ht="15" customHeight="1">
      <c r="A624" s="173" t="s">
        <v>512</v>
      </c>
      <c r="B624" s="173" t="s">
        <v>219</v>
      </c>
      <c r="C624" s="175">
        <v>854</v>
      </c>
      <c r="D624" s="173" t="s">
        <v>513</v>
      </c>
      <c r="E624" s="173" t="s">
        <v>514</v>
      </c>
      <c r="F624" s="175">
        <v>4100</v>
      </c>
      <c r="G624" s="173" t="s">
        <v>115</v>
      </c>
      <c r="H624" s="175">
        <v>4000</v>
      </c>
      <c r="I624" s="175">
        <v>4000</v>
      </c>
      <c r="J624" s="175">
        <v>0</v>
      </c>
      <c r="K624" s="182">
        <v>45474</v>
      </c>
      <c r="L624" s="182">
        <v>46081</v>
      </c>
      <c r="M624" s="173"/>
      <c r="N624" s="175">
        <v>6814</v>
      </c>
    </row>
    <row r="625" spans="1:14" ht="15" customHeight="1">
      <c r="A625" s="173"/>
      <c r="B625" s="173"/>
      <c r="C625" s="174"/>
      <c r="D625" s="173"/>
      <c r="E625" s="173"/>
      <c r="F625" s="174"/>
      <c r="G625" s="173" t="s">
        <v>152</v>
      </c>
      <c r="H625" s="175">
        <v>-444</v>
      </c>
      <c r="I625" s="174"/>
      <c r="J625" s="174"/>
      <c r="K625" s="173"/>
      <c r="L625" s="173"/>
      <c r="M625" s="173"/>
      <c r="N625" s="174"/>
    </row>
    <row r="626" spans="1:14" ht="15" customHeight="1">
      <c r="A626" s="173"/>
      <c r="B626" s="173"/>
      <c r="C626" s="174"/>
      <c r="D626" s="173"/>
      <c r="E626" s="173"/>
      <c r="F626" s="174"/>
      <c r="G626" s="173" t="s">
        <v>116</v>
      </c>
      <c r="H626" s="175">
        <v>75</v>
      </c>
      <c r="I626" s="174"/>
      <c r="J626" s="174"/>
      <c r="K626" s="173"/>
      <c r="L626" s="173"/>
      <c r="M626" s="173"/>
      <c r="N626" s="174"/>
    </row>
    <row r="627" spans="1:14" ht="15" customHeight="1">
      <c r="A627" s="173"/>
      <c r="B627" s="173"/>
      <c r="C627" s="174"/>
      <c r="D627" s="173"/>
      <c r="E627" s="173"/>
      <c r="F627" s="174"/>
      <c r="G627" s="173" t="s">
        <v>122</v>
      </c>
      <c r="H627" s="175">
        <v>20</v>
      </c>
      <c r="I627" s="174"/>
      <c r="J627" s="174"/>
      <c r="K627" s="173"/>
      <c r="L627" s="173"/>
      <c r="M627" s="173"/>
      <c r="N627" s="174"/>
    </row>
    <row r="628" spans="1:14" ht="15" customHeight="1">
      <c r="A628" s="176"/>
      <c r="B628" s="176"/>
      <c r="C628" s="177"/>
      <c r="D628" s="176"/>
      <c r="E628" s="176"/>
      <c r="F628" s="177"/>
      <c r="G628" s="176" t="s">
        <v>123</v>
      </c>
      <c r="H628" s="178">
        <v>15</v>
      </c>
      <c r="I628" s="177"/>
      <c r="J628" s="177"/>
      <c r="K628" s="176"/>
      <c r="L628" s="176"/>
      <c r="M628" s="176"/>
      <c r="N628" s="177"/>
    </row>
    <row r="629" spans="1:14" ht="15" customHeight="1">
      <c r="A629" s="179"/>
      <c r="B629" s="179"/>
      <c r="C629" s="180"/>
      <c r="D629" s="179"/>
      <c r="E629" s="179"/>
      <c r="F629" s="180"/>
      <c r="G629" s="179" t="s">
        <v>73</v>
      </c>
      <c r="H629" s="181">
        <v>3666</v>
      </c>
      <c r="I629" s="180"/>
      <c r="J629" s="180"/>
      <c r="K629" s="179"/>
      <c r="L629" s="179"/>
      <c r="M629" s="179"/>
      <c r="N629" s="180"/>
    </row>
    <row r="630" spans="1:14" ht="15" customHeight="1">
      <c r="A630" s="903"/>
      <c r="B630" s="903"/>
      <c r="C630" s="903"/>
      <c r="D630" s="903"/>
      <c r="E630" s="903"/>
      <c r="F630" s="903"/>
      <c r="G630" s="903"/>
      <c r="H630" s="903"/>
      <c r="I630" s="903"/>
      <c r="J630" s="903"/>
      <c r="K630" s="903"/>
      <c r="L630" s="903"/>
      <c r="M630" s="903"/>
      <c r="N630" s="903"/>
    </row>
    <row r="631" spans="1:14" ht="15" customHeight="1">
      <c r="A631" s="173" t="s">
        <v>515</v>
      </c>
      <c r="B631" s="173" t="s">
        <v>516</v>
      </c>
      <c r="C631" s="175">
        <v>706</v>
      </c>
      <c r="D631" s="173" t="s">
        <v>517</v>
      </c>
      <c r="E631" s="173" t="s">
        <v>518</v>
      </c>
      <c r="F631" s="175">
        <v>3630</v>
      </c>
      <c r="G631" s="173" t="s">
        <v>115</v>
      </c>
      <c r="H631" s="175">
        <v>3630</v>
      </c>
      <c r="I631" s="175">
        <v>3630</v>
      </c>
      <c r="J631" s="175">
        <v>0</v>
      </c>
      <c r="K631" s="182">
        <v>45352</v>
      </c>
      <c r="L631" s="182">
        <v>45747</v>
      </c>
      <c r="M631" s="173"/>
      <c r="N631" s="175">
        <v>-3730</v>
      </c>
    </row>
    <row r="632" spans="1:14" ht="15" customHeight="1">
      <c r="A632" s="173"/>
      <c r="B632" s="173"/>
      <c r="C632" s="174"/>
      <c r="D632" s="173"/>
      <c r="E632" s="173"/>
      <c r="F632" s="174"/>
      <c r="G632" s="173" t="s">
        <v>116</v>
      </c>
      <c r="H632" s="175">
        <v>75</v>
      </c>
      <c r="I632" s="174"/>
      <c r="J632" s="174"/>
      <c r="K632" s="173"/>
      <c r="L632" s="173"/>
      <c r="M632" s="173"/>
      <c r="N632" s="174"/>
    </row>
    <row r="633" spans="1:14" ht="15" customHeight="1">
      <c r="A633" s="173"/>
      <c r="B633" s="173"/>
      <c r="C633" s="174"/>
      <c r="D633" s="173"/>
      <c r="E633" s="173"/>
      <c r="F633" s="174"/>
      <c r="G633" s="173" t="s">
        <v>122</v>
      </c>
      <c r="H633" s="175">
        <v>15</v>
      </c>
      <c r="I633" s="174"/>
      <c r="J633" s="174"/>
      <c r="K633" s="173"/>
      <c r="L633" s="173"/>
      <c r="M633" s="173"/>
      <c r="N633" s="174"/>
    </row>
    <row r="634" spans="1:14" ht="15" customHeight="1">
      <c r="A634" s="176"/>
      <c r="B634" s="176"/>
      <c r="C634" s="177"/>
      <c r="D634" s="176"/>
      <c r="E634" s="176"/>
      <c r="F634" s="177"/>
      <c r="G634" s="176" t="s">
        <v>123</v>
      </c>
      <c r="H634" s="178">
        <v>10</v>
      </c>
      <c r="I634" s="177"/>
      <c r="J634" s="177"/>
      <c r="K634" s="176"/>
      <c r="L634" s="176"/>
      <c r="M634" s="176"/>
      <c r="N634" s="177"/>
    </row>
    <row r="635" spans="1:14" ht="15" customHeight="1">
      <c r="A635" s="179"/>
      <c r="B635" s="179"/>
      <c r="C635" s="180"/>
      <c r="D635" s="179"/>
      <c r="E635" s="179"/>
      <c r="F635" s="180"/>
      <c r="G635" s="179" t="s">
        <v>73</v>
      </c>
      <c r="H635" s="181">
        <v>3730</v>
      </c>
      <c r="I635" s="180"/>
      <c r="J635" s="180"/>
      <c r="K635" s="179"/>
      <c r="L635" s="179"/>
      <c r="M635" s="179"/>
      <c r="N635" s="180"/>
    </row>
    <row r="636" spans="1:14" ht="15" customHeight="1">
      <c r="A636" s="903"/>
      <c r="B636" s="903"/>
      <c r="C636" s="903"/>
      <c r="D636" s="903"/>
      <c r="E636" s="903"/>
      <c r="F636" s="903"/>
      <c r="G636" s="903"/>
      <c r="H636" s="903"/>
      <c r="I636" s="903"/>
      <c r="J636" s="903"/>
      <c r="K636" s="903"/>
      <c r="L636" s="903"/>
      <c r="M636" s="903"/>
      <c r="N636" s="903"/>
    </row>
    <row r="637" spans="1:14" ht="15" customHeight="1">
      <c r="A637" s="176" t="s">
        <v>519</v>
      </c>
      <c r="B637" s="176" t="s">
        <v>520</v>
      </c>
      <c r="C637" s="178">
        <v>599</v>
      </c>
      <c r="D637" s="176" t="s">
        <v>76</v>
      </c>
      <c r="E637" s="176" t="s">
        <v>76</v>
      </c>
      <c r="F637" s="178">
        <v>3600</v>
      </c>
      <c r="G637" s="176"/>
      <c r="H637" s="178">
        <v>0</v>
      </c>
      <c r="I637" s="178">
        <v>0</v>
      </c>
      <c r="J637" s="178">
        <v>0</v>
      </c>
      <c r="K637" s="176"/>
      <c r="L637" s="176"/>
      <c r="M637" s="176"/>
      <c r="N637" s="178">
        <v>0</v>
      </c>
    </row>
    <row r="638" spans="1:14" ht="15" customHeight="1">
      <c r="A638" s="179"/>
      <c r="B638" s="179"/>
      <c r="C638" s="180"/>
      <c r="D638" s="179"/>
      <c r="E638" s="179"/>
      <c r="F638" s="180"/>
      <c r="G638" s="179" t="s">
        <v>73</v>
      </c>
      <c r="H638" s="181">
        <v>0</v>
      </c>
      <c r="I638" s="180"/>
      <c r="J638" s="180"/>
      <c r="K638" s="179"/>
      <c r="L638" s="179"/>
      <c r="M638" s="179"/>
      <c r="N638" s="180"/>
    </row>
    <row r="639" spans="1:14" ht="15" customHeight="1">
      <c r="A639" s="903"/>
      <c r="B639" s="903"/>
      <c r="C639" s="903"/>
      <c r="D639" s="903"/>
      <c r="E639" s="903"/>
      <c r="F639" s="903"/>
      <c r="G639" s="903"/>
      <c r="H639" s="903"/>
      <c r="I639" s="903"/>
      <c r="J639" s="903"/>
      <c r="K639" s="903"/>
      <c r="L639" s="903"/>
      <c r="M639" s="903"/>
      <c r="N639" s="903"/>
    </row>
    <row r="640" spans="1:14" ht="15" customHeight="1">
      <c r="A640" s="173" t="s">
        <v>521</v>
      </c>
      <c r="B640" s="173" t="s">
        <v>522</v>
      </c>
      <c r="C640" s="175">
        <v>656</v>
      </c>
      <c r="D640" s="173" t="s">
        <v>523</v>
      </c>
      <c r="E640" s="173" t="s">
        <v>524</v>
      </c>
      <c r="F640" s="175">
        <v>3599</v>
      </c>
      <c r="G640" s="173" t="s">
        <v>115</v>
      </c>
      <c r="H640" s="175">
        <v>3599</v>
      </c>
      <c r="I640" s="175">
        <v>0</v>
      </c>
      <c r="J640" s="175">
        <v>0</v>
      </c>
      <c r="K640" s="182">
        <v>45513</v>
      </c>
      <c r="L640" s="182">
        <v>46120</v>
      </c>
      <c r="M640" s="173"/>
      <c r="N640" s="175">
        <v>0</v>
      </c>
    </row>
    <row r="641" spans="1:14" ht="15" customHeight="1">
      <c r="A641" s="173"/>
      <c r="B641" s="173"/>
      <c r="C641" s="174"/>
      <c r="D641" s="173"/>
      <c r="E641" s="173"/>
      <c r="F641" s="174"/>
      <c r="G641" s="173" t="s">
        <v>152</v>
      </c>
      <c r="H641" s="175">
        <v>-179.95</v>
      </c>
      <c r="I641" s="174"/>
      <c r="J641" s="174"/>
      <c r="K641" s="173"/>
      <c r="L641" s="173"/>
      <c r="M641" s="173"/>
      <c r="N641" s="174"/>
    </row>
    <row r="642" spans="1:14" ht="15" customHeight="1">
      <c r="A642" s="173"/>
      <c r="B642" s="173"/>
      <c r="C642" s="174"/>
      <c r="D642" s="173"/>
      <c r="E642" s="173"/>
      <c r="F642" s="174"/>
      <c r="G642" s="173" t="s">
        <v>116</v>
      </c>
      <c r="H642" s="175">
        <v>100</v>
      </c>
      <c r="I642" s="174"/>
      <c r="J642" s="174"/>
      <c r="K642" s="173"/>
      <c r="L642" s="173"/>
      <c r="M642" s="173"/>
      <c r="N642" s="174"/>
    </row>
    <row r="643" spans="1:14" ht="15" customHeight="1">
      <c r="A643" s="173"/>
      <c r="B643" s="173"/>
      <c r="C643" s="174"/>
      <c r="D643" s="173"/>
      <c r="E643" s="173"/>
      <c r="F643" s="174"/>
      <c r="G643" s="173" t="s">
        <v>122</v>
      </c>
      <c r="H643" s="175">
        <v>30</v>
      </c>
      <c r="I643" s="174"/>
      <c r="J643" s="174"/>
      <c r="K643" s="173"/>
      <c r="L643" s="173"/>
      <c r="M643" s="173"/>
      <c r="N643" s="174"/>
    </row>
    <row r="644" spans="1:14" ht="15" customHeight="1">
      <c r="A644" s="176"/>
      <c r="B644" s="176"/>
      <c r="C644" s="177"/>
      <c r="D644" s="176"/>
      <c r="E644" s="176"/>
      <c r="F644" s="177"/>
      <c r="G644" s="176" t="s">
        <v>123</v>
      </c>
      <c r="H644" s="178">
        <v>25</v>
      </c>
      <c r="I644" s="177"/>
      <c r="J644" s="177"/>
      <c r="K644" s="176"/>
      <c r="L644" s="176"/>
      <c r="M644" s="176"/>
      <c r="N644" s="177"/>
    </row>
    <row r="645" spans="1:14" ht="15" customHeight="1">
      <c r="A645" s="179"/>
      <c r="B645" s="179"/>
      <c r="C645" s="180"/>
      <c r="D645" s="179"/>
      <c r="E645" s="179"/>
      <c r="F645" s="180"/>
      <c r="G645" s="179" t="s">
        <v>73</v>
      </c>
      <c r="H645" s="181">
        <v>3574.05</v>
      </c>
      <c r="I645" s="180"/>
      <c r="J645" s="180"/>
      <c r="K645" s="179"/>
      <c r="L645" s="179"/>
      <c r="M645" s="179"/>
      <c r="N645" s="180"/>
    </row>
    <row r="646" spans="1:14" ht="15" customHeight="1">
      <c r="A646" s="903"/>
      <c r="B646" s="903"/>
      <c r="C646" s="903"/>
      <c r="D646" s="903"/>
      <c r="E646" s="903"/>
      <c r="F646" s="903"/>
      <c r="G646" s="903"/>
      <c r="H646" s="903"/>
      <c r="I646" s="903"/>
      <c r="J646" s="903"/>
      <c r="K646" s="903"/>
      <c r="L646" s="903"/>
      <c r="M646" s="903"/>
      <c r="N646" s="903"/>
    </row>
    <row r="647" spans="1:14" ht="15" customHeight="1">
      <c r="A647" s="173" t="s">
        <v>525</v>
      </c>
      <c r="B647" s="173" t="s">
        <v>526</v>
      </c>
      <c r="C647" s="175">
        <v>480</v>
      </c>
      <c r="D647" s="173" t="s">
        <v>527</v>
      </c>
      <c r="E647" s="173" t="s">
        <v>528</v>
      </c>
      <c r="F647" s="175">
        <v>3000</v>
      </c>
      <c r="G647" s="173" t="s">
        <v>115</v>
      </c>
      <c r="H647" s="175">
        <v>2899</v>
      </c>
      <c r="I647" s="175">
        <v>0</v>
      </c>
      <c r="J647" s="175">
        <v>0</v>
      </c>
      <c r="K647" s="182">
        <v>45505</v>
      </c>
      <c r="L647" s="182">
        <v>46112</v>
      </c>
      <c r="M647" s="173"/>
      <c r="N647" s="175">
        <v>-191</v>
      </c>
    </row>
    <row r="648" spans="1:14" ht="15" customHeight="1">
      <c r="A648" s="173"/>
      <c r="B648" s="173"/>
      <c r="C648" s="174"/>
      <c r="D648" s="173"/>
      <c r="E648" s="173"/>
      <c r="F648" s="174"/>
      <c r="G648" s="173" t="s">
        <v>152</v>
      </c>
      <c r="H648" s="175">
        <v>-200</v>
      </c>
      <c r="I648" s="174"/>
      <c r="J648" s="174"/>
      <c r="K648" s="173"/>
      <c r="L648" s="173"/>
      <c r="M648" s="173"/>
      <c r="N648" s="174"/>
    </row>
    <row r="649" spans="1:14" ht="15" customHeight="1">
      <c r="A649" s="173"/>
      <c r="B649" s="173"/>
      <c r="C649" s="174"/>
      <c r="D649" s="173"/>
      <c r="E649" s="173"/>
      <c r="F649" s="174"/>
      <c r="G649" s="173" t="s">
        <v>116</v>
      </c>
      <c r="H649" s="175">
        <v>100</v>
      </c>
      <c r="I649" s="174"/>
      <c r="J649" s="174"/>
      <c r="K649" s="173"/>
      <c r="L649" s="173"/>
      <c r="M649" s="173"/>
      <c r="N649" s="174"/>
    </row>
    <row r="650" spans="1:14" ht="15" customHeight="1">
      <c r="A650" s="173"/>
      <c r="B650" s="173"/>
      <c r="C650" s="174"/>
      <c r="D650" s="173"/>
      <c r="E650" s="173"/>
      <c r="F650" s="174"/>
      <c r="G650" s="173" t="s">
        <v>122</v>
      </c>
      <c r="H650" s="175">
        <v>20</v>
      </c>
      <c r="I650" s="174"/>
      <c r="J650" s="174"/>
      <c r="K650" s="173"/>
      <c r="L650" s="173"/>
      <c r="M650" s="173"/>
      <c r="N650" s="174"/>
    </row>
    <row r="651" spans="1:14" ht="15" customHeight="1">
      <c r="A651" s="176"/>
      <c r="B651" s="176"/>
      <c r="C651" s="177"/>
      <c r="D651" s="176"/>
      <c r="E651" s="176"/>
      <c r="F651" s="177"/>
      <c r="G651" s="176" t="s">
        <v>123</v>
      </c>
      <c r="H651" s="178">
        <v>15</v>
      </c>
      <c r="I651" s="177"/>
      <c r="J651" s="177"/>
      <c r="K651" s="176"/>
      <c r="L651" s="176"/>
      <c r="M651" s="176"/>
      <c r="N651" s="177"/>
    </row>
    <row r="652" spans="1:14" ht="15" customHeight="1">
      <c r="A652" s="179"/>
      <c r="B652" s="179"/>
      <c r="C652" s="180"/>
      <c r="D652" s="179"/>
      <c r="E652" s="179"/>
      <c r="F652" s="180"/>
      <c r="G652" s="179" t="s">
        <v>73</v>
      </c>
      <c r="H652" s="181">
        <v>2834</v>
      </c>
      <c r="I652" s="180"/>
      <c r="J652" s="180"/>
      <c r="K652" s="179"/>
      <c r="L652" s="179"/>
      <c r="M652" s="179"/>
      <c r="N652" s="180"/>
    </row>
    <row r="653" spans="1:14" ht="15" customHeight="1">
      <c r="A653" s="903"/>
      <c r="B653" s="903"/>
      <c r="C653" s="903"/>
      <c r="D653" s="903"/>
      <c r="E653" s="903"/>
      <c r="F653" s="903"/>
      <c r="G653" s="903"/>
      <c r="H653" s="903"/>
      <c r="I653" s="903"/>
      <c r="J653" s="903"/>
      <c r="K653" s="903"/>
      <c r="L653" s="903"/>
      <c r="M653" s="903"/>
      <c r="N653" s="903"/>
    </row>
    <row r="654" spans="1:14" ht="15" customHeight="1">
      <c r="A654" s="173" t="s">
        <v>529</v>
      </c>
      <c r="B654" s="173" t="s">
        <v>441</v>
      </c>
      <c r="C654" s="175">
        <v>477</v>
      </c>
      <c r="D654" s="173" t="s">
        <v>530</v>
      </c>
      <c r="E654" s="173" t="s">
        <v>531</v>
      </c>
      <c r="F654" s="175">
        <v>3050</v>
      </c>
      <c r="G654" s="173" t="s">
        <v>115</v>
      </c>
      <c r="H654" s="175">
        <v>3075</v>
      </c>
      <c r="I654" s="175">
        <v>0</v>
      </c>
      <c r="J654" s="175">
        <v>0</v>
      </c>
      <c r="K654" s="182">
        <v>45231</v>
      </c>
      <c r="L654" s="182">
        <v>45930</v>
      </c>
      <c r="M654" s="173"/>
      <c r="N654" s="175">
        <v>3175</v>
      </c>
    </row>
    <row r="655" spans="1:14" ht="15" customHeight="1">
      <c r="A655" s="176"/>
      <c r="B655" s="176"/>
      <c r="C655" s="177"/>
      <c r="D655" s="176"/>
      <c r="E655" s="176"/>
      <c r="F655" s="177"/>
      <c r="G655" s="176" t="s">
        <v>116</v>
      </c>
      <c r="H655" s="178">
        <v>100</v>
      </c>
      <c r="I655" s="177"/>
      <c r="J655" s="177"/>
      <c r="K655" s="176"/>
      <c r="L655" s="176"/>
      <c r="M655" s="176"/>
      <c r="N655" s="177"/>
    </row>
    <row r="656" spans="1:14" ht="15" customHeight="1">
      <c r="A656" s="179"/>
      <c r="B656" s="179"/>
      <c r="C656" s="180"/>
      <c r="D656" s="179"/>
      <c r="E656" s="179"/>
      <c r="F656" s="180"/>
      <c r="G656" s="179" t="s">
        <v>73</v>
      </c>
      <c r="H656" s="181">
        <v>3175</v>
      </c>
      <c r="I656" s="180"/>
      <c r="J656" s="180"/>
      <c r="K656" s="179"/>
      <c r="L656" s="179"/>
      <c r="M656" s="179"/>
      <c r="N656" s="180"/>
    </row>
    <row r="657" spans="1:14" ht="15" customHeight="1">
      <c r="A657" s="903"/>
      <c r="B657" s="903"/>
      <c r="C657" s="903"/>
      <c r="D657" s="903"/>
      <c r="E657" s="903"/>
      <c r="F657" s="903"/>
      <c r="G657" s="903"/>
      <c r="H657" s="903"/>
      <c r="I657" s="903"/>
      <c r="J657" s="903"/>
      <c r="K657" s="903"/>
      <c r="L657" s="903"/>
      <c r="M657" s="903"/>
      <c r="N657" s="903"/>
    </row>
    <row r="658" spans="1:14" ht="15" customHeight="1">
      <c r="A658" s="173" t="s">
        <v>532</v>
      </c>
      <c r="B658" s="173" t="s">
        <v>533</v>
      </c>
      <c r="C658" s="175">
        <v>722</v>
      </c>
      <c r="D658" s="173" t="s">
        <v>534</v>
      </c>
      <c r="E658" s="173" t="s">
        <v>535</v>
      </c>
      <c r="F658" s="175">
        <v>3499</v>
      </c>
      <c r="G658" s="173" t="s">
        <v>115</v>
      </c>
      <c r="H658" s="175">
        <v>3499</v>
      </c>
      <c r="I658" s="175">
        <v>3499</v>
      </c>
      <c r="J658" s="175">
        <v>0</v>
      </c>
      <c r="K658" s="182">
        <v>45402</v>
      </c>
      <c r="L658" s="182">
        <v>45796</v>
      </c>
      <c r="M658" s="173"/>
      <c r="N658" s="175">
        <v>0</v>
      </c>
    </row>
    <row r="659" spans="1:14" ht="15" customHeight="1">
      <c r="A659" s="173"/>
      <c r="B659" s="173"/>
      <c r="C659" s="174"/>
      <c r="D659" s="173"/>
      <c r="E659" s="173"/>
      <c r="F659" s="174"/>
      <c r="G659" s="173" t="s">
        <v>116</v>
      </c>
      <c r="H659" s="175">
        <v>75</v>
      </c>
      <c r="I659" s="174"/>
      <c r="J659" s="174"/>
      <c r="K659" s="173"/>
      <c r="L659" s="173"/>
      <c r="M659" s="173"/>
      <c r="N659" s="174"/>
    </row>
    <row r="660" spans="1:14" ht="15" customHeight="1">
      <c r="A660" s="173"/>
      <c r="B660" s="173"/>
      <c r="C660" s="174"/>
      <c r="D660" s="173"/>
      <c r="E660" s="173"/>
      <c r="F660" s="174"/>
      <c r="G660" s="173" t="s">
        <v>122</v>
      </c>
      <c r="H660" s="175">
        <v>20</v>
      </c>
      <c r="I660" s="174"/>
      <c r="J660" s="174"/>
      <c r="K660" s="173"/>
      <c r="L660" s="173"/>
      <c r="M660" s="173"/>
      <c r="N660" s="174"/>
    </row>
    <row r="661" spans="1:14" ht="15" customHeight="1">
      <c r="A661" s="176"/>
      <c r="B661" s="176"/>
      <c r="C661" s="177"/>
      <c r="D661" s="176"/>
      <c r="E661" s="176"/>
      <c r="F661" s="177"/>
      <c r="G661" s="176" t="s">
        <v>123</v>
      </c>
      <c r="H661" s="178">
        <v>15</v>
      </c>
      <c r="I661" s="177"/>
      <c r="J661" s="177"/>
      <c r="K661" s="176"/>
      <c r="L661" s="176"/>
      <c r="M661" s="176"/>
      <c r="N661" s="177"/>
    </row>
    <row r="662" spans="1:14" ht="15" customHeight="1">
      <c r="A662" s="179"/>
      <c r="B662" s="179"/>
      <c r="C662" s="180"/>
      <c r="D662" s="179"/>
      <c r="E662" s="179"/>
      <c r="F662" s="180"/>
      <c r="G662" s="179" t="s">
        <v>73</v>
      </c>
      <c r="H662" s="181">
        <v>3609</v>
      </c>
      <c r="I662" s="180"/>
      <c r="J662" s="180"/>
      <c r="K662" s="179"/>
      <c r="L662" s="179"/>
      <c r="M662" s="179"/>
      <c r="N662" s="180"/>
    </row>
    <row r="663" spans="1:14" ht="15" customHeight="1">
      <c r="A663" s="903"/>
      <c r="B663" s="903"/>
      <c r="C663" s="903"/>
      <c r="D663" s="903"/>
      <c r="E663" s="903"/>
      <c r="F663" s="903"/>
      <c r="G663" s="903"/>
      <c r="H663" s="903"/>
      <c r="I663" s="903"/>
      <c r="J663" s="903"/>
      <c r="K663" s="903"/>
      <c r="L663" s="903"/>
      <c r="M663" s="903"/>
      <c r="N663" s="903"/>
    </row>
    <row r="664" spans="1:14" ht="15" customHeight="1">
      <c r="A664" s="173" t="s">
        <v>536</v>
      </c>
      <c r="B664" s="173" t="s">
        <v>537</v>
      </c>
      <c r="C664" s="175">
        <v>685</v>
      </c>
      <c r="D664" s="173" t="s">
        <v>538</v>
      </c>
      <c r="E664" s="173" t="s">
        <v>539</v>
      </c>
      <c r="F664" s="175">
        <v>3550</v>
      </c>
      <c r="G664" s="173" t="s">
        <v>115</v>
      </c>
      <c r="H664" s="175">
        <v>3550</v>
      </c>
      <c r="I664" s="175">
        <v>0</v>
      </c>
      <c r="J664" s="175">
        <v>0</v>
      </c>
      <c r="K664" s="182">
        <v>45104</v>
      </c>
      <c r="L664" s="182">
        <v>45895</v>
      </c>
      <c r="M664" s="173"/>
      <c r="N664" s="175">
        <v>0</v>
      </c>
    </row>
    <row r="665" spans="1:14" ht="15" customHeight="1">
      <c r="A665" s="173"/>
      <c r="B665" s="173"/>
      <c r="C665" s="174"/>
      <c r="D665" s="173"/>
      <c r="E665" s="173"/>
      <c r="F665" s="174"/>
      <c r="G665" s="173" t="s">
        <v>116</v>
      </c>
      <c r="H665" s="175">
        <v>100</v>
      </c>
      <c r="I665" s="174"/>
      <c r="J665" s="174"/>
      <c r="K665" s="173"/>
      <c r="L665" s="173"/>
      <c r="M665" s="173"/>
      <c r="N665" s="174"/>
    </row>
    <row r="666" spans="1:14" ht="15" customHeight="1">
      <c r="A666" s="173"/>
      <c r="B666" s="173"/>
      <c r="C666" s="174"/>
      <c r="D666" s="173"/>
      <c r="E666" s="173"/>
      <c r="F666" s="174"/>
      <c r="G666" s="173" t="s">
        <v>122</v>
      </c>
      <c r="H666" s="175">
        <v>25</v>
      </c>
      <c r="I666" s="174"/>
      <c r="J666" s="174"/>
      <c r="K666" s="173"/>
      <c r="L666" s="173"/>
      <c r="M666" s="173"/>
      <c r="N666" s="174"/>
    </row>
    <row r="667" spans="1:14" ht="15" customHeight="1">
      <c r="A667" s="176"/>
      <c r="B667" s="176"/>
      <c r="C667" s="177"/>
      <c r="D667" s="176"/>
      <c r="E667" s="176"/>
      <c r="F667" s="177"/>
      <c r="G667" s="176" t="s">
        <v>123</v>
      </c>
      <c r="H667" s="178">
        <v>20</v>
      </c>
      <c r="I667" s="177"/>
      <c r="J667" s="177"/>
      <c r="K667" s="176"/>
      <c r="L667" s="176"/>
      <c r="M667" s="176"/>
      <c r="N667" s="177"/>
    </row>
    <row r="668" spans="1:14" ht="15" customHeight="1">
      <c r="A668" s="179"/>
      <c r="B668" s="179"/>
      <c r="C668" s="180"/>
      <c r="D668" s="179"/>
      <c r="E668" s="179"/>
      <c r="F668" s="180"/>
      <c r="G668" s="179" t="s">
        <v>73</v>
      </c>
      <c r="H668" s="181">
        <v>3695</v>
      </c>
      <c r="I668" s="180"/>
      <c r="J668" s="180"/>
      <c r="K668" s="179"/>
      <c r="L668" s="179"/>
      <c r="M668" s="179"/>
      <c r="N668" s="180"/>
    </row>
    <row r="669" spans="1:14" ht="15" customHeight="1">
      <c r="A669" s="903"/>
      <c r="B669" s="903"/>
      <c r="C669" s="903"/>
      <c r="D669" s="903"/>
      <c r="E669" s="903"/>
      <c r="F669" s="903"/>
      <c r="G669" s="903"/>
      <c r="H669" s="903"/>
      <c r="I669" s="903"/>
      <c r="J669" s="903"/>
      <c r="K669" s="903"/>
      <c r="L669" s="903"/>
      <c r="M669" s="903"/>
      <c r="N669" s="903"/>
    </row>
    <row r="670" spans="1:14" ht="15" customHeight="1">
      <c r="A670" s="173" t="s">
        <v>540</v>
      </c>
      <c r="B670" s="173" t="s">
        <v>230</v>
      </c>
      <c r="C670" s="175">
        <v>781</v>
      </c>
      <c r="D670" s="173" t="s">
        <v>541</v>
      </c>
      <c r="E670" s="173" t="s">
        <v>542</v>
      </c>
      <c r="F670" s="175">
        <v>3950</v>
      </c>
      <c r="G670" s="173" t="s">
        <v>115</v>
      </c>
      <c r="H670" s="175">
        <v>3200</v>
      </c>
      <c r="I670" s="175">
        <v>3799</v>
      </c>
      <c r="J670" s="175">
        <v>0</v>
      </c>
      <c r="K670" s="182">
        <v>45443</v>
      </c>
      <c r="L670" s="182">
        <v>45838</v>
      </c>
      <c r="M670" s="173"/>
      <c r="N670" s="175">
        <v>0</v>
      </c>
    </row>
    <row r="671" spans="1:14" ht="15" customHeight="1">
      <c r="A671" s="173"/>
      <c r="B671" s="173"/>
      <c r="C671" s="174"/>
      <c r="D671" s="173"/>
      <c r="E671" s="173"/>
      <c r="F671" s="174"/>
      <c r="G671" s="173" t="s">
        <v>116</v>
      </c>
      <c r="H671" s="175">
        <v>75</v>
      </c>
      <c r="I671" s="174"/>
      <c r="J671" s="174"/>
      <c r="K671" s="173"/>
      <c r="L671" s="173"/>
      <c r="M671" s="173"/>
      <c r="N671" s="174"/>
    </row>
    <row r="672" spans="1:14" ht="15" customHeight="1">
      <c r="A672" s="173"/>
      <c r="B672" s="173"/>
      <c r="C672" s="174"/>
      <c r="D672" s="173"/>
      <c r="E672" s="173"/>
      <c r="F672" s="174"/>
      <c r="G672" s="173" t="s">
        <v>122</v>
      </c>
      <c r="H672" s="175">
        <v>15</v>
      </c>
      <c r="I672" s="174"/>
      <c r="J672" s="174"/>
      <c r="K672" s="173"/>
      <c r="L672" s="173"/>
      <c r="M672" s="173"/>
      <c r="N672" s="174"/>
    </row>
    <row r="673" spans="1:14" ht="15" customHeight="1">
      <c r="A673" s="176"/>
      <c r="B673" s="176"/>
      <c r="C673" s="177"/>
      <c r="D673" s="176"/>
      <c r="E673" s="176"/>
      <c r="F673" s="177"/>
      <c r="G673" s="176" t="s">
        <v>123</v>
      </c>
      <c r="H673" s="178">
        <v>10</v>
      </c>
      <c r="I673" s="177"/>
      <c r="J673" s="177"/>
      <c r="K673" s="176"/>
      <c r="L673" s="176"/>
      <c r="M673" s="176"/>
      <c r="N673" s="177"/>
    </row>
    <row r="674" spans="1:14" ht="15" customHeight="1">
      <c r="A674" s="179"/>
      <c r="B674" s="179"/>
      <c r="C674" s="180"/>
      <c r="D674" s="179"/>
      <c r="E674" s="179"/>
      <c r="F674" s="180"/>
      <c r="G674" s="179" t="s">
        <v>73</v>
      </c>
      <c r="H674" s="181">
        <v>3300</v>
      </c>
      <c r="I674" s="180"/>
      <c r="J674" s="180"/>
      <c r="K674" s="179"/>
      <c r="L674" s="179"/>
      <c r="M674" s="179"/>
      <c r="N674" s="180"/>
    </row>
    <row r="675" spans="1:14" ht="15" customHeight="1">
      <c r="A675" s="903"/>
      <c r="B675" s="903"/>
      <c r="C675" s="903"/>
      <c r="D675" s="903"/>
      <c r="E675" s="903"/>
      <c r="F675" s="903"/>
      <c r="G675" s="903"/>
      <c r="H675" s="903"/>
      <c r="I675" s="903"/>
      <c r="J675" s="903"/>
      <c r="K675" s="903"/>
      <c r="L675" s="903"/>
      <c r="M675" s="903"/>
      <c r="N675" s="903"/>
    </row>
    <row r="676" spans="1:14" ht="15" customHeight="1">
      <c r="A676" s="173" t="s">
        <v>543</v>
      </c>
      <c r="B676" s="173" t="s">
        <v>234</v>
      </c>
      <c r="C676" s="175">
        <v>942</v>
      </c>
      <c r="D676" s="173" t="s">
        <v>544</v>
      </c>
      <c r="E676" s="173" t="s">
        <v>545</v>
      </c>
      <c r="F676" s="175">
        <v>4250</v>
      </c>
      <c r="G676" s="173" t="s">
        <v>115</v>
      </c>
      <c r="H676" s="175">
        <v>4250</v>
      </c>
      <c r="I676" s="175">
        <v>4250</v>
      </c>
      <c r="J676" s="175">
        <v>0</v>
      </c>
      <c r="K676" s="182">
        <v>44742</v>
      </c>
      <c r="L676" s="182">
        <v>45837</v>
      </c>
      <c r="M676" s="173"/>
      <c r="N676" s="175">
        <v>0</v>
      </c>
    </row>
    <row r="677" spans="1:14" ht="15" customHeight="1">
      <c r="A677" s="176"/>
      <c r="B677" s="176"/>
      <c r="C677" s="177"/>
      <c r="D677" s="176"/>
      <c r="E677" s="176"/>
      <c r="F677" s="177"/>
      <c r="G677" s="176" t="s">
        <v>116</v>
      </c>
      <c r="H677" s="178">
        <v>75</v>
      </c>
      <c r="I677" s="177"/>
      <c r="J677" s="177"/>
      <c r="K677" s="176"/>
      <c r="L677" s="176"/>
      <c r="M677" s="176"/>
      <c r="N677" s="177"/>
    </row>
    <row r="678" spans="1:14" ht="15" customHeight="1">
      <c r="A678" s="179"/>
      <c r="B678" s="179"/>
      <c r="C678" s="180"/>
      <c r="D678" s="179"/>
      <c r="E678" s="179"/>
      <c r="F678" s="180"/>
      <c r="G678" s="179" t="s">
        <v>73</v>
      </c>
      <c r="H678" s="181">
        <v>4325</v>
      </c>
      <c r="I678" s="180"/>
      <c r="J678" s="180"/>
      <c r="K678" s="179"/>
      <c r="L678" s="179"/>
      <c r="M678" s="179"/>
      <c r="N678" s="180"/>
    </row>
    <row r="679" spans="1:14" ht="15" customHeight="1">
      <c r="A679" s="903"/>
      <c r="B679" s="903"/>
      <c r="C679" s="903"/>
      <c r="D679" s="903"/>
      <c r="E679" s="903"/>
      <c r="F679" s="903"/>
      <c r="G679" s="903"/>
      <c r="H679" s="903"/>
      <c r="I679" s="903"/>
      <c r="J679" s="903"/>
      <c r="K679" s="903"/>
      <c r="L679" s="903"/>
      <c r="M679" s="903"/>
      <c r="N679" s="903"/>
    </row>
    <row r="680" spans="1:14" ht="15" customHeight="1">
      <c r="A680" s="173" t="s">
        <v>546</v>
      </c>
      <c r="B680" s="173" t="s">
        <v>307</v>
      </c>
      <c r="C680" s="175">
        <v>493</v>
      </c>
      <c r="D680" s="173" t="s">
        <v>547</v>
      </c>
      <c r="E680" s="173" t="s">
        <v>548</v>
      </c>
      <c r="F680" s="175">
        <v>3200</v>
      </c>
      <c r="G680" s="173" t="s">
        <v>115</v>
      </c>
      <c r="H680" s="175">
        <v>3200</v>
      </c>
      <c r="I680" s="175">
        <v>3200</v>
      </c>
      <c r="J680" s="175">
        <v>0</v>
      </c>
      <c r="K680" s="182">
        <v>45536</v>
      </c>
      <c r="L680" s="182">
        <v>46133</v>
      </c>
      <c r="M680" s="173"/>
      <c r="N680" s="175">
        <v>0</v>
      </c>
    </row>
    <row r="681" spans="1:14" ht="15" customHeight="1">
      <c r="A681" s="173"/>
      <c r="B681" s="173"/>
      <c r="C681" s="174"/>
      <c r="D681" s="173"/>
      <c r="E681" s="173"/>
      <c r="F681" s="174"/>
      <c r="G681" s="173" t="s">
        <v>116</v>
      </c>
      <c r="H681" s="175">
        <v>100</v>
      </c>
      <c r="I681" s="174"/>
      <c r="J681" s="174"/>
      <c r="K681" s="173"/>
      <c r="L681" s="173"/>
      <c r="M681" s="173"/>
      <c r="N681" s="174"/>
    </row>
    <row r="682" spans="1:14" ht="15" customHeight="1">
      <c r="A682" s="173"/>
      <c r="B682" s="173"/>
      <c r="C682" s="174"/>
      <c r="D682" s="173"/>
      <c r="E682" s="173"/>
      <c r="F682" s="174"/>
      <c r="G682" s="173" t="s">
        <v>122</v>
      </c>
      <c r="H682" s="175">
        <v>20</v>
      </c>
      <c r="I682" s="174"/>
      <c r="J682" s="174"/>
      <c r="K682" s="173"/>
      <c r="L682" s="173"/>
      <c r="M682" s="173"/>
      <c r="N682" s="174"/>
    </row>
    <row r="683" spans="1:14" ht="15" customHeight="1">
      <c r="A683" s="176"/>
      <c r="B683" s="176"/>
      <c r="C683" s="177"/>
      <c r="D683" s="176"/>
      <c r="E683" s="176"/>
      <c r="F683" s="177"/>
      <c r="G683" s="176" t="s">
        <v>123</v>
      </c>
      <c r="H683" s="178">
        <v>15</v>
      </c>
      <c r="I683" s="177"/>
      <c r="J683" s="177"/>
      <c r="K683" s="176"/>
      <c r="L683" s="176"/>
      <c r="M683" s="176"/>
      <c r="N683" s="177"/>
    </row>
    <row r="684" spans="1:14" ht="15" customHeight="1">
      <c r="A684" s="179"/>
      <c r="B684" s="179"/>
      <c r="C684" s="180"/>
      <c r="D684" s="179"/>
      <c r="E684" s="179"/>
      <c r="F684" s="180"/>
      <c r="G684" s="179" t="s">
        <v>73</v>
      </c>
      <c r="H684" s="181">
        <v>3335</v>
      </c>
      <c r="I684" s="180"/>
      <c r="J684" s="180"/>
      <c r="K684" s="179"/>
      <c r="L684" s="179"/>
      <c r="M684" s="179"/>
      <c r="N684" s="180"/>
    </row>
    <row r="685" spans="1:14" ht="15" customHeight="1">
      <c r="A685" s="903"/>
      <c r="B685" s="903"/>
      <c r="C685" s="903"/>
      <c r="D685" s="903"/>
      <c r="E685" s="903"/>
      <c r="F685" s="903"/>
      <c r="G685" s="903"/>
      <c r="H685" s="903"/>
      <c r="I685" s="903"/>
      <c r="J685" s="903"/>
      <c r="K685" s="903"/>
      <c r="L685" s="903"/>
      <c r="M685" s="903"/>
      <c r="N685" s="903"/>
    </row>
    <row r="686" spans="1:14" ht="15" customHeight="1">
      <c r="A686" s="176" t="s">
        <v>549</v>
      </c>
      <c r="B686" s="176" t="s">
        <v>550</v>
      </c>
      <c r="C686" s="178">
        <v>987</v>
      </c>
      <c r="D686" s="176" t="s">
        <v>551</v>
      </c>
      <c r="E686" s="176" t="s">
        <v>552</v>
      </c>
      <c r="F686" s="178">
        <v>4650</v>
      </c>
      <c r="G686" s="176"/>
      <c r="H686" s="178">
        <v>0</v>
      </c>
      <c r="I686" s="178">
        <v>0</v>
      </c>
      <c r="J686" s="178">
        <v>0</v>
      </c>
      <c r="K686" s="183">
        <v>45632</v>
      </c>
      <c r="L686" s="183">
        <v>45996</v>
      </c>
      <c r="M686" s="176"/>
      <c r="N686" s="178">
        <v>99.92</v>
      </c>
    </row>
    <row r="687" spans="1:14" ht="15" customHeight="1">
      <c r="A687" s="179"/>
      <c r="B687" s="179"/>
      <c r="C687" s="180"/>
      <c r="D687" s="179"/>
      <c r="E687" s="179"/>
      <c r="F687" s="180"/>
      <c r="G687" s="179" t="s">
        <v>73</v>
      </c>
      <c r="H687" s="181">
        <v>0</v>
      </c>
      <c r="I687" s="180"/>
      <c r="J687" s="180"/>
      <c r="K687" s="179"/>
      <c r="L687" s="179"/>
      <c r="M687" s="179"/>
      <c r="N687" s="180"/>
    </row>
    <row r="688" spans="1:14" ht="15" customHeight="1">
      <c r="A688" s="903"/>
      <c r="B688" s="903"/>
      <c r="C688" s="903"/>
      <c r="D688" s="903"/>
      <c r="E688" s="903"/>
      <c r="F688" s="903"/>
      <c r="G688" s="903"/>
      <c r="H688" s="903"/>
      <c r="I688" s="903"/>
      <c r="J688" s="903"/>
      <c r="K688" s="903"/>
      <c r="L688" s="903"/>
      <c r="M688" s="903"/>
      <c r="N688" s="903"/>
    </row>
    <row r="689" spans="1:14" ht="15" customHeight="1">
      <c r="A689" s="176" t="s">
        <v>553</v>
      </c>
      <c r="B689" s="176" t="s">
        <v>465</v>
      </c>
      <c r="C689" s="178">
        <v>676</v>
      </c>
      <c r="D689" s="176" t="s">
        <v>76</v>
      </c>
      <c r="E689" s="176" t="s">
        <v>76</v>
      </c>
      <c r="F689" s="178">
        <v>3562</v>
      </c>
      <c r="G689" s="176"/>
      <c r="H689" s="178">
        <v>0</v>
      </c>
      <c r="I689" s="178">
        <v>0</v>
      </c>
      <c r="J689" s="178">
        <v>0</v>
      </c>
      <c r="K689" s="176"/>
      <c r="L689" s="176"/>
      <c r="M689" s="176"/>
      <c r="N689" s="178">
        <v>0</v>
      </c>
    </row>
    <row r="690" spans="1:14" ht="15" customHeight="1">
      <c r="A690" s="179"/>
      <c r="B690" s="179"/>
      <c r="C690" s="180"/>
      <c r="D690" s="179"/>
      <c r="E690" s="179"/>
      <c r="F690" s="180"/>
      <c r="G690" s="179" t="s">
        <v>73</v>
      </c>
      <c r="H690" s="181">
        <v>0</v>
      </c>
      <c r="I690" s="180"/>
      <c r="J690" s="180"/>
      <c r="K690" s="179"/>
      <c r="L690" s="179"/>
      <c r="M690" s="179"/>
      <c r="N690" s="180"/>
    </row>
    <row r="691" spans="1:14" ht="15" customHeight="1">
      <c r="A691" s="903"/>
      <c r="B691" s="903"/>
      <c r="C691" s="903"/>
      <c r="D691" s="903"/>
      <c r="E691" s="903"/>
      <c r="F691" s="903"/>
      <c r="G691" s="903"/>
      <c r="H691" s="903"/>
      <c r="I691" s="903"/>
      <c r="J691" s="903"/>
      <c r="K691" s="903"/>
      <c r="L691" s="903"/>
      <c r="M691" s="903"/>
      <c r="N691" s="903"/>
    </row>
    <row r="692" spans="1:14" ht="15" customHeight="1">
      <c r="A692" s="176" t="s">
        <v>554</v>
      </c>
      <c r="B692" s="176" t="s">
        <v>555</v>
      </c>
      <c r="C692" s="178">
        <v>676</v>
      </c>
      <c r="D692" s="176" t="s">
        <v>76</v>
      </c>
      <c r="E692" s="176" t="s">
        <v>76</v>
      </c>
      <c r="F692" s="178">
        <v>3110</v>
      </c>
      <c r="G692" s="176"/>
      <c r="H692" s="178">
        <v>0</v>
      </c>
      <c r="I692" s="178">
        <v>0</v>
      </c>
      <c r="J692" s="178">
        <v>0</v>
      </c>
      <c r="K692" s="176"/>
      <c r="L692" s="176"/>
      <c r="M692" s="176"/>
      <c r="N692" s="178">
        <v>0</v>
      </c>
    </row>
    <row r="693" spans="1:14" ht="15" customHeight="1">
      <c r="A693" s="179"/>
      <c r="B693" s="179"/>
      <c r="C693" s="180"/>
      <c r="D693" s="179"/>
      <c r="E693" s="179"/>
      <c r="F693" s="180"/>
      <c r="G693" s="179" t="s">
        <v>73</v>
      </c>
      <c r="H693" s="181">
        <v>0</v>
      </c>
      <c r="I693" s="180"/>
      <c r="J693" s="180"/>
      <c r="K693" s="179"/>
      <c r="L693" s="179"/>
      <c r="M693" s="179"/>
      <c r="N693" s="180"/>
    </row>
    <row r="694" spans="1:14" ht="15" customHeight="1">
      <c r="A694" s="903"/>
      <c r="B694" s="903"/>
      <c r="C694" s="903"/>
      <c r="D694" s="903"/>
      <c r="E694" s="903"/>
      <c r="F694" s="903"/>
      <c r="G694" s="903"/>
      <c r="H694" s="903"/>
      <c r="I694" s="903"/>
      <c r="J694" s="903"/>
      <c r="K694" s="903"/>
      <c r="L694" s="903"/>
      <c r="M694" s="903"/>
      <c r="N694" s="903"/>
    </row>
    <row r="695" spans="1:14" ht="15" customHeight="1">
      <c r="A695" s="173" t="s">
        <v>556</v>
      </c>
      <c r="B695" s="173" t="s">
        <v>557</v>
      </c>
      <c r="C695" s="175">
        <v>1010</v>
      </c>
      <c r="D695" s="173" t="s">
        <v>558</v>
      </c>
      <c r="E695" s="173" t="s">
        <v>559</v>
      </c>
      <c r="F695" s="175">
        <v>5095</v>
      </c>
      <c r="G695" s="173" t="s">
        <v>115</v>
      </c>
      <c r="H695" s="175">
        <v>5200</v>
      </c>
      <c r="I695" s="175">
        <v>5200</v>
      </c>
      <c r="J695" s="175">
        <v>0</v>
      </c>
      <c r="K695" s="182">
        <v>44986</v>
      </c>
      <c r="L695" s="182">
        <v>45808</v>
      </c>
      <c r="M695" s="173"/>
      <c r="N695" s="175">
        <v>0</v>
      </c>
    </row>
    <row r="696" spans="1:14" ht="15" customHeight="1">
      <c r="A696" s="176"/>
      <c r="B696" s="176"/>
      <c r="C696" s="177"/>
      <c r="D696" s="176"/>
      <c r="E696" s="176"/>
      <c r="F696" s="177"/>
      <c r="G696" s="176" t="s">
        <v>116</v>
      </c>
      <c r="H696" s="178">
        <v>150</v>
      </c>
      <c r="I696" s="177"/>
      <c r="J696" s="177"/>
      <c r="K696" s="176"/>
      <c r="L696" s="176"/>
      <c r="M696" s="176"/>
      <c r="N696" s="177"/>
    </row>
    <row r="697" spans="1:14" ht="15" customHeight="1">
      <c r="A697" s="179"/>
      <c r="B697" s="179"/>
      <c r="C697" s="180"/>
      <c r="D697" s="179"/>
      <c r="E697" s="179"/>
      <c r="F697" s="180"/>
      <c r="G697" s="179" t="s">
        <v>73</v>
      </c>
      <c r="H697" s="181">
        <v>5350</v>
      </c>
      <c r="I697" s="180"/>
      <c r="J697" s="180"/>
      <c r="K697" s="179"/>
      <c r="L697" s="179"/>
      <c r="M697" s="179"/>
      <c r="N697" s="180"/>
    </row>
    <row r="698" spans="1:14" ht="15" customHeight="1">
      <c r="A698" s="903"/>
      <c r="B698" s="903"/>
      <c r="C698" s="903"/>
      <c r="D698" s="903"/>
      <c r="E698" s="903"/>
      <c r="F698" s="903"/>
      <c r="G698" s="903"/>
      <c r="H698" s="903"/>
      <c r="I698" s="903"/>
      <c r="J698" s="903"/>
      <c r="K698" s="903"/>
      <c r="L698" s="903"/>
      <c r="M698" s="903"/>
      <c r="N698" s="903"/>
    </row>
    <row r="699" spans="1:14" ht="15" customHeight="1">
      <c r="A699" s="173" t="s">
        <v>560</v>
      </c>
      <c r="B699" s="173" t="s">
        <v>473</v>
      </c>
      <c r="C699" s="175">
        <v>1009</v>
      </c>
      <c r="D699" s="173" t="s">
        <v>561</v>
      </c>
      <c r="E699" s="173" t="s">
        <v>562</v>
      </c>
      <c r="F699" s="175">
        <v>4795</v>
      </c>
      <c r="G699" s="173" t="s">
        <v>115</v>
      </c>
      <c r="H699" s="175">
        <v>5274.5</v>
      </c>
      <c r="I699" s="175">
        <v>5274.5</v>
      </c>
      <c r="J699" s="175">
        <v>0</v>
      </c>
      <c r="K699" s="182">
        <v>44392</v>
      </c>
      <c r="L699" s="182">
        <v>46280</v>
      </c>
      <c r="M699" s="173"/>
      <c r="N699" s="175">
        <v>0</v>
      </c>
    </row>
    <row r="700" spans="1:14" ht="15" customHeight="1">
      <c r="A700" s="173"/>
      <c r="B700" s="173"/>
      <c r="C700" s="174"/>
      <c r="D700" s="173"/>
      <c r="E700" s="173"/>
      <c r="F700" s="174"/>
      <c r="G700" s="173" t="s">
        <v>116</v>
      </c>
      <c r="H700" s="175">
        <v>200</v>
      </c>
      <c r="I700" s="174"/>
      <c r="J700" s="174"/>
      <c r="K700" s="173"/>
      <c r="L700" s="173"/>
      <c r="M700" s="173"/>
      <c r="N700" s="174"/>
    </row>
    <row r="701" spans="1:14" ht="15" customHeight="1">
      <c r="A701" s="173"/>
      <c r="B701" s="173"/>
      <c r="C701" s="174"/>
      <c r="D701" s="173"/>
      <c r="E701" s="173"/>
      <c r="F701" s="174"/>
      <c r="G701" s="173" t="s">
        <v>122</v>
      </c>
      <c r="H701" s="175">
        <v>45</v>
      </c>
      <c r="I701" s="174"/>
      <c r="J701" s="174"/>
      <c r="K701" s="173"/>
      <c r="L701" s="173"/>
      <c r="M701" s="173"/>
      <c r="N701" s="174"/>
    </row>
    <row r="702" spans="1:14" ht="15" customHeight="1">
      <c r="A702" s="176"/>
      <c r="B702" s="176"/>
      <c r="C702" s="177"/>
      <c r="D702" s="176"/>
      <c r="E702" s="176"/>
      <c r="F702" s="177"/>
      <c r="G702" s="176" t="s">
        <v>123</v>
      </c>
      <c r="H702" s="178">
        <v>35</v>
      </c>
      <c r="I702" s="177"/>
      <c r="J702" s="177"/>
      <c r="K702" s="176"/>
      <c r="L702" s="176"/>
      <c r="M702" s="176"/>
      <c r="N702" s="177"/>
    </row>
    <row r="703" spans="1:14" ht="15" customHeight="1">
      <c r="A703" s="179"/>
      <c r="B703" s="179"/>
      <c r="C703" s="180"/>
      <c r="D703" s="179"/>
      <c r="E703" s="179"/>
      <c r="F703" s="180"/>
      <c r="G703" s="179" t="s">
        <v>73</v>
      </c>
      <c r="H703" s="181">
        <v>5554.5</v>
      </c>
      <c r="I703" s="180"/>
      <c r="J703" s="180"/>
      <c r="K703" s="179"/>
      <c r="L703" s="179"/>
      <c r="M703" s="179"/>
      <c r="N703" s="180"/>
    </row>
    <row r="704" spans="1:14" ht="15" customHeight="1">
      <c r="A704" s="903"/>
      <c r="B704" s="903"/>
      <c r="C704" s="903"/>
      <c r="D704" s="903"/>
      <c r="E704" s="903"/>
      <c r="F704" s="903"/>
      <c r="G704" s="903"/>
      <c r="H704" s="903"/>
      <c r="I704" s="903"/>
      <c r="J704" s="903"/>
      <c r="K704" s="903"/>
      <c r="L704" s="903"/>
      <c r="M704" s="903"/>
      <c r="N704" s="903"/>
    </row>
    <row r="705" spans="1:14" ht="15" customHeight="1">
      <c r="A705" s="173" t="s">
        <v>563</v>
      </c>
      <c r="B705" s="173" t="s">
        <v>564</v>
      </c>
      <c r="C705" s="175">
        <v>1018</v>
      </c>
      <c r="D705" s="173" t="s">
        <v>565</v>
      </c>
      <c r="E705" s="173" t="s">
        <v>566</v>
      </c>
      <c r="F705" s="175">
        <v>5050</v>
      </c>
      <c r="G705" s="173" t="s">
        <v>115</v>
      </c>
      <c r="H705" s="175">
        <v>5300</v>
      </c>
      <c r="I705" s="175">
        <v>5300</v>
      </c>
      <c r="J705" s="175">
        <v>0</v>
      </c>
      <c r="K705" s="182">
        <v>45444</v>
      </c>
      <c r="L705" s="182">
        <v>46173</v>
      </c>
      <c r="M705" s="173"/>
      <c r="N705" s="175">
        <v>0</v>
      </c>
    </row>
    <row r="706" spans="1:14" ht="15" customHeight="1">
      <c r="A706" s="173"/>
      <c r="B706" s="173"/>
      <c r="C706" s="174"/>
      <c r="D706" s="173"/>
      <c r="E706" s="173"/>
      <c r="F706" s="174"/>
      <c r="G706" s="173" t="s">
        <v>116</v>
      </c>
      <c r="H706" s="175">
        <v>75</v>
      </c>
      <c r="I706" s="174"/>
      <c r="J706" s="174"/>
      <c r="K706" s="173"/>
      <c r="L706" s="173"/>
      <c r="M706" s="173"/>
      <c r="N706" s="174"/>
    </row>
    <row r="707" spans="1:14" ht="15" customHeight="1">
      <c r="A707" s="173"/>
      <c r="B707" s="173"/>
      <c r="C707" s="174"/>
      <c r="D707" s="173"/>
      <c r="E707" s="173"/>
      <c r="F707" s="174"/>
      <c r="G707" s="173" t="s">
        <v>122</v>
      </c>
      <c r="H707" s="175">
        <v>40</v>
      </c>
      <c r="I707" s="174"/>
      <c r="J707" s="174"/>
      <c r="K707" s="173"/>
      <c r="L707" s="173"/>
      <c r="M707" s="173"/>
      <c r="N707" s="174"/>
    </row>
    <row r="708" spans="1:14" ht="15" customHeight="1">
      <c r="A708" s="176"/>
      <c r="B708" s="176"/>
      <c r="C708" s="177"/>
      <c r="D708" s="176"/>
      <c r="E708" s="176"/>
      <c r="F708" s="177"/>
      <c r="G708" s="176" t="s">
        <v>123</v>
      </c>
      <c r="H708" s="178">
        <v>30</v>
      </c>
      <c r="I708" s="177"/>
      <c r="J708" s="177"/>
      <c r="K708" s="176"/>
      <c r="L708" s="176"/>
      <c r="M708" s="176"/>
      <c r="N708" s="177"/>
    </row>
    <row r="709" spans="1:14" ht="15" customHeight="1">
      <c r="A709" s="179"/>
      <c r="B709" s="179"/>
      <c r="C709" s="180"/>
      <c r="D709" s="179"/>
      <c r="E709" s="179"/>
      <c r="F709" s="180"/>
      <c r="G709" s="179" t="s">
        <v>73</v>
      </c>
      <c r="H709" s="181">
        <v>5445</v>
      </c>
      <c r="I709" s="180"/>
      <c r="J709" s="180"/>
      <c r="K709" s="179"/>
      <c r="L709" s="179"/>
      <c r="M709" s="179"/>
      <c r="N709" s="180"/>
    </row>
    <row r="710" spans="1:14" ht="15" customHeight="1">
      <c r="A710" s="903"/>
      <c r="B710" s="903"/>
      <c r="C710" s="903"/>
      <c r="D710" s="903"/>
      <c r="E710" s="903"/>
      <c r="F710" s="903"/>
      <c r="G710" s="903"/>
      <c r="H710" s="903"/>
      <c r="I710" s="903"/>
      <c r="J710" s="903"/>
      <c r="K710" s="903"/>
      <c r="L710" s="903"/>
      <c r="M710" s="903"/>
      <c r="N710" s="903"/>
    </row>
    <row r="711" spans="1:14" ht="15" customHeight="1">
      <c r="A711" s="176" t="s">
        <v>567</v>
      </c>
      <c r="B711" s="176" t="s">
        <v>258</v>
      </c>
      <c r="C711" s="178">
        <v>802</v>
      </c>
      <c r="D711" s="176" t="s">
        <v>400</v>
      </c>
      <c r="E711" s="176" t="s">
        <v>400</v>
      </c>
      <c r="F711" s="178">
        <v>3750</v>
      </c>
      <c r="G711" s="176"/>
      <c r="H711" s="178">
        <v>0</v>
      </c>
      <c r="I711" s="178">
        <v>0</v>
      </c>
      <c r="J711" s="178">
        <v>0</v>
      </c>
      <c r="K711" s="176"/>
      <c r="L711" s="176"/>
      <c r="M711" s="176"/>
      <c r="N711" s="178">
        <v>0</v>
      </c>
    </row>
    <row r="712" spans="1:14" ht="15" customHeight="1">
      <c r="A712" s="179"/>
      <c r="B712" s="179"/>
      <c r="C712" s="180"/>
      <c r="D712" s="179"/>
      <c r="E712" s="179"/>
      <c r="F712" s="180"/>
      <c r="G712" s="179" t="s">
        <v>73</v>
      </c>
      <c r="H712" s="181">
        <v>0</v>
      </c>
      <c r="I712" s="180"/>
      <c r="J712" s="180"/>
      <c r="K712" s="179"/>
      <c r="L712" s="179"/>
      <c r="M712" s="179"/>
      <c r="N712" s="180"/>
    </row>
    <row r="713" spans="1:14" ht="15" customHeight="1">
      <c r="A713" s="903"/>
      <c r="B713" s="903"/>
      <c r="C713" s="903"/>
      <c r="D713" s="903"/>
      <c r="E713" s="903"/>
      <c r="F713" s="903"/>
      <c r="G713" s="903"/>
      <c r="H713" s="903"/>
      <c r="I713" s="903"/>
      <c r="J713" s="903"/>
      <c r="K713" s="903"/>
      <c r="L713" s="903"/>
      <c r="M713" s="903"/>
      <c r="N713" s="903"/>
    </row>
    <row r="714" spans="1:14" ht="15" customHeight="1">
      <c r="A714" s="173" t="s">
        <v>568</v>
      </c>
      <c r="B714" s="173" t="s">
        <v>569</v>
      </c>
      <c r="C714" s="175">
        <v>565</v>
      </c>
      <c r="D714" s="173" t="s">
        <v>570</v>
      </c>
      <c r="E714" s="173" t="s">
        <v>571</v>
      </c>
      <c r="F714" s="175">
        <v>3600</v>
      </c>
      <c r="G714" s="173" t="s">
        <v>115</v>
      </c>
      <c r="H714" s="175">
        <v>3600</v>
      </c>
      <c r="I714" s="175">
        <v>3600</v>
      </c>
      <c r="J714" s="175">
        <v>0</v>
      </c>
      <c r="K714" s="182">
        <v>45432</v>
      </c>
      <c r="L714" s="182">
        <v>45885</v>
      </c>
      <c r="M714" s="173"/>
      <c r="N714" s="175">
        <v>0</v>
      </c>
    </row>
    <row r="715" spans="1:14" ht="15" customHeight="1">
      <c r="A715" s="173"/>
      <c r="B715" s="173"/>
      <c r="C715" s="174"/>
      <c r="D715" s="173"/>
      <c r="E715" s="173"/>
      <c r="F715" s="174"/>
      <c r="G715" s="173" t="s">
        <v>116</v>
      </c>
      <c r="H715" s="175">
        <v>75</v>
      </c>
      <c r="I715" s="174"/>
      <c r="J715" s="174"/>
      <c r="K715" s="173"/>
      <c r="L715" s="173"/>
      <c r="M715" s="173"/>
      <c r="N715" s="174"/>
    </row>
    <row r="716" spans="1:14" ht="15" customHeight="1">
      <c r="A716" s="173"/>
      <c r="B716" s="173"/>
      <c r="C716" s="174"/>
      <c r="D716" s="173"/>
      <c r="E716" s="173"/>
      <c r="F716" s="174"/>
      <c r="G716" s="173" t="s">
        <v>122</v>
      </c>
      <c r="H716" s="175">
        <v>20</v>
      </c>
      <c r="I716" s="174"/>
      <c r="J716" s="174"/>
      <c r="K716" s="173"/>
      <c r="L716" s="173"/>
      <c r="M716" s="173"/>
      <c r="N716" s="174"/>
    </row>
    <row r="717" spans="1:14" ht="15" customHeight="1">
      <c r="A717" s="176"/>
      <c r="B717" s="176"/>
      <c r="C717" s="177"/>
      <c r="D717" s="176"/>
      <c r="E717" s="176"/>
      <c r="F717" s="177"/>
      <c r="G717" s="176" t="s">
        <v>123</v>
      </c>
      <c r="H717" s="178">
        <v>15</v>
      </c>
      <c r="I717" s="177"/>
      <c r="J717" s="177"/>
      <c r="K717" s="176"/>
      <c r="L717" s="176"/>
      <c r="M717" s="176"/>
      <c r="N717" s="177"/>
    </row>
    <row r="718" spans="1:14" ht="15" customHeight="1">
      <c r="A718" s="179"/>
      <c r="B718" s="179"/>
      <c r="C718" s="180"/>
      <c r="D718" s="179"/>
      <c r="E718" s="179"/>
      <c r="F718" s="180"/>
      <c r="G718" s="179" t="s">
        <v>73</v>
      </c>
      <c r="H718" s="181">
        <v>3710</v>
      </c>
      <c r="I718" s="180"/>
      <c r="J718" s="180"/>
      <c r="K718" s="179"/>
      <c r="L718" s="179"/>
      <c r="M718" s="179"/>
      <c r="N718" s="180"/>
    </row>
    <row r="719" spans="1:14" ht="15" customHeight="1">
      <c r="A719" s="903"/>
      <c r="B719" s="903"/>
      <c r="C719" s="903"/>
      <c r="D719" s="903"/>
      <c r="E719" s="903"/>
      <c r="F719" s="903"/>
      <c r="G719" s="903"/>
      <c r="H719" s="903"/>
      <c r="I719" s="903"/>
      <c r="J719" s="903"/>
      <c r="K719" s="903"/>
      <c r="L719" s="903"/>
      <c r="M719" s="903"/>
      <c r="N719" s="903"/>
    </row>
    <row r="720" spans="1:14" ht="15" customHeight="1">
      <c r="A720" s="173" t="s">
        <v>572</v>
      </c>
      <c r="B720" s="173" t="s">
        <v>262</v>
      </c>
      <c r="C720" s="175">
        <v>495</v>
      </c>
      <c r="D720" s="173" t="s">
        <v>573</v>
      </c>
      <c r="E720" s="173" t="s">
        <v>336</v>
      </c>
      <c r="F720" s="175">
        <v>2850</v>
      </c>
      <c r="G720" s="173" t="s">
        <v>115</v>
      </c>
      <c r="H720" s="175">
        <v>2533</v>
      </c>
      <c r="I720" s="175">
        <v>0</v>
      </c>
      <c r="J720" s="175">
        <v>0</v>
      </c>
      <c r="K720" s="182">
        <v>45631</v>
      </c>
      <c r="L720" s="182">
        <v>45995</v>
      </c>
      <c r="M720" s="173"/>
      <c r="N720" s="175">
        <v>0</v>
      </c>
    </row>
    <row r="721" spans="1:14" ht="15" customHeight="1">
      <c r="A721" s="176"/>
      <c r="B721" s="176"/>
      <c r="C721" s="177"/>
      <c r="D721" s="176"/>
      <c r="E721" s="176"/>
      <c r="F721" s="177"/>
      <c r="G721" s="176" t="s">
        <v>116</v>
      </c>
      <c r="H721" s="178">
        <v>100</v>
      </c>
      <c r="I721" s="177"/>
      <c r="J721" s="177"/>
      <c r="K721" s="176"/>
      <c r="L721" s="176"/>
      <c r="M721" s="176"/>
      <c r="N721" s="177"/>
    </row>
    <row r="722" spans="1:14" ht="15" customHeight="1">
      <c r="A722" s="179"/>
      <c r="B722" s="179"/>
      <c r="C722" s="180"/>
      <c r="D722" s="179"/>
      <c r="E722" s="179"/>
      <c r="F722" s="180"/>
      <c r="G722" s="179" t="s">
        <v>73</v>
      </c>
      <c r="H722" s="181">
        <v>2633</v>
      </c>
      <c r="I722" s="180"/>
      <c r="J722" s="180"/>
      <c r="K722" s="179"/>
      <c r="L722" s="179"/>
      <c r="M722" s="179"/>
      <c r="N722" s="180"/>
    </row>
    <row r="723" spans="1:14" ht="15" customHeight="1">
      <c r="A723" s="903"/>
      <c r="B723" s="903"/>
      <c r="C723" s="903"/>
      <c r="D723" s="903"/>
      <c r="E723" s="903"/>
      <c r="F723" s="903"/>
      <c r="G723" s="903"/>
      <c r="H723" s="903"/>
      <c r="I723" s="903"/>
      <c r="J723" s="903"/>
      <c r="K723" s="903"/>
      <c r="L723" s="903"/>
      <c r="M723" s="903"/>
      <c r="N723" s="903"/>
    </row>
    <row r="724" spans="1:14" ht="15" customHeight="1">
      <c r="A724" s="173" t="s">
        <v>574</v>
      </c>
      <c r="B724" s="173" t="s">
        <v>575</v>
      </c>
      <c r="C724" s="175">
        <v>460</v>
      </c>
      <c r="D724" s="173" t="s">
        <v>576</v>
      </c>
      <c r="E724" s="173" t="s">
        <v>577</v>
      </c>
      <c r="F724" s="175">
        <v>3000</v>
      </c>
      <c r="G724" s="173" t="s">
        <v>115</v>
      </c>
      <c r="H724" s="175">
        <v>2553</v>
      </c>
      <c r="I724" s="175">
        <v>0</v>
      </c>
      <c r="J724" s="175">
        <v>0</v>
      </c>
      <c r="K724" s="182">
        <v>45657</v>
      </c>
      <c r="L724" s="182">
        <v>46111</v>
      </c>
      <c r="M724" s="173"/>
      <c r="N724" s="175">
        <v>0</v>
      </c>
    </row>
    <row r="725" spans="1:14" ht="15" customHeight="1">
      <c r="A725" s="173"/>
      <c r="B725" s="173"/>
      <c r="C725" s="174"/>
      <c r="D725" s="173"/>
      <c r="E725" s="173"/>
      <c r="F725" s="174"/>
      <c r="G725" s="173" t="s">
        <v>152</v>
      </c>
      <c r="H725" s="175">
        <v>-2553</v>
      </c>
      <c r="I725" s="174"/>
      <c r="J725" s="174"/>
      <c r="K725" s="173"/>
      <c r="L725" s="173"/>
      <c r="M725" s="173"/>
      <c r="N725" s="174"/>
    </row>
    <row r="726" spans="1:14" ht="15" customHeight="1">
      <c r="A726" s="173"/>
      <c r="B726" s="173"/>
      <c r="C726" s="174"/>
      <c r="D726" s="173"/>
      <c r="E726" s="173"/>
      <c r="F726" s="174"/>
      <c r="G726" s="173" t="s">
        <v>122</v>
      </c>
      <c r="H726" s="175">
        <v>20</v>
      </c>
      <c r="I726" s="174"/>
      <c r="J726" s="174"/>
      <c r="K726" s="173"/>
      <c r="L726" s="173"/>
      <c r="M726" s="173"/>
      <c r="N726" s="174"/>
    </row>
    <row r="727" spans="1:14" ht="15" customHeight="1">
      <c r="A727" s="176"/>
      <c r="B727" s="176"/>
      <c r="C727" s="177"/>
      <c r="D727" s="176"/>
      <c r="E727" s="176"/>
      <c r="F727" s="177"/>
      <c r="G727" s="176" t="s">
        <v>123</v>
      </c>
      <c r="H727" s="178">
        <v>15</v>
      </c>
      <c r="I727" s="177"/>
      <c r="J727" s="177"/>
      <c r="K727" s="176"/>
      <c r="L727" s="176"/>
      <c r="M727" s="176"/>
      <c r="N727" s="177"/>
    </row>
    <row r="728" spans="1:14" ht="15" customHeight="1">
      <c r="A728" s="179"/>
      <c r="B728" s="179"/>
      <c r="C728" s="180"/>
      <c r="D728" s="179"/>
      <c r="E728" s="179"/>
      <c r="F728" s="180"/>
      <c r="G728" s="179" t="s">
        <v>73</v>
      </c>
      <c r="H728" s="181">
        <v>35</v>
      </c>
      <c r="I728" s="180"/>
      <c r="J728" s="180"/>
      <c r="K728" s="179"/>
      <c r="L728" s="179"/>
      <c r="M728" s="179"/>
      <c r="N728" s="180"/>
    </row>
    <row r="729" spans="1:14" ht="15" customHeight="1">
      <c r="A729" s="903"/>
      <c r="B729" s="903"/>
      <c r="C729" s="903"/>
      <c r="D729" s="903"/>
      <c r="E729" s="903"/>
      <c r="F729" s="903"/>
      <c r="G729" s="903"/>
      <c r="H729" s="903"/>
      <c r="I729" s="903"/>
      <c r="J729" s="903"/>
      <c r="K729" s="903"/>
      <c r="L729" s="903"/>
      <c r="M729" s="903"/>
      <c r="N729" s="903"/>
    </row>
    <row r="730" spans="1:14" ht="15" customHeight="1">
      <c r="A730" s="173" t="s">
        <v>578</v>
      </c>
      <c r="B730" s="173" t="s">
        <v>254</v>
      </c>
      <c r="C730" s="175">
        <v>656</v>
      </c>
      <c r="D730" s="173" t="s">
        <v>579</v>
      </c>
      <c r="E730" s="173" t="s">
        <v>580</v>
      </c>
      <c r="F730" s="175">
        <v>3495</v>
      </c>
      <c r="G730" s="173" t="s">
        <v>115</v>
      </c>
      <c r="H730" s="175">
        <v>3600</v>
      </c>
      <c r="I730" s="175">
        <v>3600</v>
      </c>
      <c r="J730" s="175">
        <v>0</v>
      </c>
      <c r="K730" s="182">
        <v>44568</v>
      </c>
      <c r="L730" s="182">
        <v>45815</v>
      </c>
      <c r="M730" s="173"/>
      <c r="N730" s="175">
        <v>3600</v>
      </c>
    </row>
    <row r="731" spans="1:14" ht="15" customHeight="1">
      <c r="A731" s="173"/>
      <c r="B731" s="173"/>
      <c r="C731" s="174"/>
      <c r="D731" s="173"/>
      <c r="E731" s="173"/>
      <c r="F731" s="174"/>
      <c r="G731" s="173" t="s">
        <v>182</v>
      </c>
      <c r="H731" s="175">
        <v>100</v>
      </c>
      <c r="I731" s="174"/>
      <c r="J731" s="174"/>
      <c r="K731" s="173"/>
      <c r="L731" s="173"/>
      <c r="M731" s="173"/>
      <c r="N731" s="174"/>
    </row>
    <row r="732" spans="1:14" ht="15" customHeight="1">
      <c r="A732" s="176"/>
      <c r="B732" s="176"/>
      <c r="C732" s="177"/>
      <c r="D732" s="176"/>
      <c r="E732" s="176"/>
      <c r="F732" s="177"/>
      <c r="G732" s="176" t="s">
        <v>183</v>
      </c>
      <c r="H732" s="178">
        <v>-100</v>
      </c>
      <c r="I732" s="177"/>
      <c r="J732" s="177"/>
      <c r="K732" s="176"/>
      <c r="L732" s="176"/>
      <c r="M732" s="176"/>
      <c r="N732" s="177"/>
    </row>
    <row r="733" spans="1:14" ht="15" customHeight="1">
      <c r="A733" s="179"/>
      <c r="B733" s="179"/>
      <c r="C733" s="180"/>
      <c r="D733" s="179"/>
      <c r="E733" s="179"/>
      <c r="F733" s="180"/>
      <c r="G733" s="179" t="s">
        <v>73</v>
      </c>
      <c r="H733" s="181">
        <v>3600</v>
      </c>
      <c r="I733" s="180"/>
      <c r="J733" s="180"/>
      <c r="K733" s="179"/>
      <c r="L733" s="179"/>
      <c r="M733" s="179"/>
      <c r="N733" s="180"/>
    </row>
    <row r="734" spans="1:14" ht="15" customHeight="1">
      <c r="A734" s="903"/>
      <c r="B734" s="903"/>
      <c r="C734" s="903"/>
      <c r="D734" s="903"/>
      <c r="E734" s="903"/>
      <c r="F734" s="903"/>
      <c r="G734" s="903"/>
      <c r="H734" s="903"/>
      <c r="I734" s="903"/>
      <c r="J734" s="903"/>
      <c r="K734" s="903"/>
      <c r="L734" s="903"/>
      <c r="M734" s="903"/>
      <c r="N734" s="903"/>
    </row>
    <row r="735" spans="1:14" ht="15" customHeight="1">
      <c r="A735" s="173" t="s">
        <v>581</v>
      </c>
      <c r="B735" s="173" t="s">
        <v>496</v>
      </c>
      <c r="C735" s="175">
        <v>722</v>
      </c>
      <c r="D735" s="173" t="s">
        <v>582</v>
      </c>
      <c r="E735" s="173" t="s">
        <v>583</v>
      </c>
      <c r="F735" s="175">
        <v>3650</v>
      </c>
      <c r="G735" s="173" t="s">
        <v>115</v>
      </c>
      <c r="H735" s="175">
        <v>3650</v>
      </c>
      <c r="I735" s="175">
        <v>3650</v>
      </c>
      <c r="J735" s="175">
        <v>0</v>
      </c>
      <c r="K735" s="182">
        <v>45072</v>
      </c>
      <c r="L735" s="182">
        <v>45833</v>
      </c>
      <c r="M735" s="173"/>
      <c r="N735" s="175">
        <v>0</v>
      </c>
    </row>
    <row r="736" spans="1:14" ht="15" customHeight="1">
      <c r="A736" s="173"/>
      <c r="B736" s="173"/>
      <c r="C736" s="174"/>
      <c r="D736" s="173"/>
      <c r="E736" s="173"/>
      <c r="F736" s="174"/>
      <c r="G736" s="173" t="s">
        <v>116</v>
      </c>
      <c r="H736" s="175">
        <v>150</v>
      </c>
      <c r="I736" s="174"/>
      <c r="J736" s="174"/>
      <c r="K736" s="173"/>
      <c r="L736" s="173"/>
      <c r="M736" s="173"/>
      <c r="N736" s="174"/>
    </row>
    <row r="737" spans="1:14" ht="15" customHeight="1">
      <c r="A737" s="173"/>
      <c r="B737" s="173"/>
      <c r="C737" s="174"/>
      <c r="D737" s="173"/>
      <c r="E737" s="173"/>
      <c r="F737" s="174"/>
      <c r="G737" s="173" t="s">
        <v>122</v>
      </c>
      <c r="H737" s="175">
        <v>10</v>
      </c>
      <c r="I737" s="174"/>
      <c r="J737" s="174"/>
      <c r="K737" s="173"/>
      <c r="L737" s="173"/>
      <c r="M737" s="173"/>
      <c r="N737" s="174"/>
    </row>
    <row r="738" spans="1:14" ht="15" customHeight="1">
      <c r="A738" s="176"/>
      <c r="B738" s="176"/>
      <c r="C738" s="177"/>
      <c r="D738" s="176"/>
      <c r="E738" s="176"/>
      <c r="F738" s="177"/>
      <c r="G738" s="176" t="s">
        <v>123</v>
      </c>
      <c r="H738" s="178">
        <v>15</v>
      </c>
      <c r="I738" s="177"/>
      <c r="J738" s="177"/>
      <c r="K738" s="176"/>
      <c r="L738" s="176"/>
      <c r="M738" s="176"/>
      <c r="N738" s="177"/>
    </row>
    <row r="739" spans="1:14" ht="15" customHeight="1">
      <c r="A739" s="179"/>
      <c r="B739" s="179"/>
      <c r="C739" s="180"/>
      <c r="D739" s="179"/>
      <c r="E739" s="179"/>
      <c r="F739" s="180"/>
      <c r="G739" s="179" t="s">
        <v>73</v>
      </c>
      <c r="H739" s="181">
        <v>3825</v>
      </c>
      <c r="I739" s="180"/>
      <c r="J739" s="180"/>
      <c r="K739" s="179"/>
      <c r="L739" s="179"/>
      <c r="M739" s="179"/>
      <c r="N739" s="180"/>
    </row>
    <row r="740" spans="1:14" ht="15" customHeight="1">
      <c r="A740" s="903"/>
      <c r="B740" s="903"/>
      <c r="C740" s="903"/>
      <c r="D740" s="903"/>
      <c r="E740" s="903"/>
      <c r="F740" s="903"/>
      <c r="G740" s="903"/>
      <c r="H740" s="903"/>
      <c r="I740" s="903"/>
      <c r="J740" s="903"/>
      <c r="K740" s="903"/>
      <c r="L740" s="903"/>
      <c r="M740" s="903"/>
      <c r="N740" s="903"/>
    </row>
    <row r="741" spans="1:14" ht="15" customHeight="1">
      <c r="A741" s="176" t="s">
        <v>584</v>
      </c>
      <c r="B741" s="176" t="s">
        <v>526</v>
      </c>
      <c r="C741" s="178">
        <v>477</v>
      </c>
      <c r="D741" s="176" t="s">
        <v>585</v>
      </c>
      <c r="E741" s="176" t="s">
        <v>586</v>
      </c>
      <c r="F741" s="178">
        <v>2533</v>
      </c>
      <c r="G741" s="176" t="s">
        <v>115</v>
      </c>
      <c r="H741" s="178">
        <v>2850</v>
      </c>
      <c r="I741" s="178">
        <v>0</v>
      </c>
      <c r="J741" s="178">
        <v>0</v>
      </c>
      <c r="K741" s="183">
        <v>45618</v>
      </c>
      <c r="L741" s="183">
        <v>46074</v>
      </c>
      <c r="M741" s="176"/>
      <c r="N741" s="178">
        <v>-7856.58</v>
      </c>
    </row>
    <row r="742" spans="1:14" ht="15" customHeight="1">
      <c r="A742" s="179"/>
      <c r="B742" s="179"/>
      <c r="C742" s="180"/>
      <c r="D742" s="179"/>
      <c r="E742" s="179"/>
      <c r="F742" s="180"/>
      <c r="G742" s="179" t="s">
        <v>73</v>
      </c>
      <c r="H742" s="181">
        <v>2850</v>
      </c>
      <c r="I742" s="180"/>
      <c r="J742" s="180"/>
      <c r="K742" s="179"/>
      <c r="L742" s="179"/>
      <c r="M742" s="179"/>
      <c r="N742" s="180"/>
    </row>
    <row r="743" spans="1:14" ht="15" customHeight="1">
      <c r="A743" s="903"/>
      <c r="B743" s="903"/>
      <c r="C743" s="903"/>
      <c r="D743" s="903"/>
      <c r="E743" s="903"/>
      <c r="F743" s="903"/>
      <c r="G743" s="903"/>
      <c r="H743" s="903"/>
      <c r="I743" s="903"/>
      <c r="J743" s="903"/>
      <c r="K743" s="903"/>
      <c r="L743" s="903"/>
      <c r="M743" s="903"/>
      <c r="N743" s="903"/>
    </row>
    <row r="744" spans="1:14" ht="15" customHeight="1">
      <c r="A744" s="173" t="s">
        <v>587</v>
      </c>
      <c r="B744" s="173" t="s">
        <v>412</v>
      </c>
      <c r="C744" s="175">
        <v>690</v>
      </c>
      <c r="D744" s="173" t="s">
        <v>588</v>
      </c>
      <c r="E744" s="173" t="s">
        <v>589</v>
      </c>
      <c r="F744" s="175">
        <v>3575</v>
      </c>
      <c r="G744" s="173" t="s">
        <v>115</v>
      </c>
      <c r="H744" s="175">
        <v>3575</v>
      </c>
      <c r="I744" s="175">
        <v>1000</v>
      </c>
      <c r="J744" s="175">
        <v>0</v>
      </c>
      <c r="K744" s="182">
        <v>45518</v>
      </c>
      <c r="L744" s="182">
        <v>45913</v>
      </c>
      <c r="M744" s="173"/>
      <c r="N744" s="175">
        <v>0</v>
      </c>
    </row>
    <row r="745" spans="1:14" ht="15" customHeight="1">
      <c r="A745" s="173"/>
      <c r="B745" s="173"/>
      <c r="C745" s="174"/>
      <c r="D745" s="173"/>
      <c r="E745" s="173"/>
      <c r="F745" s="174"/>
      <c r="G745" s="173" t="s">
        <v>116</v>
      </c>
      <c r="H745" s="175">
        <v>100</v>
      </c>
      <c r="I745" s="174"/>
      <c r="J745" s="174"/>
      <c r="K745" s="173"/>
      <c r="L745" s="173"/>
      <c r="M745" s="173"/>
      <c r="N745" s="174"/>
    </row>
    <row r="746" spans="1:14" ht="15" customHeight="1">
      <c r="A746" s="173"/>
      <c r="B746" s="173"/>
      <c r="C746" s="174"/>
      <c r="D746" s="173"/>
      <c r="E746" s="173"/>
      <c r="F746" s="174"/>
      <c r="G746" s="173" t="s">
        <v>122</v>
      </c>
      <c r="H746" s="175">
        <v>25</v>
      </c>
      <c r="I746" s="174"/>
      <c r="J746" s="174"/>
      <c r="K746" s="173"/>
      <c r="L746" s="173"/>
      <c r="M746" s="173"/>
      <c r="N746" s="174"/>
    </row>
    <row r="747" spans="1:14" ht="15" customHeight="1">
      <c r="A747" s="176"/>
      <c r="B747" s="176"/>
      <c r="C747" s="177"/>
      <c r="D747" s="176"/>
      <c r="E747" s="176"/>
      <c r="F747" s="177"/>
      <c r="G747" s="176" t="s">
        <v>123</v>
      </c>
      <c r="H747" s="178">
        <v>20</v>
      </c>
      <c r="I747" s="177"/>
      <c r="J747" s="177"/>
      <c r="K747" s="176"/>
      <c r="L747" s="176"/>
      <c r="M747" s="176"/>
      <c r="N747" s="177"/>
    </row>
    <row r="748" spans="1:14" ht="15" customHeight="1">
      <c r="A748" s="179"/>
      <c r="B748" s="179"/>
      <c r="C748" s="180"/>
      <c r="D748" s="179"/>
      <c r="E748" s="179"/>
      <c r="F748" s="180"/>
      <c r="G748" s="179" t="s">
        <v>73</v>
      </c>
      <c r="H748" s="181">
        <v>3720</v>
      </c>
      <c r="I748" s="180"/>
      <c r="J748" s="180"/>
      <c r="K748" s="179"/>
      <c r="L748" s="179"/>
      <c r="M748" s="179"/>
      <c r="N748" s="180"/>
    </row>
    <row r="749" spans="1:14" ht="15" customHeight="1">
      <c r="A749" s="903"/>
      <c r="B749" s="903"/>
      <c r="C749" s="903"/>
      <c r="D749" s="903"/>
      <c r="E749" s="903"/>
      <c r="F749" s="903"/>
      <c r="G749" s="903"/>
      <c r="H749" s="903"/>
      <c r="I749" s="903"/>
      <c r="J749" s="903"/>
      <c r="K749" s="903"/>
      <c r="L749" s="903"/>
      <c r="M749" s="903"/>
      <c r="N749" s="903"/>
    </row>
    <row r="750" spans="1:14" ht="15" customHeight="1">
      <c r="A750" s="173" t="s">
        <v>590</v>
      </c>
      <c r="B750" s="173" t="s">
        <v>591</v>
      </c>
      <c r="C750" s="175">
        <v>954</v>
      </c>
      <c r="D750" s="173" t="s">
        <v>592</v>
      </c>
      <c r="E750" s="173" t="s">
        <v>593</v>
      </c>
      <c r="F750" s="175">
        <v>4995</v>
      </c>
      <c r="G750" s="173" t="s">
        <v>115</v>
      </c>
      <c r="H750" s="175">
        <v>4995</v>
      </c>
      <c r="I750" s="175">
        <v>4995</v>
      </c>
      <c r="J750" s="175">
        <v>0</v>
      </c>
      <c r="K750" s="182">
        <v>45643</v>
      </c>
      <c r="L750" s="182">
        <v>46097</v>
      </c>
      <c r="M750" s="173"/>
      <c r="N750" s="175">
        <v>-5026.6099999999997</v>
      </c>
    </row>
    <row r="751" spans="1:14" ht="15" customHeight="1">
      <c r="A751" s="173"/>
      <c r="B751" s="173"/>
      <c r="C751" s="174"/>
      <c r="D751" s="173"/>
      <c r="E751" s="173"/>
      <c r="F751" s="174"/>
      <c r="G751" s="173" t="s">
        <v>152</v>
      </c>
      <c r="H751" s="175">
        <v>-4995</v>
      </c>
      <c r="I751" s="174"/>
      <c r="J751" s="174"/>
      <c r="K751" s="173"/>
      <c r="L751" s="173"/>
      <c r="M751" s="173"/>
      <c r="N751" s="174"/>
    </row>
    <row r="752" spans="1:14" ht="15" customHeight="1">
      <c r="A752" s="176"/>
      <c r="B752" s="176"/>
      <c r="C752" s="177"/>
      <c r="D752" s="176"/>
      <c r="E752" s="176"/>
      <c r="F752" s="177"/>
      <c r="G752" s="176" t="s">
        <v>116</v>
      </c>
      <c r="H752" s="178">
        <v>100</v>
      </c>
      <c r="I752" s="177"/>
      <c r="J752" s="177"/>
      <c r="K752" s="176"/>
      <c r="L752" s="176"/>
      <c r="M752" s="176"/>
      <c r="N752" s="177"/>
    </row>
    <row r="753" spans="1:14" ht="15" customHeight="1">
      <c r="A753" s="179"/>
      <c r="B753" s="179"/>
      <c r="C753" s="180"/>
      <c r="D753" s="179"/>
      <c r="E753" s="179"/>
      <c r="F753" s="180"/>
      <c r="G753" s="179" t="s">
        <v>73</v>
      </c>
      <c r="H753" s="181">
        <v>100</v>
      </c>
      <c r="I753" s="180"/>
      <c r="J753" s="180"/>
      <c r="K753" s="179"/>
      <c r="L753" s="179"/>
      <c r="M753" s="179"/>
      <c r="N753" s="180"/>
    </row>
    <row r="754" spans="1:14" ht="15" customHeight="1">
      <c r="A754" s="903"/>
      <c r="B754" s="903"/>
      <c r="C754" s="903"/>
      <c r="D754" s="903"/>
      <c r="E754" s="903"/>
      <c r="F754" s="903"/>
      <c r="G754" s="903"/>
      <c r="H754" s="903"/>
      <c r="I754" s="903"/>
      <c r="J754" s="903"/>
      <c r="K754" s="903"/>
      <c r="L754" s="903"/>
      <c r="M754" s="903"/>
      <c r="N754" s="903"/>
    </row>
    <row r="755" spans="1:14" ht="15" customHeight="1">
      <c r="A755" s="173" t="s">
        <v>594</v>
      </c>
      <c r="B755" s="173" t="s">
        <v>595</v>
      </c>
      <c r="C755" s="175">
        <v>1017</v>
      </c>
      <c r="D755" s="173" t="s">
        <v>596</v>
      </c>
      <c r="E755" s="173" t="s">
        <v>597</v>
      </c>
      <c r="F755" s="175">
        <v>4995</v>
      </c>
      <c r="G755" s="173" t="s">
        <v>115</v>
      </c>
      <c r="H755" s="175">
        <v>4995</v>
      </c>
      <c r="I755" s="175">
        <v>0</v>
      </c>
      <c r="J755" s="175">
        <v>0</v>
      </c>
      <c r="K755" s="182">
        <v>45597</v>
      </c>
      <c r="L755" s="182">
        <v>46326</v>
      </c>
      <c r="M755" s="173"/>
      <c r="N755" s="175">
        <v>0</v>
      </c>
    </row>
    <row r="756" spans="1:14" ht="15" customHeight="1">
      <c r="A756" s="173"/>
      <c r="B756" s="173"/>
      <c r="C756" s="174"/>
      <c r="D756" s="173"/>
      <c r="E756" s="173"/>
      <c r="F756" s="174"/>
      <c r="G756" s="173" t="s">
        <v>152</v>
      </c>
      <c r="H756" s="175">
        <v>-624.37</v>
      </c>
      <c r="I756" s="174"/>
      <c r="J756" s="174"/>
      <c r="K756" s="173"/>
      <c r="L756" s="173"/>
      <c r="M756" s="173"/>
      <c r="N756" s="174"/>
    </row>
    <row r="757" spans="1:14" ht="15" customHeight="1">
      <c r="A757" s="173"/>
      <c r="B757" s="173"/>
      <c r="C757" s="174"/>
      <c r="D757" s="173"/>
      <c r="E757" s="173"/>
      <c r="F757" s="174"/>
      <c r="G757" s="173" t="s">
        <v>116</v>
      </c>
      <c r="H757" s="175">
        <v>100</v>
      </c>
      <c r="I757" s="174"/>
      <c r="J757" s="174"/>
      <c r="K757" s="173"/>
      <c r="L757" s="173"/>
      <c r="M757" s="173"/>
      <c r="N757" s="174"/>
    </row>
    <row r="758" spans="1:14" ht="15" customHeight="1">
      <c r="A758" s="173"/>
      <c r="B758" s="173"/>
      <c r="C758" s="174"/>
      <c r="D758" s="173"/>
      <c r="E758" s="173"/>
      <c r="F758" s="174"/>
      <c r="G758" s="173" t="s">
        <v>122</v>
      </c>
      <c r="H758" s="175">
        <v>25</v>
      </c>
      <c r="I758" s="174"/>
      <c r="J758" s="174"/>
      <c r="K758" s="173"/>
      <c r="L758" s="173"/>
      <c r="M758" s="173"/>
      <c r="N758" s="174"/>
    </row>
    <row r="759" spans="1:14" ht="15" customHeight="1">
      <c r="A759" s="176"/>
      <c r="B759" s="176"/>
      <c r="C759" s="177"/>
      <c r="D759" s="176"/>
      <c r="E759" s="176"/>
      <c r="F759" s="177"/>
      <c r="G759" s="176" t="s">
        <v>123</v>
      </c>
      <c r="H759" s="178">
        <v>20</v>
      </c>
      <c r="I759" s="177"/>
      <c r="J759" s="177"/>
      <c r="K759" s="176"/>
      <c r="L759" s="176"/>
      <c r="M759" s="176"/>
      <c r="N759" s="177"/>
    </row>
    <row r="760" spans="1:14" ht="15" customHeight="1">
      <c r="A760" s="179"/>
      <c r="B760" s="179"/>
      <c r="C760" s="180"/>
      <c r="D760" s="179"/>
      <c r="E760" s="179"/>
      <c r="F760" s="180"/>
      <c r="G760" s="179" t="s">
        <v>73</v>
      </c>
      <c r="H760" s="181">
        <v>4515.63</v>
      </c>
      <c r="I760" s="180"/>
      <c r="J760" s="180"/>
      <c r="K760" s="179"/>
      <c r="L760" s="179"/>
      <c r="M760" s="179"/>
      <c r="N760" s="180"/>
    </row>
    <row r="761" spans="1:14" ht="15" customHeight="1">
      <c r="A761" s="903"/>
      <c r="B761" s="903"/>
      <c r="C761" s="903"/>
      <c r="D761" s="903"/>
      <c r="E761" s="903"/>
      <c r="F761" s="903"/>
      <c r="G761" s="903"/>
      <c r="H761" s="903"/>
      <c r="I761" s="903"/>
      <c r="J761" s="903"/>
      <c r="K761" s="903"/>
      <c r="L761" s="903"/>
      <c r="M761" s="903"/>
      <c r="N761" s="903"/>
    </row>
    <row r="762" spans="1:14" ht="15" customHeight="1">
      <c r="A762" s="173" t="s">
        <v>598</v>
      </c>
      <c r="B762" s="173" t="s">
        <v>219</v>
      </c>
      <c r="C762" s="175">
        <v>853</v>
      </c>
      <c r="D762" s="173" t="s">
        <v>599</v>
      </c>
      <c r="E762" s="173" t="s">
        <v>600</v>
      </c>
      <c r="F762" s="175">
        <v>4100</v>
      </c>
      <c r="G762" s="173" t="s">
        <v>115</v>
      </c>
      <c r="H762" s="175">
        <v>4000</v>
      </c>
      <c r="I762" s="175">
        <v>4000</v>
      </c>
      <c r="J762" s="175">
        <v>0</v>
      </c>
      <c r="K762" s="182">
        <v>45352</v>
      </c>
      <c r="L762" s="182">
        <v>45747</v>
      </c>
      <c r="M762" s="173"/>
      <c r="N762" s="175">
        <v>0</v>
      </c>
    </row>
    <row r="763" spans="1:14" ht="15" customHeight="1">
      <c r="A763" s="173"/>
      <c r="B763" s="173"/>
      <c r="C763" s="174"/>
      <c r="D763" s="173"/>
      <c r="E763" s="173"/>
      <c r="F763" s="174"/>
      <c r="G763" s="173" t="s">
        <v>116</v>
      </c>
      <c r="H763" s="175">
        <v>75</v>
      </c>
      <c r="I763" s="174"/>
      <c r="J763" s="174"/>
      <c r="K763" s="173"/>
      <c r="L763" s="173"/>
      <c r="M763" s="173"/>
      <c r="N763" s="174"/>
    </row>
    <row r="764" spans="1:14" ht="15" customHeight="1">
      <c r="A764" s="173"/>
      <c r="B764" s="173"/>
      <c r="C764" s="174"/>
      <c r="D764" s="173"/>
      <c r="E764" s="173"/>
      <c r="F764" s="174"/>
      <c r="G764" s="173" t="s">
        <v>122</v>
      </c>
      <c r="H764" s="175">
        <v>15</v>
      </c>
      <c r="I764" s="174"/>
      <c r="J764" s="174"/>
      <c r="K764" s="173"/>
      <c r="L764" s="173"/>
      <c r="M764" s="173"/>
      <c r="N764" s="174"/>
    </row>
    <row r="765" spans="1:14" ht="15" customHeight="1">
      <c r="A765" s="176"/>
      <c r="B765" s="176"/>
      <c r="C765" s="177"/>
      <c r="D765" s="176"/>
      <c r="E765" s="176"/>
      <c r="F765" s="177"/>
      <c r="G765" s="176" t="s">
        <v>123</v>
      </c>
      <c r="H765" s="178">
        <v>10</v>
      </c>
      <c r="I765" s="177"/>
      <c r="J765" s="177"/>
      <c r="K765" s="176"/>
      <c r="L765" s="176"/>
      <c r="M765" s="176"/>
      <c r="N765" s="177"/>
    </row>
    <row r="766" spans="1:14" ht="15" customHeight="1">
      <c r="A766" s="179"/>
      <c r="B766" s="179"/>
      <c r="C766" s="180"/>
      <c r="D766" s="179"/>
      <c r="E766" s="179"/>
      <c r="F766" s="180"/>
      <c r="G766" s="179" t="s">
        <v>73</v>
      </c>
      <c r="H766" s="181">
        <v>4100</v>
      </c>
      <c r="I766" s="180"/>
      <c r="J766" s="180"/>
      <c r="K766" s="179"/>
      <c r="L766" s="179"/>
      <c r="M766" s="179"/>
      <c r="N766" s="180"/>
    </row>
    <row r="767" spans="1:14" ht="15" customHeight="1">
      <c r="A767" s="903"/>
      <c r="B767" s="903"/>
      <c r="C767" s="903"/>
      <c r="D767" s="903"/>
      <c r="E767" s="903"/>
      <c r="F767" s="903"/>
      <c r="G767" s="903"/>
      <c r="H767" s="903"/>
      <c r="I767" s="903"/>
      <c r="J767" s="903"/>
      <c r="K767" s="903"/>
      <c r="L767" s="903"/>
      <c r="M767" s="903"/>
      <c r="N767" s="903"/>
    </row>
    <row r="768" spans="1:14" ht="15" customHeight="1">
      <c r="A768" s="173" t="s">
        <v>601</v>
      </c>
      <c r="B768" s="173" t="s">
        <v>516</v>
      </c>
      <c r="C768" s="175">
        <v>701</v>
      </c>
      <c r="D768" s="173" t="s">
        <v>602</v>
      </c>
      <c r="E768" s="173" t="s">
        <v>603</v>
      </c>
      <c r="F768" s="175">
        <v>3595</v>
      </c>
      <c r="G768" s="173" t="s">
        <v>115</v>
      </c>
      <c r="H768" s="175">
        <v>3650</v>
      </c>
      <c r="I768" s="175">
        <v>0</v>
      </c>
      <c r="J768" s="175">
        <v>0</v>
      </c>
      <c r="K768" s="182">
        <v>45056</v>
      </c>
      <c r="L768" s="182">
        <v>46243</v>
      </c>
      <c r="M768" s="173"/>
      <c r="N768" s="175">
        <v>4850</v>
      </c>
    </row>
    <row r="769" spans="1:14" ht="15" customHeight="1">
      <c r="A769" s="173"/>
      <c r="B769" s="173"/>
      <c r="C769" s="174"/>
      <c r="D769" s="173"/>
      <c r="E769" s="173"/>
      <c r="F769" s="174"/>
      <c r="G769" s="173" t="s">
        <v>122</v>
      </c>
      <c r="H769" s="175">
        <v>10</v>
      </c>
      <c r="I769" s="174"/>
      <c r="J769" s="174"/>
      <c r="K769" s="173"/>
      <c r="L769" s="173"/>
      <c r="M769" s="173"/>
      <c r="N769" s="174"/>
    </row>
    <row r="770" spans="1:14" ht="15" customHeight="1">
      <c r="A770" s="173"/>
      <c r="B770" s="173"/>
      <c r="C770" s="174"/>
      <c r="D770" s="173"/>
      <c r="E770" s="173"/>
      <c r="F770" s="174"/>
      <c r="G770" s="173" t="s">
        <v>123</v>
      </c>
      <c r="H770" s="175">
        <v>15</v>
      </c>
      <c r="I770" s="174"/>
      <c r="J770" s="174"/>
      <c r="K770" s="173"/>
      <c r="L770" s="173"/>
      <c r="M770" s="173"/>
      <c r="N770" s="174"/>
    </row>
    <row r="771" spans="1:14" ht="15" customHeight="1">
      <c r="A771" s="176"/>
      <c r="B771" s="176"/>
      <c r="C771" s="177"/>
      <c r="D771" s="176"/>
      <c r="E771" s="176"/>
      <c r="F771" s="177"/>
      <c r="G771" s="176" t="s">
        <v>182</v>
      </c>
      <c r="H771" s="178">
        <v>75</v>
      </c>
      <c r="I771" s="177"/>
      <c r="J771" s="177"/>
      <c r="K771" s="176"/>
      <c r="L771" s="176"/>
      <c r="M771" s="176"/>
      <c r="N771" s="177"/>
    </row>
    <row r="772" spans="1:14" ht="15" customHeight="1">
      <c r="A772" s="179"/>
      <c r="B772" s="179"/>
      <c r="C772" s="180"/>
      <c r="D772" s="179"/>
      <c r="E772" s="179"/>
      <c r="F772" s="180"/>
      <c r="G772" s="179" t="s">
        <v>73</v>
      </c>
      <c r="H772" s="181">
        <v>3750</v>
      </c>
      <c r="I772" s="180"/>
      <c r="J772" s="180"/>
      <c r="K772" s="179"/>
      <c r="L772" s="179"/>
      <c r="M772" s="179"/>
      <c r="N772" s="180"/>
    </row>
    <row r="773" spans="1:14" ht="15" customHeight="1">
      <c r="A773" s="903"/>
      <c r="B773" s="903"/>
      <c r="C773" s="903"/>
      <c r="D773" s="903"/>
      <c r="E773" s="903"/>
      <c r="F773" s="903"/>
      <c r="G773" s="903"/>
      <c r="H773" s="903"/>
      <c r="I773" s="903"/>
      <c r="J773" s="903"/>
      <c r="K773" s="903"/>
      <c r="L773" s="903"/>
      <c r="M773" s="903"/>
      <c r="N773" s="903"/>
    </row>
    <row r="774" spans="1:14" ht="15" customHeight="1">
      <c r="A774" s="173" t="s">
        <v>604</v>
      </c>
      <c r="B774" s="173" t="s">
        <v>391</v>
      </c>
      <c r="C774" s="175">
        <v>562</v>
      </c>
      <c r="D774" s="173" t="s">
        <v>605</v>
      </c>
      <c r="E774" s="173" t="s">
        <v>606</v>
      </c>
      <c r="F774" s="175">
        <v>3350</v>
      </c>
      <c r="G774" s="173" t="s">
        <v>115</v>
      </c>
      <c r="H774" s="175">
        <v>3400</v>
      </c>
      <c r="I774" s="175">
        <v>3400</v>
      </c>
      <c r="J774" s="175">
        <v>0</v>
      </c>
      <c r="K774" s="182">
        <v>44573</v>
      </c>
      <c r="L774" s="182">
        <v>46123</v>
      </c>
      <c r="M774" s="173"/>
      <c r="N774" s="175">
        <v>0</v>
      </c>
    </row>
    <row r="775" spans="1:14" ht="15" customHeight="1">
      <c r="A775" s="176"/>
      <c r="B775" s="176"/>
      <c r="C775" s="177"/>
      <c r="D775" s="176"/>
      <c r="E775" s="176"/>
      <c r="F775" s="177"/>
      <c r="G775" s="176" t="s">
        <v>116</v>
      </c>
      <c r="H775" s="178">
        <v>75</v>
      </c>
      <c r="I775" s="177"/>
      <c r="J775" s="177"/>
      <c r="K775" s="176"/>
      <c r="L775" s="176"/>
      <c r="M775" s="176"/>
      <c r="N775" s="177"/>
    </row>
    <row r="776" spans="1:14" ht="15" customHeight="1">
      <c r="A776" s="179"/>
      <c r="B776" s="179"/>
      <c r="C776" s="180"/>
      <c r="D776" s="179"/>
      <c r="E776" s="179"/>
      <c r="F776" s="180"/>
      <c r="G776" s="179" t="s">
        <v>73</v>
      </c>
      <c r="H776" s="181">
        <v>3475</v>
      </c>
      <c r="I776" s="180"/>
      <c r="J776" s="180"/>
      <c r="K776" s="179"/>
      <c r="L776" s="179"/>
      <c r="M776" s="179"/>
      <c r="N776" s="180"/>
    </row>
    <row r="777" spans="1:14" ht="15" customHeight="1">
      <c r="A777" s="903"/>
      <c r="B777" s="903"/>
      <c r="C777" s="903"/>
      <c r="D777" s="903"/>
      <c r="E777" s="903"/>
      <c r="F777" s="903"/>
      <c r="G777" s="903"/>
      <c r="H777" s="903"/>
      <c r="I777" s="903"/>
      <c r="J777" s="903"/>
      <c r="K777" s="903"/>
      <c r="L777" s="903"/>
      <c r="M777" s="903"/>
      <c r="N777" s="903"/>
    </row>
    <row r="778" spans="1:14" ht="15" customHeight="1">
      <c r="A778" s="173" t="s">
        <v>607</v>
      </c>
      <c r="B778" s="173" t="s">
        <v>522</v>
      </c>
      <c r="C778" s="175">
        <v>654</v>
      </c>
      <c r="D778" s="173" t="s">
        <v>608</v>
      </c>
      <c r="E778" s="173" t="s">
        <v>609</v>
      </c>
      <c r="F778" s="175">
        <v>3502</v>
      </c>
      <c r="G778" s="173" t="s">
        <v>115</v>
      </c>
      <c r="H778" s="175">
        <v>3575</v>
      </c>
      <c r="I778" s="175">
        <v>0</v>
      </c>
      <c r="J778" s="175">
        <v>0</v>
      </c>
      <c r="K778" s="182">
        <v>45243</v>
      </c>
      <c r="L778" s="182">
        <v>46003</v>
      </c>
      <c r="M778" s="173"/>
      <c r="N778" s="175">
        <v>7527.58</v>
      </c>
    </row>
    <row r="779" spans="1:14" ht="15" customHeight="1">
      <c r="A779" s="173"/>
      <c r="B779" s="173"/>
      <c r="C779" s="174"/>
      <c r="D779" s="173"/>
      <c r="E779" s="173"/>
      <c r="F779" s="174"/>
      <c r="G779" s="173" t="s">
        <v>122</v>
      </c>
      <c r="H779" s="175">
        <v>25</v>
      </c>
      <c r="I779" s="174"/>
      <c r="J779" s="174"/>
      <c r="K779" s="173"/>
      <c r="L779" s="173"/>
      <c r="M779" s="173"/>
      <c r="N779" s="174"/>
    </row>
    <row r="780" spans="1:14" ht="15" customHeight="1">
      <c r="A780" s="173"/>
      <c r="B780" s="173"/>
      <c r="C780" s="174"/>
      <c r="D780" s="173"/>
      <c r="E780" s="173"/>
      <c r="F780" s="174"/>
      <c r="G780" s="173" t="s">
        <v>123</v>
      </c>
      <c r="H780" s="175">
        <v>20</v>
      </c>
      <c r="I780" s="174"/>
      <c r="J780" s="174"/>
      <c r="K780" s="173"/>
      <c r="L780" s="173"/>
      <c r="M780" s="173"/>
      <c r="N780" s="174"/>
    </row>
    <row r="781" spans="1:14" ht="15" customHeight="1">
      <c r="A781" s="176"/>
      <c r="B781" s="176"/>
      <c r="C781" s="177"/>
      <c r="D781" s="176"/>
      <c r="E781" s="176"/>
      <c r="F781" s="177"/>
      <c r="G781" s="176" t="s">
        <v>116</v>
      </c>
      <c r="H781" s="178">
        <v>150</v>
      </c>
      <c r="I781" s="177"/>
      <c r="J781" s="177"/>
      <c r="K781" s="176"/>
      <c r="L781" s="176"/>
      <c r="M781" s="176"/>
      <c r="N781" s="177"/>
    </row>
    <row r="782" spans="1:14" ht="15" customHeight="1">
      <c r="A782" s="179"/>
      <c r="B782" s="179"/>
      <c r="C782" s="180"/>
      <c r="D782" s="179"/>
      <c r="E782" s="179"/>
      <c r="F782" s="180"/>
      <c r="G782" s="179" t="s">
        <v>73</v>
      </c>
      <c r="H782" s="181">
        <v>3770</v>
      </c>
      <c r="I782" s="180"/>
      <c r="J782" s="180"/>
      <c r="K782" s="179"/>
      <c r="L782" s="179"/>
      <c r="M782" s="179"/>
      <c r="N782" s="180"/>
    </row>
    <row r="783" spans="1:14" ht="15" customHeight="1">
      <c r="A783" s="903"/>
      <c r="B783" s="903"/>
      <c r="C783" s="903"/>
      <c r="D783" s="903"/>
      <c r="E783" s="903"/>
      <c r="F783" s="903"/>
      <c r="G783" s="903"/>
      <c r="H783" s="903"/>
      <c r="I783" s="903"/>
      <c r="J783" s="903"/>
      <c r="K783" s="903"/>
      <c r="L783" s="903"/>
      <c r="M783" s="903"/>
      <c r="N783" s="903"/>
    </row>
    <row r="784" spans="1:14" ht="15" customHeight="1">
      <c r="A784" s="173" t="s">
        <v>610</v>
      </c>
      <c r="B784" s="173" t="s">
        <v>575</v>
      </c>
      <c r="C784" s="175">
        <v>460</v>
      </c>
      <c r="D784" s="173" t="s">
        <v>611</v>
      </c>
      <c r="E784" s="173" t="s">
        <v>508</v>
      </c>
      <c r="F784" s="175">
        <v>2860</v>
      </c>
      <c r="G784" s="173" t="s">
        <v>115</v>
      </c>
      <c r="H784" s="175">
        <v>2860</v>
      </c>
      <c r="I784" s="175">
        <v>2860</v>
      </c>
      <c r="J784" s="175">
        <v>0</v>
      </c>
      <c r="K784" s="182">
        <v>44593</v>
      </c>
      <c r="L784" s="182">
        <v>46203</v>
      </c>
      <c r="M784" s="173"/>
      <c r="N784" s="175">
        <v>5745</v>
      </c>
    </row>
    <row r="785" spans="1:14" ht="15" customHeight="1">
      <c r="A785" s="173"/>
      <c r="B785" s="173"/>
      <c r="C785" s="174"/>
      <c r="D785" s="173"/>
      <c r="E785" s="173"/>
      <c r="F785" s="174"/>
      <c r="G785" s="173" t="s">
        <v>116</v>
      </c>
      <c r="H785" s="175">
        <v>75</v>
      </c>
      <c r="I785" s="174"/>
      <c r="J785" s="174"/>
      <c r="K785" s="173"/>
      <c r="L785" s="173"/>
      <c r="M785" s="173"/>
      <c r="N785" s="174"/>
    </row>
    <row r="786" spans="1:14" ht="15" customHeight="1">
      <c r="A786" s="173"/>
      <c r="B786" s="173"/>
      <c r="C786" s="174"/>
      <c r="D786" s="173"/>
      <c r="E786" s="173"/>
      <c r="F786" s="174"/>
      <c r="G786" s="173" t="s">
        <v>122</v>
      </c>
      <c r="H786" s="175">
        <v>15</v>
      </c>
      <c r="I786" s="174"/>
      <c r="J786" s="174"/>
      <c r="K786" s="173"/>
      <c r="L786" s="173"/>
      <c r="M786" s="173"/>
      <c r="N786" s="174"/>
    </row>
    <row r="787" spans="1:14" ht="15" customHeight="1">
      <c r="A787" s="176"/>
      <c r="B787" s="176"/>
      <c r="C787" s="177"/>
      <c r="D787" s="176"/>
      <c r="E787" s="176"/>
      <c r="F787" s="177"/>
      <c r="G787" s="176" t="s">
        <v>123</v>
      </c>
      <c r="H787" s="178">
        <v>10</v>
      </c>
      <c r="I787" s="177"/>
      <c r="J787" s="177"/>
      <c r="K787" s="176"/>
      <c r="L787" s="176"/>
      <c r="M787" s="176"/>
      <c r="N787" s="177"/>
    </row>
    <row r="788" spans="1:14" ht="15" customHeight="1">
      <c r="A788" s="179"/>
      <c r="B788" s="179"/>
      <c r="C788" s="180"/>
      <c r="D788" s="179"/>
      <c r="E788" s="179"/>
      <c r="F788" s="180"/>
      <c r="G788" s="179" t="s">
        <v>73</v>
      </c>
      <c r="H788" s="181">
        <v>2960</v>
      </c>
      <c r="I788" s="180"/>
      <c r="J788" s="180"/>
      <c r="K788" s="179"/>
      <c r="L788" s="179"/>
      <c r="M788" s="179"/>
      <c r="N788" s="180"/>
    </row>
    <row r="789" spans="1:14" ht="15" customHeight="1">
      <c r="A789" s="903"/>
      <c r="B789" s="903"/>
      <c r="C789" s="903"/>
      <c r="D789" s="903"/>
      <c r="E789" s="903"/>
      <c r="F789" s="903"/>
      <c r="G789" s="903"/>
      <c r="H789" s="903"/>
      <c r="I789" s="903"/>
      <c r="J789" s="903"/>
      <c r="K789" s="903"/>
      <c r="L789" s="903"/>
      <c r="M789" s="903"/>
      <c r="N789" s="903"/>
    </row>
    <row r="790" spans="1:14" ht="15" customHeight="1">
      <c r="A790" s="173" t="s">
        <v>612</v>
      </c>
      <c r="B790" s="173" t="s">
        <v>441</v>
      </c>
      <c r="C790" s="175">
        <v>476</v>
      </c>
      <c r="D790" s="173" t="s">
        <v>613</v>
      </c>
      <c r="E790" s="173" t="s">
        <v>614</v>
      </c>
      <c r="F790" s="175">
        <v>2900</v>
      </c>
      <c r="G790" s="173" t="s">
        <v>115</v>
      </c>
      <c r="H790" s="175">
        <v>2979.75</v>
      </c>
      <c r="I790" s="175">
        <v>2979.75</v>
      </c>
      <c r="J790" s="175">
        <v>0</v>
      </c>
      <c r="K790" s="182">
        <v>44739</v>
      </c>
      <c r="L790" s="182">
        <v>46200</v>
      </c>
      <c r="M790" s="173"/>
      <c r="N790" s="175">
        <v>0</v>
      </c>
    </row>
    <row r="791" spans="1:14" ht="15" customHeight="1">
      <c r="A791" s="176"/>
      <c r="B791" s="176"/>
      <c r="C791" s="177"/>
      <c r="D791" s="176"/>
      <c r="E791" s="176"/>
      <c r="F791" s="177"/>
      <c r="G791" s="176" t="s">
        <v>116</v>
      </c>
      <c r="H791" s="178">
        <v>75</v>
      </c>
      <c r="I791" s="177"/>
      <c r="J791" s="177"/>
      <c r="K791" s="176"/>
      <c r="L791" s="176"/>
      <c r="M791" s="176"/>
      <c r="N791" s="177"/>
    </row>
    <row r="792" spans="1:14" ht="15" customHeight="1">
      <c r="A792" s="179"/>
      <c r="B792" s="179"/>
      <c r="C792" s="180"/>
      <c r="D792" s="179"/>
      <c r="E792" s="179"/>
      <c r="F792" s="180"/>
      <c r="G792" s="179" t="s">
        <v>73</v>
      </c>
      <c r="H792" s="181">
        <v>3054.75</v>
      </c>
      <c r="I792" s="180"/>
      <c r="J792" s="180"/>
      <c r="K792" s="179"/>
      <c r="L792" s="179"/>
      <c r="M792" s="179"/>
      <c r="N792" s="180"/>
    </row>
    <row r="793" spans="1:14" ht="15" customHeight="1">
      <c r="A793" s="903"/>
      <c r="B793" s="903"/>
      <c r="C793" s="903"/>
      <c r="D793" s="903"/>
      <c r="E793" s="903"/>
      <c r="F793" s="903"/>
      <c r="G793" s="903"/>
      <c r="H793" s="903"/>
      <c r="I793" s="903"/>
      <c r="J793" s="903"/>
      <c r="K793" s="903"/>
      <c r="L793" s="903"/>
      <c r="M793" s="903"/>
      <c r="N793" s="903"/>
    </row>
    <row r="794" spans="1:14" ht="15" customHeight="1">
      <c r="A794" s="173" t="s">
        <v>615</v>
      </c>
      <c r="B794" s="173" t="s">
        <v>533</v>
      </c>
      <c r="C794" s="175">
        <v>720</v>
      </c>
      <c r="D794" s="173" t="s">
        <v>616</v>
      </c>
      <c r="E794" s="173" t="s">
        <v>617</v>
      </c>
      <c r="F794" s="175">
        <v>3650</v>
      </c>
      <c r="G794" s="173" t="s">
        <v>115</v>
      </c>
      <c r="H794" s="175">
        <v>3700</v>
      </c>
      <c r="I794" s="175">
        <v>0</v>
      </c>
      <c r="J794" s="175">
        <v>0</v>
      </c>
      <c r="K794" s="182">
        <v>45078</v>
      </c>
      <c r="L794" s="182">
        <v>45808</v>
      </c>
      <c r="M794" s="173"/>
      <c r="N794" s="175">
        <v>0</v>
      </c>
    </row>
    <row r="795" spans="1:14" ht="15" customHeight="1">
      <c r="A795" s="173"/>
      <c r="B795" s="173"/>
      <c r="C795" s="174"/>
      <c r="D795" s="173"/>
      <c r="E795" s="173"/>
      <c r="F795" s="174"/>
      <c r="G795" s="173" t="s">
        <v>116</v>
      </c>
      <c r="H795" s="175">
        <v>75</v>
      </c>
      <c r="I795" s="174"/>
      <c r="J795" s="174"/>
      <c r="K795" s="173"/>
      <c r="L795" s="173"/>
      <c r="M795" s="173"/>
      <c r="N795" s="174"/>
    </row>
    <row r="796" spans="1:14" ht="15" customHeight="1">
      <c r="A796" s="173"/>
      <c r="B796" s="173"/>
      <c r="C796" s="174"/>
      <c r="D796" s="173"/>
      <c r="E796" s="173"/>
      <c r="F796" s="174"/>
      <c r="G796" s="173" t="s">
        <v>122</v>
      </c>
      <c r="H796" s="175">
        <v>10</v>
      </c>
      <c r="I796" s="174"/>
      <c r="J796" s="174"/>
      <c r="K796" s="173"/>
      <c r="L796" s="173"/>
      <c r="M796" s="173"/>
      <c r="N796" s="174"/>
    </row>
    <row r="797" spans="1:14" ht="15" customHeight="1">
      <c r="A797" s="176"/>
      <c r="B797" s="176"/>
      <c r="C797" s="177"/>
      <c r="D797" s="176"/>
      <c r="E797" s="176"/>
      <c r="F797" s="177"/>
      <c r="G797" s="176" t="s">
        <v>123</v>
      </c>
      <c r="H797" s="178">
        <v>15</v>
      </c>
      <c r="I797" s="177"/>
      <c r="J797" s="177"/>
      <c r="K797" s="176"/>
      <c r="L797" s="176"/>
      <c r="M797" s="176"/>
      <c r="N797" s="177"/>
    </row>
    <row r="798" spans="1:14" ht="15" customHeight="1">
      <c r="A798" s="179"/>
      <c r="B798" s="179"/>
      <c r="C798" s="180"/>
      <c r="D798" s="179"/>
      <c r="E798" s="179"/>
      <c r="F798" s="180"/>
      <c r="G798" s="179" t="s">
        <v>73</v>
      </c>
      <c r="H798" s="181">
        <v>3800</v>
      </c>
      <c r="I798" s="180"/>
      <c r="J798" s="180"/>
      <c r="K798" s="179"/>
      <c r="L798" s="179"/>
      <c r="M798" s="179"/>
      <c r="N798" s="180"/>
    </row>
    <row r="799" spans="1:14" ht="15" customHeight="1">
      <c r="A799" s="903"/>
      <c r="B799" s="903"/>
      <c r="C799" s="903"/>
      <c r="D799" s="903"/>
      <c r="E799" s="903"/>
      <c r="F799" s="903"/>
      <c r="G799" s="903"/>
      <c r="H799" s="903"/>
      <c r="I799" s="903"/>
      <c r="J799" s="903"/>
      <c r="K799" s="903"/>
      <c r="L799" s="903"/>
      <c r="M799" s="903"/>
      <c r="N799" s="903"/>
    </row>
    <row r="800" spans="1:14" ht="15" customHeight="1">
      <c r="A800" s="176" t="s">
        <v>618</v>
      </c>
      <c r="B800" s="176" t="s">
        <v>366</v>
      </c>
      <c r="C800" s="178">
        <v>691</v>
      </c>
      <c r="D800" s="176" t="s">
        <v>76</v>
      </c>
      <c r="E800" s="176" t="s">
        <v>76</v>
      </c>
      <c r="F800" s="178">
        <v>3850</v>
      </c>
      <c r="G800" s="176"/>
      <c r="H800" s="178">
        <v>0</v>
      </c>
      <c r="I800" s="178">
        <v>0</v>
      </c>
      <c r="J800" s="178">
        <v>0</v>
      </c>
      <c r="K800" s="176"/>
      <c r="L800" s="176"/>
      <c r="M800" s="176"/>
      <c r="N800" s="178">
        <v>0</v>
      </c>
    </row>
    <row r="801" spans="1:14" ht="15" customHeight="1">
      <c r="A801" s="179"/>
      <c r="B801" s="179"/>
      <c r="C801" s="180"/>
      <c r="D801" s="179"/>
      <c r="E801" s="179"/>
      <c r="F801" s="180"/>
      <c r="G801" s="179" t="s">
        <v>73</v>
      </c>
      <c r="H801" s="181">
        <v>0</v>
      </c>
      <c r="I801" s="180"/>
      <c r="J801" s="180"/>
      <c r="K801" s="179"/>
      <c r="L801" s="179"/>
      <c r="M801" s="179"/>
      <c r="N801" s="180"/>
    </row>
    <row r="802" spans="1:14" ht="15" customHeight="1">
      <c r="A802" s="903"/>
      <c r="B802" s="903"/>
      <c r="C802" s="903"/>
      <c r="D802" s="903"/>
      <c r="E802" s="903"/>
      <c r="F802" s="903"/>
      <c r="G802" s="903"/>
      <c r="H802" s="903"/>
      <c r="I802" s="903"/>
      <c r="J802" s="903"/>
      <c r="K802" s="903"/>
      <c r="L802" s="903"/>
      <c r="M802" s="903"/>
      <c r="N802" s="903"/>
    </row>
    <row r="803" spans="1:14" ht="15" customHeight="1">
      <c r="A803" s="173" t="s">
        <v>619</v>
      </c>
      <c r="B803" s="173" t="s">
        <v>620</v>
      </c>
      <c r="C803" s="175">
        <v>616</v>
      </c>
      <c r="D803" s="173" t="s">
        <v>621</v>
      </c>
      <c r="E803" s="173" t="s">
        <v>622</v>
      </c>
      <c r="F803" s="175">
        <v>3250</v>
      </c>
      <c r="G803" s="173" t="s">
        <v>115</v>
      </c>
      <c r="H803" s="175">
        <v>3300</v>
      </c>
      <c r="I803" s="175">
        <v>3300</v>
      </c>
      <c r="J803" s="175">
        <v>0</v>
      </c>
      <c r="K803" s="182">
        <v>45127</v>
      </c>
      <c r="L803" s="182">
        <v>45857</v>
      </c>
      <c r="M803" s="173"/>
      <c r="N803" s="175">
        <v>0</v>
      </c>
    </row>
    <row r="804" spans="1:14" ht="15" customHeight="1">
      <c r="A804" s="173"/>
      <c r="B804" s="173"/>
      <c r="C804" s="174"/>
      <c r="D804" s="173"/>
      <c r="E804" s="173"/>
      <c r="F804" s="174"/>
      <c r="G804" s="173" t="s">
        <v>122</v>
      </c>
      <c r="H804" s="175">
        <v>10</v>
      </c>
      <c r="I804" s="174"/>
      <c r="J804" s="174"/>
      <c r="K804" s="173"/>
      <c r="L804" s="173"/>
      <c r="M804" s="173"/>
      <c r="N804" s="174"/>
    </row>
    <row r="805" spans="1:14" ht="15" customHeight="1">
      <c r="A805" s="173"/>
      <c r="B805" s="173"/>
      <c r="C805" s="174"/>
      <c r="D805" s="173"/>
      <c r="E805" s="173"/>
      <c r="F805" s="174"/>
      <c r="G805" s="173" t="s">
        <v>123</v>
      </c>
      <c r="H805" s="175">
        <v>15</v>
      </c>
      <c r="I805" s="174"/>
      <c r="J805" s="174"/>
      <c r="K805" s="173"/>
      <c r="L805" s="173"/>
      <c r="M805" s="173"/>
      <c r="N805" s="174"/>
    </row>
    <row r="806" spans="1:14" ht="15" customHeight="1">
      <c r="A806" s="173"/>
      <c r="B806" s="173"/>
      <c r="C806" s="174"/>
      <c r="D806" s="173"/>
      <c r="E806" s="173"/>
      <c r="F806" s="174"/>
      <c r="G806" s="173" t="s">
        <v>182</v>
      </c>
      <c r="H806" s="175">
        <v>125</v>
      </c>
      <c r="I806" s="174"/>
      <c r="J806" s="174"/>
      <c r="K806" s="173"/>
      <c r="L806" s="173"/>
      <c r="M806" s="173"/>
      <c r="N806" s="174"/>
    </row>
    <row r="807" spans="1:14" ht="15" customHeight="1">
      <c r="A807" s="176"/>
      <c r="B807" s="176"/>
      <c r="C807" s="177"/>
      <c r="D807" s="176"/>
      <c r="E807" s="176"/>
      <c r="F807" s="177"/>
      <c r="G807" s="176" t="s">
        <v>183</v>
      </c>
      <c r="H807" s="178">
        <v>-125</v>
      </c>
      <c r="I807" s="177"/>
      <c r="J807" s="177"/>
      <c r="K807" s="176"/>
      <c r="L807" s="176"/>
      <c r="M807" s="176"/>
      <c r="N807" s="177"/>
    </row>
    <row r="808" spans="1:14" ht="15" customHeight="1">
      <c r="A808" s="179"/>
      <c r="B808" s="179"/>
      <c r="C808" s="180"/>
      <c r="D808" s="179"/>
      <c r="E808" s="179"/>
      <c r="F808" s="180"/>
      <c r="G808" s="179" t="s">
        <v>73</v>
      </c>
      <c r="H808" s="181">
        <v>3325</v>
      </c>
      <c r="I808" s="180"/>
      <c r="J808" s="180"/>
      <c r="K808" s="179"/>
      <c r="L808" s="179"/>
      <c r="M808" s="179"/>
      <c r="N808" s="180"/>
    </row>
    <row r="809" spans="1:14" ht="15" customHeight="1">
      <c r="A809" s="903"/>
      <c r="B809" s="903"/>
      <c r="C809" s="903"/>
      <c r="D809" s="903"/>
      <c r="E809" s="903"/>
      <c r="F809" s="903"/>
      <c r="G809" s="903"/>
      <c r="H809" s="903"/>
      <c r="I809" s="903"/>
      <c r="J809" s="903"/>
      <c r="K809" s="903"/>
      <c r="L809" s="903"/>
      <c r="M809" s="903"/>
      <c r="N809" s="903"/>
    </row>
    <row r="810" spans="1:14" ht="15" customHeight="1">
      <c r="A810" s="173" t="s">
        <v>623</v>
      </c>
      <c r="B810" s="173" t="s">
        <v>234</v>
      </c>
      <c r="C810" s="175">
        <v>942</v>
      </c>
      <c r="D810" s="173" t="s">
        <v>624</v>
      </c>
      <c r="E810" s="173" t="s">
        <v>625</v>
      </c>
      <c r="F810" s="175">
        <v>4250</v>
      </c>
      <c r="G810" s="173" t="s">
        <v>115</v>
      </c>
      <c r="H810" s="175">
        <v>4350</v>
      </c>
      <c r="I810" s="175">
        <v>0</v>
      </c>
      <c r="J810" s="175">
        <v>0</v>
      </c>
      <c r="K810" s="182">
        <v>44978</v>
      </c>
      <c r="L810" s="182">
        <v>45920</v>
      </c>
      <c r="M810" s="173"/>
      <c r="N810" s="175">
        <v>0</v>
      </c>
    </row>
    <row r="811" spans="1:14" ht="15" customHeight="1">
      <c r="A811" s="173"/>
      <c r="B811" s="173"/>
      <c r="C811" s="174"/>
      <c r="D811" s="173"/>
      <c r="E811" s="173"/>
      <c r="F811" s="174"/>
      <c r="G811" s="173" t="s">
        <v>152</v>
      </c>
      <c r="H811" s="175">
        <v>-334</v>
      </c>
      <c r="I811" s="174"/>
      <c r="J811" s="174"/>
      <c r="K811" s="173"/>
      <c r="L811" s="173"/>
      <c r="M811" s="173"/>
      <c r="N811" s="174"/>
    </row>
    <row r="812" spans="1:14" ht="15" customHeight="1">
      <c r="A812" s="173"/>
      <c r="B812" s="173"/>
      <c r="C812" s="174"/>
      <c r="D812" s="173"/>
      <c r="E812" s="173"/>
      <c r="F812" s="174"/>
      <c r="G812" s="173" t="s">
        <v>116</v>
      </c>
      <c r="H812" s="175">
        <v>150</v>
      </c>
      <c r="I812" s="174"/>
      <c r="J812" s="174"/>
      <c r="K812" s="173"/>
      <c r="L812" s="173"/>
      <c r="M812" s="173"/>
      <c r="N812" s="174"/>
    </row>
    <row r="813" spans="1:14" ht="15" customHeight="1">
      <c r="A813" s="173"/>
      <c r="B813" s="173"/>
      <c r="C813" s="174"/>
      <c r="D813" s="173"/>
      <c r="E813" s="173"/>
      <c r="F813" s="174"/>
      <c r="G813" s="173" t="s">
        <v>122</v>
      </c>
      <c r="H813" s="175">
        <v>15</v>
      </c>
      <c r="I813" s="174"/>
      <c r="J813" s="174"/>
      <c r="K813" s="173"/>
      <c r="L813" s="173"/>
      <c r="M813" s="173"/>
      <c r="N813" s="174"/>
    </row>
    <row r="814" spans="1:14" ht="15" customHeight="1">
      <c r="A814" s="176"/>
      <c r="B814" s="176"/>
      <c r="C814" s="177"/>
      <c r="D814" s="176"/>
      <c r="E814" s="176"/>
      <c r="F814" s="177"/>
      <c r="G814" s="176" t="s">
        <v>123</v>
      </c>
      <c r="H814" s="178">
        <v>10</v>
      </c>
      <c r="I814" s="177"/>
      <c r="J814" s="177"/>
      <c r="K814" s="176"/>
      <c r="L814" s="176"/>
      <c r="M814" s="176"/>
      <c r="N814" s="177"/>
    </row>
    <row r="815" spans="1:14" ht="15" customHeight="1">
      <c r="A815" s="179"/>
      <c r="B815" s="179"/>
      <c r="C815" s="180"/>
      <c r="D815" s="179"/>
      <c r="E815" s="179"/>
      <c r="F815" s="180"/>
      <c r="G815" s="179" t="s">
        <v>73</v>
      </c>
      <c r="H815" s="181">
        <v>4191</v>
      </c>
      <c r="I815" s="180"/>
      <c r="J815" s="180"/>
      <c r="K815" s="179"/>
      <c r="L815" s="179"/>
      <c r="M815" s="179"/>
      <c r="N815" s="180"/>
    </row>
    <row r="816" spans="1:14" ht="15" customHeight="1">
      <c r="A816" s="903"/>
      <c r="B816" s="903"/>
      <c r="C816" s="903"/>
      <c r="D816" s="903"/>
      <c r="E816" s="903"/>
      <c r="F816" s="903"/>
      <c r="G816" s="903"/>
      <c r="H816" s="903"/>
      <c r="I816" s="903"/>
      <c r="J816" s="903"/>
      <c r="K816" s="903"/>
      <c r="L816" s="903"/>
      <c r="M816" s="903"/>
      <c r="N816" s="903"/>
    </row>
    <row r="817" spans="1:14" ht="15" customHeight="1">
      <c r="A817" s="173" t="s">
        <v>626</v>
      </c>
      <c r="B817" s="173" t="s">
        <v>307</v>
      </c>
      <c r="C817" s="175">
        <v>493</v>
      </c>
      <c r="D817" s="173" t="s">
        <v>627</v>
      </c>
      <c r="E817" s="173" t="s">
        <v>628</v>
      </c>
      <c r="F817" s="175">
        <v>2995</v>
      </c>
      <c r="G817" s="173" t="s">
        <v>115</v>
      </c>
      <c r="H817" s="175">
        <v>2850</v>
      </c>
      <c r="I817" s="175">
        <v>0</v>
      </c>
      <c r="J817" s="175">
        <v>0</v>
      </c>
      <c r="K817" s="182">
        <v>45657</v>
      </c>
      <c r="L817" s="182">
        <v>46111</v>
      </c>
      <c r="M817" s="173"/>
      <c r="N817" s="175">
        <v>40</v>
      </c>
    </row>
    <row r="818" spans="1:14" ht="15" customHeight="1">
      <c r="A818" s="173"/>
      <c r="B818" s="173"/>
      <c r="C818" s="174"/>
      <c r="D818" s="173"/>
      <c r="E818" s="173"/>
      <c r="F818" s="174"/>
      <c r="G818" s="173" t="s">
        <v>152</v>
      </c>
      <c r="H818" s="175">
        <v>-2850</v>
      </c>
      <c r="I818" s="174"/>
      <c r="J818" s="174"/>
      <c r="K818" s="173"/>
      <c r="L818" s="173"/>
      <c r="M818" s="173"/>
      <c r="N818" s="174"/>
    </row>
    <row r="819" spans="1:14" ht="15" customHeight="1">
      <c r="A819" s="173"/>
      <c r="B819" s="173"/>
      <c r="C819" s="174"/>
      <c r="D819" s="173"/>
      <c r="E819" s="173"/>
      <c r="F819" s="174"/>
      <c r="G819" s="173" t="s">
        <v>122</v>
      </c>
      <c r="H819" s="175">
        <v>20</v>
      </c>
      <c r="I819" s="174"/>
      <c r="J819" s="174"/>
      <c r="K819" s="173"/>
      <c r="L819" s="173"/>
      <c r="M819" s="173"/>
      <c r="N819" s="174"/>
    </row>
    <row r="820" spans="1:14" ht="15" customHeight="1">
      <c r="A820" s="176"/>
      <c r="B820" s="176"/>
      <c r="C820" s="177"/>
      <c r="D820" s="176"/>
      <c r="E820" s="176"/>
      <c r="F820" s="177"/>
      <c r="G820" s="176" t="s">
        <v>123</v>
      </c>
      <c r="H820" s="178">
        <v>15</v>
      </c>
      <c r="I820" s="177"/>
      <c r="J820" s="177"/>
      <c r="K820" s="176"/>
      <c r="L820" s="176"/>
      <c r="M820" s="176"/>
      <c r="N820" s="177"/>
    </row>
    <row r="821" spans="1:14" ht="15" customHeight="1">
      <c r="A821" s="179"/>
      <c r="B821" s="179"/>
      <c r="C821" s="180"/>
      <c r="D821" s="179"/>
      <c r="E821" s="179"/>
      <c r="F821" s="180"/>
      <c r="G821" s="179" t="s">
        <v>73</v>
      </c>
      <c r="H821" s="181">
        <v>35</v>
      </c>
      <c r="I821" s="180"/>
      <c r="J821" s="180"/>
      <c r="K821" s="179"/>
      <c r="L821" s="179"/>
      <c r="M821" s="179"/>
      <c r="N821" s="180"/>
    </row>
    <row r="822" spans="1:14" ht="15" customHeight="1">
      <c r="A822" s="903"/>
      <c r="B822" s="903"/>
      <c r="C822" s="903"/>
      <c r="D822" s="903"/>
      <c r="E822" s="903"/>
      <c r="F822" s="903"/>
      <c r="G822" s="903"/>
      <c r="H822" s="903"/>
      <c r="I822" s="903"/>
      <c r="J822" s="903"/>
      <c r="K822" s="903"/>
      <c r="L822" s="903"/>
      <c r="M822" s="903"/>
      <c r="N822" s="903"/>
    </row>
    <row r="823" spans="1:14" ht="15" customHeight="1">
      <c r="A823" s="173" t="s">
        <v>629</v>
      </c>
      <c r="B823" s="173" t="s">
        <v>550</v>
      </c>
      <c r="C823" s="175">
        <v>987</v>
      </c>
      <c r="D823" s="173" t="s">
        <v>630</v>
      </c>
      <c r="E823" s="173" t="s">
        <v>631</v>
      </c>
      <c r="F823" s="175">
        <v>5000</v>
      </c>
      <c r="G823" s="173" t="s">
        <v>115</v>
      </c>
      <c r="H823" s="175">
        <v>5500</v>
      </c>
      <c r="I823" s="175">
        <v>5000</v>
      </c>
      <c r="J823" s="175">
        <v>0</v>
      </c>
      <c r="K823" s="182">
        <v>44704</v>
      </c>
      <c r="L823" s="182">
        <v>45799</v>
      </c>
      <c r="M823" s="173"/>
      <c r="N823" s="175">
        <v>0</v>
      </c>
    </row>
    <row r="824" spans="1:14" ht="15" customHeight="1">
      <c r="A824" s="173"/>
      <c r="B824" s="173"/>
      <c r="C824" s="174"/>
      <c r="D824" s="173"/>
      <c r="E824" s="173"/>
      <c r="F824" s="174"/>
      <c r="G824" s="173" t="s">
        <v>116</v>
      </c>
      <c r="H824" s="175">
        <v>75</v>
      </c>
      <c r="I824" s="174"/>
      <c r="J824" s="174"/>
      <c r="K824" s="173"/>
      <c r="L824" s="173"/>
      <c r="M824" s="173"/>
      <c r="N824" s="174"/>
    </row>
    <row r="825" spans="1:14" ht="15" customHeight="1">
      <c r="A825" s="173"/>
      <c r="B825" s="173"/>
      <c r="C825" s="174"/>
      <c r="D825" s="173"/>
      <c r="E825" s="173"/>
      <c r="F825" s="174"/>
      <c r="G825" s="173" t="s">
        <v>122</v>
      </c>
      <c r="H825" s="175">
        <v>40</v>
      </c>
      <c r="I825" s="174"/>
      <c r="J825" s="174"/>
      <c r="K825" s="173"/>
      <c r="L825" s="173"/>
      <c r="M825" s="173"/>
      <c r="N825" s="174"/>
    </row>
    <row r="826" spans="1:14" ht="15" customHeight="1">
      <c r="A826" s="176"/>
      <c r="B826" s="176"/>
      <c r="C826" s="177"/>
      <c r="D826" s="176"/>
      <c r="E826" s="176"/>
      <c r="F826" s="177"/>
      <c r="G826" s="176" t="s">
        <v>123</v>
      </c>
      <c r="H826" s="178">
        <v>30</v>
      </c>
      <c r="I826" s="177"/>
      <c r="J826" s="177"/>
      <c r="K826" s="176"/>
      <c r="L826" s="176"/>
      <c r="M826" s="176"/>
      <c r="N826" s="177"/>
    </row>
    <row r="827" spans="1:14" ht="15" customHeight="1">
      <c r="A827" s="179"/>
      <c r="B827" s="179"/>
      <c r="C827" s="180"/>
      <c r="D827" s="179"/>
      <c r="E827" s="179"/>
      <c r="F827" s="180"/>
      <c r="G827" s="179" t="s">
        <v>73</v>
      </c>
      <c r="H827" s="181">
        <v>5645</v>
      </c>
      <c r="I827" s="180"/>
      <c r="J827" s="180"/>
      <c r="K827" s="179"/>
      <c r="L827" s="179"/>
      <c r="M827" s="179"/>
      <c r="N827" s="180"/>
    </row>
    <row r="828" spans="1:14" ht="15" customHeight="1">
      <c r="A828" s="903"/>
      <c r="B828" s="903"/>
      <c r="C828" s="903"/>
      <c r="D828" s="903"/>
      <c r="E828" s="903"/>
      <c r="F828" s="903"/>
      <c r="G828" s="903"/>
      <c r="H828" s="903"/>
      <c r="I828" s="903"/>
      <c r="J828" s="903"/>
      <c r="K828" s="903"/>
      <c r="L828" s="903"/>
      <c r="M828" s="903"/>
      <c r="N828" s="903"/>
    </row>
    <row r="829" spans="1:14" ht="15" customHeight="1">
      <c r="A829" s="176" t="s">
        <v>632</v>
      </c>
      <c r="B829" s="176" t="s">
        <v>550</v>
      </c>
      <c r="C829" s="178">
        <v>987</v>
      </c>
      <c r="D829" s="176" t="s">
        <v>76</v>
      </c>
      <c r="E829" s="176" t="s">
        <v>76</v>
      </c>
      <c r="F829" s="178">
        <v>5100</v>
      </c>
      <c r="G829" s="176"/>
      <c r="H829" s="178">
        <v>0</v>
      </c>
      <c r="I829" s="178">
        <v>0</v>
      </c>
      <c r="J829" s="178">
        <v>0</v>
      </c>
      <c r="K829" s="176"/>
      <c r="L829" s="176"/>
      <c r="M829" s="176"/>
      <c r="N829" s="178">
        <v>0</v>
      </c>
    </row>
    <row r="830" spans="1:14" ht="15" customHeight="1">
      <c r="A830" s="179"/>
      <c r="B830" s="179"/>
      <c r="C830" s="180"/>
      <c r="D830" s="179"/>
      <c r="E830" s="179"/>
      <c r="F830" s="180"/>
      <c r="G830" s="179" t="s">
        <v>73</v>
      </c>
      <c r="H830" s="181">
        <v>0</v>
      </c>
      <c r="I830" s="180"/>
      <c r="J830" s="180"/>
      <c r="K830" s="179"/>
      <c r="L830" s="179"/>
      <c r="M830" s="179"/>
      <c r="N830" s="180"/>
    </row>
    <row r="831" spans="1:14" ht="15" customHeight="1">
      <c r="A831" s="903"/>
      <c r="B831" s="903"/>
      <c r="C831" s="903"/>
      <c r="D831" s="903"/>
      <c r="E831" s="903"/>
      <c r="F831" s="903"/>
      <c r="G831" s="903"/>
      <c r="H831" s="903"/>
      <c r="I831" s="903"/>
      <c r="J831" s="903"/>
      <c r="K831" s="903"/>
      <c r="L831" s="903"/>
      <c r="M831" s="903"/>
      <c r="N831" s="903"/>
    </row>
    <row r="832" spans="1:14" ht="15" customHeight="1">
      <c r="A832" s="173" t="s">
        <v>633</v>
      </c>
      <c r="B832" s="173" t="s">
        <v>465</v>
      </c>
      <c r="C832" s="175">
        <v>676</v>
      </c>
      <c r="D832" s="173" t="s">
        <v>634</v>
      </c>
      <c r="E832" s="173" t="s">
        <v>635</v>
      </c>
      <c r="F832" s="175">
        <v>3595</v>
      </c>
      <c r="G832" s="173" t="s">
        <v>115</v>
      </c>
      <c r="H832" s="175">
        <v>3650</v>
      </c>
      <c r="I832" s="175">
        <v>0</v>
      </c>
      <c r="J832" s="175">
        <v>0</v>
      </c>
      <c r="K832" s="182">
        <v>44593</v>
      </c>
      <c r="L832" s="182">
        <v>45809</v>
      </c>
      <c r="M832" s="173"/>
      <c r="N832" s="175">
        <v>0</v>
      </c>
    </row>
    <row r="833" spans="1:14" ht="15" customHeight="1">
      <c r="A833" s="176"/>
      <c r="B833" s="176"/>
      <c r="C833" s="177"/>
      <c r="D833" s="176"/>
      <c r="E833" s="176"/>
      <c r="F833" s="177"/>
      <c r="G833" s="176" t="s">
        <v>116</v>
      </c>
      <c r="H833" s="178">
        <v>75</v>
      </c>
      <c r="I833" s="177"/>
      <c r="J833" s="177"/>
      <c r="K833" s="176"/>
      <c r="L833" s="176"/>
      <c r="M833" s="176"/>
      <c r="N833" s="177"/>
    </row>
    <row r="834" spans="1:14" ht="15" customHeight="1">
      <c r="A834" s="179"/>
      <c r="B834" s="179"/>
      <c r="C834" s="180"/>
      <c r="D834" s="179"/>
      <c r="E834" s="179"/>
      <c r="F834" s="180"/>
      <c r="G834" s="179" t="s">
        <v>73</v>
      </c>
      <c r="H834" s="181">
        <v>3725</v>
      </c>
      <c r="I834" s="180"/>
      <c r="J834" s="180"/>
      <c r="K834" s="179"/>
      <c r="L834" s="179"/>
      <c r="M834" s="179"/>
      <c r="N834" s="180"/>
    </row>
    <row r="835" spans="1:14" ht="15" customHeight="1">
      <c r="A835" s="903"/>
      <c r="B835" s="903"/>
      <c r="C835" s="903"/>
      <c r="D835" s="903"/>
      <c r="E835" s="903"/>
      <c r="F835" s="903"/>
      <c r="G835" s="903"/>
      <c r="H835" s="903"/>
      <c r="I835" s="903"/>
      <c r="J835" s="903"/>
      <c r="K835" s="903"/>
      <c r="L835" s="903"/>
      <c r="M835" s="903"/>
      <c r="N835" s="903"/>
    </row>
    <row r="836" spans="1:14" ht="15" customHeight="1">
      <c r="A836" s="173" t="s">
        <v>636</v>
      </c>
      <c r="B836" s="173" t="s">
        <v>555</v>
      </c>
      <c r="C836" s="175">
        <v>676</v>
      </c>
      <c r="D836" s="173" t="s">
        <v>637</v>
      </c>
      <c r="E836" s="173" t="s">
        <v>638</v>
      </c>
      <c r="F836" s="175">
        <v>3550</v>
      </c>
      <c r="G836" s="173" t="s">
        <v>115</v>
      </c>
      <c r="H836" s="175">
        <v>3625</v>
      </c>
      <c r="I836" s="175">
        <v>0</v>
      </c>
      <c r="J836" s="175">
        <v>0</v>
      </c>
      <c r="K836" s="182">
        <v>45078</v>
      </c>
      <c r="L836" s="182">
        <v>45808</v>
      </c>
      <c r="M836" s="173"/>
      <c r="N836" s="175">
        <v>0</v>
      </c>
    </row>
    <row r="837" spans="1:14" ht="15" customHeight="1">
      <c r="A837" s="173"/>
      <c r="B837" s="173"/>
      <c r="C837" s="174"/>
      <c r="D837" s="173"/>
      <c r="E837" s="173"/>
      <c r="F837" s="174"/>
      <c r="G837" s="173" t="s">
        <v>116</v>
      </c>
      <c r="H837" s="175">
        <v>75</v>
      </c>
      <c r="I837" s="174"/>
      <c r="J837" s="174"/>
      <c r="K837" s="173"/>
      <c r="L837" s="173"/>
      <c r="M837" s="173"/>
      <c r="N837" s="174"/>
    </row>
    <row r="838" spans="1:14" ht="15" customHeight="1">
      <c r="A838" s="173"/>
      <c r="B838" s="173"/>
      <c r="C838" s="174"/>
      <c r="D838" s="173"/>
      <c r="E838" s="173"/>
      <c r="F838" s="174"/>
      <c r="G838" s="173" t="s">
        <v>122</v>
      </c>
      <c r="H838" s="175">
        <v>10</v>
      </c>
      <c r="I838" s="174"/>
      <c r="J838" s="174"/>
      <c r="K838" s="173"/>
      <c r="L838" s="173"/>
      <c r="M838" s="173"/>
      <c r="N838" s="174"/>
    </row>
    <row r="839" spans="1:14" ht="15" customHeight="1">
      <c r="A839" s="176"/>
      <c r="B839" s="176"/>
      <c r="C839" s="177"/>
      <c r="D839" s="176"/>
      <c r="E839" s="176"/>
      <c r="F839" s="177"/>
      <c r="G839" s="176" t="s">
        <v>123</v>
      </c>
      <c r="H839" s="178">
        <v>15</v>
      </c>
      <c r="I839" s="177"/>
      <c r="J839" s="177"/>
      <c r="K839" s="176"/>
      <c r="L839" s="176"/>
      <c r="M839" s="176"/>
      <c r="N839" s="177"/>
    </row>
    <row r="840" spans="1:14" ht="15" customHeight="1">
      <c r="A840" s="179"/>
      <c r="B840" s="179"/>
      <c r="C840" s="180"/>
      <c r="D840" s="179"/>
      <c r="E840" s="179"/>
      <c r="F840" s="180"/>
      <c r="G840" s="179" t="s">
        <v>73</v>
      </c>
      <c r="H840" s="181">
        <v>3725</v>
      </c>
      <c r="I840" s="180"/>
      <c r="J840" s="180"/>
      <c r="K840" s="179"/>
      <c r="L840" s="179"/>
      <c r="M840" s="179"/>
      <c r="N840" s="180"/>
    </row>
    <row r="841" spans="1:14" ht="15" customHeight="1">
      <c r="A841" s="903"/>
      <c r="B841" s="903"/>
      <c r="C841" s="903"/>
      <c r="D841" s="903"/>
      <c r="E841" s="903"/>
      <c r="F841" s="903"/>
      <c r="G841" s="903"/>
      <c r="H841" s="903"/>
      <c r="I841" s="903"/>
      <c r="J841" s="903"/>
      <c r="K841" s="903"/>
      <c r="L841" s="903"/>
      <c r="M841" s="903"/>
      <c r="N841" s="903"/>
    </row>
    <row r="842" spans="1:14" ht="15" customHeight="1">
      <c r="A842" s="173" t="s">
        <v>639</v>
      </c>
      <c r="B842" s="173" t="s">
        <v>557</v>
      </c>
      <c r="C842" s="175">
        <v>1009</v>
      </c>
      <c r="D842" s="173" t="s">
        <v>640</v>
      </c>
      <c r="E842" s="173" t="s">
        <v>641</v>
      </c>
      <c r="F842" s="175">
        <v>5500</v>
      </c>
      <c r="G842" s="173" t="s">
        <v>115</v>
      </c>
      <c r="H842" s="175">
        <v>5500</v>
      </c>
      <c r="I842" s="175">
        <v>0</v>
      </c>
      <c r="J842" s="175">
        <v>0</v>
      </c>
      <c r="K842" s="182">
        <v>44635</v>
      </c>
      <c r="L842" s="173"/>
      <c r="M842" s="173"/>
      <c r="N842" s="175">
        <v>117265.48</v>
      </c>
    </row>
    <row r="843" spans="1:14" ht="15" customHeight="1">
      <c r="A843" s="176"/>
      <c r="B843" s="176"/>
      <c r="C843" s="177"/>
      <c r="D843" s="176"/>
      <c r="E843" s="176"/>
      <c r="F843" s="177"/>
      <c r="G843" s="176" t="s">
        <v>213</v>
      </c>
      <c r="H843" s="178">
        <v>175</v>
      </c>
      <c r="I843" s="177"/>
      <c r="J843" s="177"/>
      <c r="K843" s="176"/>
      <c r="L843" s="176"/>
      <c r="M843" s="176"/>
      <c r="N843" s="177"/>
    </row>
    <row r="844" spans="1:14" ht="15" customHeight="1">
      <c r="A844" s="179"/>
      <c r="B844" s="179"/>
      <c r="C844" s="180"/>
      <c r="D844" s="179"/>
      <c r="E844" s="179"/>
      <c r="F844" s="180"/>
      <c r="G844" s="179" t="s">
        <v>73</v>
      </c>
      <c r="H844" s="181">
        <v>5675</v>
      </c>
      <c r="I844" s="180"/>
      <c r="J844" s="180"/>
      <c r="K844" s="179"/>
      <c r="L844" s="179"/>
      <c r="M844" s="179"/>
      <c r="N844" s="180"/>
    </row>
    <row r="845" spans="1:14" ht="15" customHeight="1">
      <c r="A845" s="903"/>
      <c r="B845" s="903"/>
      <c r="C845" s="903"/>
      <c r="D845" s="903"/>
      <c r="E845" s="903"/>
      <c r="F845" s="903"/>
      <c r="G845" s="903"/>
      <c r="H845" s="903"/>
      <c r="I845" s="903"/>
      <c r="J845" s="903"/>
      <c r="K845" s="903"/>
      <c r="L845" s="903"/>
      <c r="M845" s="903"/>
      <c r="N845" s="903"/>
    </row>
    <row r="846" spans="1:14" ht="15" customHeight="1">
      <c r="A846" s="176" t="s">
        <v>642</v>
      </c>
      <c r="B846" s="176" t="s">
        <v>473</v>
      </c>
      <c r="C846" s="178">
        <v>1008</v>
      </c>
      <c r="D846" s="176" t="s">
        <v>76</v>
      </c>
      <c r="E846" s="176" t="s">
        <v>76</v>
      </c>
      <c r="F846" s="178">
        <v>5650</v>
      </c>
      <c r="G846" s="176"/>
      <c r="H846" s="178">
        <v>0</v>
      </c>
      <c r="I846" s="178">
        <v>0</v>
      </c>
      <c r="J846" s="178">
        <v>0</v>
      </c>
      <c r="K846" s="176"/>
      <c r="L846" s="176"/>
      <c r="M846" s="176"/>
      <c r="N846" s="178">
        <v>0</v>
      </c>
    </row>
    <row r="847" spans="1:14" ht="15" customHeight="1">
      <c r="A847" s="179"/>
      <c r="B847" s="179"/>
      <c r="C847" s="180"/>
      <c r="D847" s="179"/>
      <c r="E847" s="179"/>
      <c r="F847" s="180"/>
      <c r="G847" s="179" t="s">
        <v>73</v>
      </c>
      <c r="H847" s="181">
        <v>0</v>
      </c>
      <c r="I847" s="180"/>
      <c r="J847" s="180"/>
      <c r="K847" s="179"/>
      <c r="L847" s="179"/>
      <c r="M847" s="179"/>
      <c r="N847" s="180"/>
    </row>
    <row r="848" spans="1:14" ht="15" customHeight="1">
      <c r="A848" s="903"/>
      <c r="B848" s="903"/>
      <c r="C848" s="903"/>
      <c r="D848" s="903"/>
      <c r="E848" s="903"/>
      <c r="F848" s="903"/>
      <c r="G848" s="903"/>
      <c r="H848" s="903"/>
      <c r="I848" s="903"/>
      <c r="J848" s="903"/>
      <c r="K848" s="903"/>
      <c r="L848" s="903"/>
      <c r="M848" s="903"/>
      <c r="N848" s="903"/>
    </row>
    <row r="849" spans="1:14" ht="15" customHeight="1">
      <c r="A849" s="905" t="s">
        <v>643</v>
      </c>
      <c r="B849" s="905"/>
      <c r="C849" s="905"/>
      <c r="D849" s="905"/>
      <c r="E849" s="905"/>
      <c r="F849" s="905"/>
      <c r="G849" s="905"/>
      <c r="H849" s="905"/>
      <c r="I849" s="905"/>
      <c r="J849" s="905"/>
      <c r="K849" s="905"/>
      <c r="L849" s="905"/>
      <c r="M849" s="905"/>
      <c r="N849" s="905"/>
    </row>
    <row r="850" spans="1:14" ht="15" customHeight="1">
      <c r="A850" s="184" t="s">
        <v>220</v>
      </c>
      <c r="B850" s="184" t="s">
        <v>185</v>
      </c>
      <c r="C850" s="185">
        <v>751</v>
      </c>
      <c r="D850" s="184" t="s">
        <v>644</v>
      </c>
      <c r="E850" s="184" t="s">
        <v>645</v>
      </c>
      <c r="F850" s="185">
        <v>3502</v>
      </c>
      <c r="G850" s="184"/>
      <c r="H850" s="185">
        <v>0</v>
      </c>
      <c r="I850" s="185">
        <v>0</v>
      </c>
      <c r="J850" s="185">
        <v>0</v>
      </c>
      <c r="K850" s="186">
        <v>45649</v>
      </c>
      <c r="L850" s="186">
        <v>46103</v>
      </c>
      <c r="M850" s="184"/>
      <c r="N850" s="185">
        <v>0</v>
      </c>
    </row>
    <row r="851" spans="1:14" ht="15" customHeight="1">
      <c r="A851" s="179"/>
      <c r="B851" s="179"/>
      <c r="C851" s="180"/>
      <c r="D851" s="179"/>
      <c r="E851" s="179"/>
      <c r="F851" s="180"/>
      <c r="G851" s="179" t="s">
        <v>73</v>
      </c>
      <c r="H851" s="181">
        <v>0</v>
      </c>
      <c r="I851" s="180"/>
      <c r="J851" s="180"/>
      <c r="K851" s="179"/>
      <c r="L851" s="179"/>
      <c r="M851" s="179"/>
      <c r="N851" s="180"/>
    </row>
    <row r="852" spans="1:14" ht="15" customHeight="1">
      <c r="A852" s="903"/>
      <c r="B852" s="903"/>
      <c r="C852" s="903"/>
      <c r="D852" s="903"/>
      <c r="E852" s="903"/>
      <c r="F852" s="903"/>
      <c r="G852" s="903"/>
      <c r="H852" s="903"/>
      <c r="I852" s="903"/>
      <c r="J852" s="903"/>
      <c r="K852" s="903"/>
      <c r="L852" s="903"/>
      <c r="M852" s="903"/>
      <c r="N852" s="903"/>
    </row>
    <row r="853" spans="1:14" ht="15" customHeight="1">
      <c r="A853" s="176" t="s">
        <v>304</v>
      </c>
      <c r="B853" s="176" t="s">
        <v>305</v>
      </c>
      <c r="C853" s="178">
        <v>494</v>
      </c>
      <c r="D853" s="176" t="s">
        <v>646</v>
      </c>
      <c r="E853" s="176" t="s">
        <v>647</v>
      </c>
      <c r="F853" s="178">
        <v>3000</v>
      </c>
      <c r="G853" s="176"/>
      <c r="H853" s="178">
        <v>0</v>
      </c>
      <c r="I853" s="178">
        <v>0</v>
      </c>
      <c r="J853" s="178">
        <v>0</v>
      </c>
      <c r="K853" s="183">
        <v>45627</v>
      </c>
      <c r="L853" s="183">
        <v>46067</v>
      </c>
      <c r="M853" s="176"/>
      <c r="N853" s="178">
        <v>0</v>
      </c>
    </row>
    <row r="854" spans="1:14" ht="15" customHeight="1">
      <c r="A854" s="179"/>
      <c r="B854" s="179"/>
      <c r="C854" s="180"/>
      <c r="D854" s="179"/>
      <c r="E854" s="179"/>
      <c r="F854" s="180"/>
      <c r="G854" s="179" t="s">
        <v>73</v>
      </c>
      <c r="H854" s="181">
        <v>0</v>
      </c>
      <c r="I854" s="180"/>
      <c r="J854" s="180"/>
      <c r="K854" s="179"/>
      <c r="L854" s="179"/>
      <c r="M854" s="179"/>
      <c r="N854" s="180"/>
    </row>
    <row r="855" spans="1:14" ht="15" customHeight="1">
      <c r="A855" s="903"/>
      <c r="B855" s="903"/>
      <c r="C855" s="903"/>
      <c r="D855" s="903"/>
      <c r="E855" s="903"/>
      <c r="F855" s="903"/>
      <c r="G855" s="903"/>
      <c r="H855" s="903"/>
      <c r="I855" s="903"/>
      <c r="J855" s="903"/>
      <c r="K855" s="903"/>
      <c r="L855" s="903"/>
      <c r="M855" s="903"/>
      <c r="N855" s="903"/>
    </row>
    <row r="856" spans="1:14" ht="15" customHeight="1">
      <c r="A856" s="176" t="s">
        <v>358</v>
      </c>
      <c r="B856" s="176" t="s">
        <v>222</v>
      </c>
      <c r="C856" s="178">
        <v>695</v>
      </c>
      <c r="D856" s="176" t="s">
        <v>648</v>
      </c>
      <c r="E856" s="176" t="s">
        <v>649</v>
      </c>
      <c r="F856" s="178">
        <v>3525</v>
      </c>
      <c r="G856" s="176"/>
      <c r="H856" s="178">
        <v>0</v>
      </c>
      <c r="I856" s="178">
        <v>0</v>
      </c>
      <c r="J856" s="178">
        <v>0</v>
      </c>
      <c r="K856" s="183">
        <v>45688</v>
      </c>
      <c r="L856" s="183">
        <v>46142</v>
      </c>
      <c r="M856" s="176"/>
      <c r="N856" s="178">
        <v>0</v>
      </c>
    </row>
    <row r="857" spans="1:14" ht="15" customHeight="1">
      <c r="A857" s="179"/>
      <c r="B857" s="179"/>
      <c r="C857" s="180"/>
      <c r="D857" s="179"/>
      <c r="E857" s="179"/>
      <c r="F857" s="180"/>
      <c r="G857" s="179" t="s">
        <v>73</v>
      </c>
      <c r="H857" s="181">
        <v>0</v>
      </c>
      <c r="I857" s="180"/>
      <c r="J857" s="180"/>
      <c r="K857" s="179"/>
      <c r="L857" s="179"/>
      <c r="M857" s="179"/>
      <c r="N857" s="180"/>
    </row>
    <row r="858" spans="1:14" ht="15" customHeight="1">
      <c r="A858" s="903"/>
      <c r="B858" s="903"/>
      <c r="C858" s="903"/>
      <c r="D858" s="903"/>
      <c r="E858" s="903"/>
      <c r="F858" s="903"/>
      <c r="G858" s="903"/>
      <c r="H858" s="903"/>
      <c r="I858" s="903"/>
      <c r="J858" s="903"/>
      <c r="K858" s="903"/>
      <c r="L858" s="903"/>
      <c r="M858" s="903"/>
      <c r="N858" s="903"/>
    </row>
    <row r="859" spans="1:14" ht="15" customHeight="1">
      <c r="A859" s="176" t="s">
        <v>369</v>
      </c>
      <c r="B859" s="176" t="s">
        <v>230</v>
      </c>
      <c r="C859" s="178">
        <v>789</v>
      </c>
      <c r="D859" s="176" t="s">
        <v>650</v>
      </c>
      <c r="E859" s="176" t="s">
        <v>651</v>
      </c>
      <c r="F859" s="178">
        <v>3799</v>
      </c>
      <c r="G859" s="176"/>
      <c r="H859" s="178">
        <v>0</v>
      </c>
      <c r="I859" s="178">
        <v>0</v>
      </c>
      <c r="J859" s="178">
        <v>0</v>
      </c>
      <c r="K859" s="183">
        <v>45657</v>
      </c>
      <c r="L859" s="183">
        <v>46021</v>
      </c>
      <c r="M859" s="176"/>
      <c r="N859" s="178">
        <v>0</v>
      </c>
    </row>
    <row r="860" spans="1:14" ht="15" customHeight="1">
      <c r="A860" s="179"/>
      <c r="B860" s="179"/>
      <c r="C860" s="180"/>
      <c r="D860" s="179"/>
      <c r="E860" s="179"/>
      <c r="F860" s="180"/>
      <c r="G860" s="179" t="s">
        <v>73</v>
      </c>
      <c r="H860" s="181">
        <v>0</v>
      </c>
      <c r="I860" s="180"/>
      <c r="J860" s="180"/>
      <c r="K860" s="179"/>
      <c r="L860" s="179"/>
      <c r="M860" s="179"/>
      <c r="N860" s="180"/>
    </row>
    <row r="861" spans="1:14" ht="15" customHeight="1">
      <c r="A861" s="903"/>
      <c r="B861" s="903"/>
      <c r="C861" s="903"/>
      <c r="D861" s="903"/>
      <c r="E861" s="903"/>
      <c r="F861" s="903"/>
      <c r="G861" s="903"/>
      <c r="H861" s="903"/>
      <c r="I861" s="903"/>
      <c r="J861" s="903"/>
      <c r="K861" s="903"/>
      <c r="L861" s="903"/>
      <c r="M861" s="903"/>
      <c r="N861" s="903"/>
    </row>
    <row r="862" spans="1:14" ht="15" customHeight="1">
      <c r="A862" s="176" t="s">
        <v>377</v>
      </c>
      <c r="B862" s="176" t="s">
        <v>305</v>
      </c>
      <c r="C862" s="178">
        <v>493</v>
      </c>
      <c r="D862" s="176" t="s">
        <v>652</v>
      </c>
      <c r="E862" s="176" t="s">
        <v>653</v>
      </c>
      <c r="F862" s="178">
        <v>3000</v>
      </c>
      <c r="G862" s="176"/>
      <c r="H862" s="178">
        <v>0</v>
      </c>
      <c r="I862" s="178">
        <v>0</v>
      </c>
      <c r="J862" s="178">
        <v>0</v>
      </c>
      <c r="K862" s="176"/>
      <c r="L862" s="183">
        <v>45954</v>
      </c>
      <c r="M862" s="176"/>
      <c r="N862" s="178">
        <v>0</v>
      </c>
    </row>
    <row r="863" spans="1:14" ht="15" customHeight="1">
      <c r="A863" s="179"/>
      <c r="B863" s="179"/>
      <c r="C863" s="180"/>
      <c r="D863" s="179"/>
      <c r="E863" s="179"/>
      <c r="F863" s="180"/>
      <c r="G863" s="179" t="s">
        <v>73</v>
      </c>
      <c r="H863" s="181">
        <v>0</v>
      </c>
      <c r="I863" s="180"/>
      <c r="J863" s="180"/>
      <c r="K863" s="179"/>
      <c r="L863" s="179"/>
      <c r="M863" s="179"/>
      <c r="N863" s="180"/>
    </row>
    <row r="864" spans="1:14" ht="15" customHeight="1">
      <c r="A864" s="903"/>
      <c r="B864" s="903"/>
      <c r="C864" s="903"/>
      <c r="D864" s="903"/>
      <c r="E864" s="903"/>
      <c r="F864" s="903"/>
      <c r="G864" s="903"/>
      <c r="H864" s="903"/>
      <c r="I864" s="903"/>
      <c r="J864" s="903"/>
      <c r="K864" s="903"/>
      <c r="L864" s="903"/>
      <c r="M864" s="903"/>
      <c r="N864" s="903"/>
    </row>
    <row r="865" spans="1:14" ht="15" customHeight="1">
      <c r="A865" s="176" t="s">
        <v>401</v>
      </c>
      <c r="B865" s="176" t="s">
        <v>262</v>
      </c>
      <c r="C865" s="178">
        <v>495</v>
      </c>
      <c r="D865" s="176" t="s">
        <v>654</v>
      </c>
      <c r="E865" s="176" t="s">
        <v>655</v>
      </c>
      <c r="F865" s="178">
        <v>3135</v>
      </c>
      <c r="G865" s="176"/>
      <c r="H865" s="178">
        <v>0</v>
      </c>
      <c r="I865" s="178">
        <v>0</v>
      </c>
      <c r="J865" s="178">
        <v>0</v>
      </c>
      <c r="K865" s="183">
        <v>45653</v>
      </c>
      <c r="L865" s="183">
        <v>46382</v>
      </c>
      <c r="M865" s="176"/>
      <c r="N865" s="178">
        <v>0</v>
      </c>
    </row>
    <row r="866" spans="1:14" ht="15" customHeight="1">
      <c r="A866" s="179"/>
      <c r="B866" s="179"/>
      <c r="C866" s="180"/>
      <c r="D866" s="179"/>
      <c r="E866" s="179"/>
      <c r="F866" s="180"/>
      <c r="G866" s="179" t="s">
        <v>73</v>
      </c>
      <c r="H866" s="181">
        <v>0</v>
      </c>
      <c r="I866" s="180"/>
      <c r="J866" s="180"/>
      <c r="K866" s="179"/>
      <c r="L866" s="179"/>
      <c r="M866" s="179"/>
      <c r="N866" s="180"/>
    </row>
    <row r="867" spans="1:14" ht="15" customHeight="1">
      <c r="A867" s="903"/>
      <c r="B867" s="903"/>
      <c r="C867" s="903"/>
      <c r="D867" s="903"/>
      <c r="E867" s="903"/>
      <c r="F867" s="903"/>
      <c r="G867" s="903"/>
      <c r="H867" s="903"/>
      <c r="I867" s="903"/>
      <c r="J867" s="903"/>
      <c r="K867" s="903"/>
      <c r="L867" s="903"/>
      <c r="M867" s="903"/>
      <c r="N867" s="903"/>
    </row>
    <row r="868" spans="1:14" ht="15" customHeight="1">
      <c r="A868" s="176" t="s">
        <v>457</v>
      </c>
      <c r="B868" s="176" t="s">
        <v>305</v>
      </c>
      <c r="C868" s="178">
        <v>494</v>
      </c>
      <c r="D868" s="176" t="s">
        <v>656</v>
      </c>
      <c r="E868" s="176" t="s">
        <v>657</v>
      </c>
      <c r="F868" s="178">
        <v>3000</v>
      </c>
      <c r="G868" s="176"/>
      <c r="H868" s="178">
        <v>0</v>
      </c>
      <c r="I868" s="178">
        <v>0</v>
      </c>
      <c r="J868" s="178">
        <v>0</v>
      </c>
      <c r="K868" s="183">
        <v>45657</v>
      </c>
      <c r="L868" s="183">
        <v>46111</v>
      </c>
      <c r="M868" s="176"/>
      <c r="N868" s="178">
        <v>0</v>
      </c>
    </row>
    <row r="869" spans="1:14" ht="15" customHeight="1">
      <c r="A869" s="179"/>
      <c r="B869" s="179"/>
      <c r="C869" s="180"/>
      <c r="D869" s="179"/>
      <c r="E869" s="179"/>
      <c r="F869" s="180"/>
      <c r="G869" s="179" t="s">
        <v>73</v>
      </c>
      <c r="H869" s="181">
        <v>0</v>
      </c>
      <c r="I869" s="180"/>
      <c r="J869" s="180"/>
      <c r="K869" s="179"/>
      <c r="L869" s="179"/>
      <c r="M869" s="179"/>
      <c r="N869" s="180"/>
    </row>
    <row r="870" spans="1:14" ht="15" customHeight="1">
      <c r="A870" s="903"/>
      <c r="B870" s="903"/>
      <c r="C870" s="903"/>
      <c r="D870" s="903"/>
      <c r="E870" s="903"/>
      <c r="F870" s="903"/>
      <c r="G870" s="903"/>
      <c r="H870" s="903"/>
      <c r="I870" s="903"/>
      <c r="J870" s="903"/>
      <c r="K870" s="903"/>
      <c r="L870" s="903"/>
      <c r="M870" s="903"/>
      <c r="N870" s="903"/>
    </row>
    <row r="871" spans="1:14" ht="15" customHeight="1">
      <c r="A871" s="176" t="s">
        <v>554</v>
      </c>
      <c r="B871" s="176" t="s">
        <v>555</v>
      </c>
      <c r="C871" s="178">
        <v>676</v>
      </c>
      <c r="D871" s="176" t="s">
        <v>658</v>
      </c>
      <c r="E871" s="176" t="s">
        <v>659</v>
      </c>
      <c r="F871" s="178">
        <v>3110</v>
      </c>
      <c r="G871" s="176"/>
      <c r="H871" s="178">
        <v>0</v>
      </c>
      <c r="I871" s="178">
        <v>0</v>
      </c>
      <c r="J871" s="178">
        <v>0</v>
      </c>
      <c r="K871" s="183">
        <v>45657</v>
      </c>
      <c r="L871" s="183">
        <v>46386</v>
      </c>
      <c r="M871" s="176"/>
      <c r="N871" s="178">
        <v>0</v>
      </c>
    </row>
    <row r="872" spans="1:14" ht="15" customHeight="1">
      <c r="A872" s="179"/>
      <c r="B872" s="179"/>
      <c r="C872" s="180"/>
      <c r="D872" s="179"/>
      <c r="E872" s="179"/>
      <c r="F872" s="180"/>
      <c r="G872" s="179" t="s">
        <v>73</v>
      </c>
      <c r="H872" s="181">
        <v>0</v>
      </c>
      <c r="I872" s="180"/>
      <c r="J872" s="180"/>
      <c r="K872" s="179"/>
      <c r="L872" s="179"/>
      <c r="M872" s="179"/>
      <c r="N872" s="180"/>
    </row>
    <row r="873" spans="1:14" ht="15" customHeight="1">
      <c r="A873" s="904"/>
      <c r="B873" s="904"/>
      <c r="C873" s="904"/>
      <c r="D873" s="904"/>
      <c r="E873" s="904"/>
      <c r="F873" s="904"/>
      <c r="G873" s="904"/>
      <c r="H873" s="904"/>
      <c r="I873" s="904"/>
      <c r="J873" s="904"/>
      <c r="K873" s="904"/>
      <c r="L873" s="904"/>
      <c r="M873" s="904"/>
      <c r="N873" s="904"/>
    </row>
    <row r="874" spans="1:14" ht="15" customHeight="1">
      <c r="A874" s="179"/>
      <c r="B874" s="179"/>
      <c r="C874" s="180"/>
      <c r="D874" s="179" t="s">
        <v>73</v>
      </c>
      <c r="E874" s="179" t="s">
        <v>660</v>
      </c>
      <c r="F874" s="181">
        <v>589109</v>
      </c>
      <c r="G874" s="179"/>
      <c r="H874" s="181">
        <v>469289.25</v>
      </c>
      <c r="I874" s="181">
        <v>300148.18</v>
      </c>
      <c r="J874" s="181">
        <v>0</v>
      </c>
      <c r="K874" s="179"/>
      <c r="L874" s="179"/>
      <c r="M874" s="179"/>
      <c r="N874" s="181">
        <v>354405.4</v>
      </c>
    </row>
    <row r="875" spans="1:14" ht="15" customHeight="1">
      <c r="A875" s="903"/>
      <c r="B875" s="903"/>
      <c r="C875" s="903"/>
      <c r="D875" s="903"/>
      <c r="E875" s="903"/>
      <c r="F875" s="903"/>
      <c r="G875" s="903"/>
      <c r="H875" s="903"/>
      <c r="I875" s="903"/>
      <c r="J875" s="903"/>
      <c r="K875" s="903"/>
      <c r="L875" s="903"/>
      <c r="M875" s="903"/>
      <c r="N875" s="903"/>
    </row>
    <row r="876" spans="1:14" ht="15" customHeight="1">
      <c r="A876" s="905" t="s">
        <v>110</v>
      </c>
      <c r="B876" s="905"/>
      <c r="C876" s="905"/>
      <c r="D876" s="905"/>
      <c r="E876" s="905"/>
      <c r="F876" s="905"/>
      <c r="G876" s="905"/>
      <c r="H876" s="905"/>
      <c r="I876" s="905"/>
      <c r="J876" s="905"/>
      <c r="K876" s="905"/>
      <c r="L876" s="905"/>
      <c r="M876" s="905"/>
      <c r="N876" s="905"/>
    </row>
    <row r="877" spans="1:14" ht="15" customHeight="1">
      <c r="A877" s="170" t="s">
        <v>661</v>
      </c>
      <c r="B877" s="170" t="s">
        <v>662</v>
      </c>
      <c r="C877" s="171">
        <v>862</v>
      </c>
      <c r="D877" s="170" t="s">
        <v>663</v>
      </c>
      <c r="E877" s="170" t="s">
        <v>664</v>
      </c>
      <c r="F877" s="171">
        <v>0</v>
      </c>
      <c r="G877" s="170" t="s">
        <v>116</v>
      </c>
      <c r="H877" s="171">
        <v>75</v>
      </c>
      <c r="I877" s="171">
        <v>2403.98</v>
      </c>
      <c r="J877" s="171">
        <v>0</v>
      </c>
      <c r="K877" s="172">
        <v>44531</v>
      </c>
      <c r="L877" s="172">
        <v>45991</v>
      </c>
      <c r="M877" s="170"/>
      <c r="N877" s="171">
        <v>0</v>
      </c>
    </row>
    <row r="878" spans="1:14" ht="15" customHeight="1">
      <c r="A878" s="173"/>
      <c r="B878" s="173"/>
      <c r="C878" s="174"/>
      <c r="D878" s="173"/>
      <c r="E878" s="173"/>
      <c r="F878" s="174"/>
      <c r="G878" s="173" t="s">
        <v>115</v>
      </c>
      <c r="H878" s="175">
        <v>2403.98</v>
      </c>
      <c r="I878" s="174"/>
      <c r="J878" s="174"/>
      <c r="K878" s="173"/>
      <c r="L878" s="173"/>
      <c r="M878" s="173"/>
      <c r="N878" s="174"/>
    </row>
    <row r="879" spans="1:14" ht="15" customHeight="1">
      <c r="A879" s="176"/>
      <c r="B879" s="176"/>
      <c r="C879" s="177"/>
      <c r="D879" s="176"/>
      <c r="E879" s="176"/>
      <c r="F879" s="177"/>
      <c r="G879" s="176" t="s">
        <v>665</v>
      </c>
      <c r="H879" s="178">
        <v>64.34</v>
      </c>
      <c r="I879" s="177"/>
      <c r="J879" s="177"/>
      <c r="K879" s="176"/>
      <c r="L879" s="176"/>
      <c r="M879" s="176"/>
      <c r="N879" s="177"/>
    </row>
    <row r="880" spans="1:14" ht="15" customHeight="1">
      <c r="A880" s="179"/>
      <c r="B880" s="179"/>
      <c r="C880" s="180"/>
      <c r="D880" s="179"/>
      <c r="E880" s="179"/>
      <c r="F880" s="180"/>
      <c r="G880" s="179" t="s">
        <v>73</v>
      </c>
      <c r="H880" s="181">
        <v>2543.3200000000002</v>
      </c>
      <c r="I880" s="180"/>
      <c r="J880" s="180"/>
      <c r="K880" s="179"/>
      <c r="L880" s="179"/>
      <c r="M880" s="179"/>
      <c r="N880" s="180"/>
    </row>
    <row r="881" spans="1:14" ht="15" customHeight="1">
      <c r="A881" s="903"/>
      <c r="B881" s="903"/>
      <c r="C881" s="903"/>
      <c r="D881" s="903"/>
      <c r="E881" s="903"/>
      <c r="F881" s="903"/>
      <c r="G881" s="903"/>
      <c r="H881" s="903"/>
      <c r="I881" s="903"/>
      <c r="J881" s="903"/>
      <c r="K881" s="903"/>
      <c r="L881" s="903"/>
      <c r="M881" s="903"/>
      <c r="N881" s="903"/>
    </row>
    <row r="882" spans="1:14" ht="15" customHeight="1">
      <c r="A882" s="173" t="s">
        <v>666</v>
      </c>
      <c r="B882" s="173" t="s">
        <v>667</v>
      </c>
      <c r="C882" s="175">
        <v>867</v>
      </c>
      <c r="D882" s="173" t="s">
        <v>668</v>
      </c>
      <c r="E882" s="173" t="s">
        <v>669</v>
      </c>
      <c r="F882" s="175">
        <v>0</v>
      </c>
      <c r="G882" s="173" t="s">
        <v>115</v>
      </c>
      <c r="H882" s="175">
        <v>1173.71</v>
      </c>
      <c r="I882" s="175">
        <v>1173.71</v>
      </c>
      <c r="J882" s="175">
        <v>0</v>
      </c>
      <c r="K882" s="182">
        <v>44431</v>
      </c>
      <c r="L882" s="182">
        <v>46256</v>
      </c>
      <c r="M882" s="173"/>
      <c r="N882" s="175">
        <v>-1651.37</v>
      </c>
    </row>
    <row r="883" spans="1:14" ht="15" customHeight="1">
      <c r="A883" s="176"/>
      <c r="B883" s="176"/>
      <c r="C883" s="177"/>
      <c r="D883" s="176"/>
      <c r="E883" s="176"/>
      <c r="F883" s="177"/>
      <c r="G883" s="176" t="s">
        <v>116</v>
      </c>
      <c r="H883" s="178">
        <v>67.5</v>
      </c>
      <c r="I883" s="177"/>
      <c r="J883" s="177"/>
      <c r="K883" s="176"/>
      <c r="L883" s="176"/>
      <c r="M883" s="176"/>
      <c r="N883" s="177"/>
    </row>
    <row r="884" spans="1:14" ht="15" customHeight="1">
      <c r="A884" s="179"/>
      <c r="B884" s="179"/>
      <c r="C884" s="180"/>
      <c r="D884" s="179"/>
      <c r="E884" s="179"/>
      <c r="F884" s="180"/>
      <c r="G884" s="179" t="s">
        <v>73</v>
      </c>
      <c r="H884" s="181">
        <v>1241.21</v>
      </c>
      <c r="I884" s="180"/>
      <c r="J884" s="180"/>
      <c r="K884" s="179"/>
      <c r="L884" s="179"/>
      <c r="M884" s="179"/>
      <c r="N884" s="180"/>
    </row>
    <row r="885" spans="1:14" ht="15" customHeight="1">
      <c r="A885" s="903"/>
      <c r="B885" s="903"/>
      <c r="C885" s="903"/>
      <c r="D885" s="903"/>
      <c r="E885" s="903"/>
      <c r="F885" s="903"/>
      <c r="G885" s="903"/>
      <c r="H885" s="903"/>
      <c r="I885" s="903"/>
      <c r="J885" s="903"/>
      <c r="K885" s="903"/>
      <c r="L885" s="903"/>
      <c r="M885" s="903"/>
      <c r="N885" s="903"/>
    </row>
    <row r="886" spans="1:14" ht="15" customHeight="1">
      <c r="A886" s="176" t="s">
        <v>670</v>
      </c>
      <c r="B886" s="176" t="s">
        <v>671</v>
      </c>
      <c r="C886" s="178">
        <v>622</v>
      </c>
      <c r="D886" s="176" t="s">
        <v>76</v>
      </c>
      <c r="E886" s="176" t="s">
        <v>76</v>
      </c>
      <c r="F886" s="178">
        <v>0</v>
      </c>
      <c r="G886" s="176"/>
      <c r="H886" s="178">
        <v>0</v>
      </c>
      <c r="I886" s="178">
        <v>0</v>
      </c>
      <c r="J886" s="178">
        <v>0</v>
      </c>
      <c r="K886" s="176"/>
      <c r="L886" s="176"/>
      <c r="M886" s="176"/>
      <c r="N886" s="178">
        <v>0</v>
      </c>
    </row>
    <row r="887" spans="1:14" ht="15" customHeight="1">
      <c r="A887" s="179"/>
      <c r="B887" s="179"/>
      <c r="C887" s="180"/>
      <c r="D887" s="179"/>
      <c r="E887" s="179"/>
      <c r="F887" s="180"/>
      <c r="G887" s="179" t="s">
        <v>73</v>
      </c>
      <c r="H887" s="181">
        <v>0</v>
      </c>
      <c r="I887" s="180"/>
      <c r="J887" s="180"/>
      <c r="K887" s="179"/>
      <c r="L887" s="179"/>
      <c r="M887" s="179"/>
      <c r="N887" s="180"/>
    </row>
    <row r="888" spans="1:14" ht="15" customHeight="1">
      <c r="A888" s="903"/>
      <c r="B888" s="903"/>
      <c r="C888" s="903"/>
      <c r="D888" s="903"/>
      <c r="E888" s="903"/>
      <c r="F888" s="903"/>
      <c r="G888" s="903"/>
      <c r="H888" s="903"/>
      <c r="I888" s="903"/>
      <c r="J888" s="903"/>
      <c r="K888" s="903"/>
      <c r="L888" s="903"/>
      <c r="M888" s="903"/>
      <c r="N888" s="903"/>
    </row>
    <row r="889" spans="1:14" ht="15" customHeight="1">
      <c r="A889" s="173" t="s">
        <v>672</v>
      </c>
      <c r="B889" s="173" t="s">
        <v>673</v>
      </c>
      <c r="C889" s="175">
        <v>1048</v>
      </c>
      <c r="D889" s="173" t="s">
        <v>674</v>
      </c>
      <c r="E889" s="173" t="s">
        <v>675</v>
      </c>
      <c r="F889" s="175">
        <v>0</v>
      </c>
      <c r="G889" s="173" t="s">
        <v>115</v>
      </c>
      <c r="H889" s="175">
        <v>1147.97</v>
      </c>
      <c r="I889" s="175">
        <v>1147.97</v>
      </c>
      <c r="J889" s="175">
        <v>0</v>
      </c>
      <c r="K889" s="182">
        <v>44379</v>
      </c>
      <c r="L889" s="182">
        <v>46204</v>
      </c>
      <c r="M889" s="173"/>
      <c r="N889" s="175">
        <v>1147.97</v>
      </c>
    </row>
    <row r="890" spans="1:14" ht="15" customHeight="1">
      <c r="A890" s="176"/>
      <c r="B890" s="176"/>
      <c r="C890" s="177"/>
      <c r="D890" s="176"/>
      <c r="E890" s="176"/>
      <c r="F890" s="177"/>
      <c r="G890" s="176" t="s">
        <v>116</v>
      </c>
      <c r="H890" s="178">
        <v>67.5</v>
      </c>
      <c r="I890" s="177"/>
      <c r="J890" s="177"/>
      <c r="K890" s="176"/>
      <c r="L890" s="176"/>
      <c r="M890" s="176"/>
      <c r="N890" s="177"/>
    </row>
    <row r="891" spans="1:14" ht="15" customHeight="1">
      <c r="A891" s="179"/>
      <c r="B891" s="179"/>
      <c r="C891" s="180"/>
      <c r="D891" s="179"/>
      <c r="E891" s="179"/>
      <c r="F891" s="180"/>
      <c r="G891" s="179" t="s">
        <v>73</v>
      </c>
      <c r="H891" s="181">
        <v>1215.47</v>
      </c>
      <c r="I891" s="180"/>
      <c r="J891" s="180"/>
      <c r="K891" s="179"/>
      <c r="L891" s="179"/>
      <c r="M891" s="179"/>
      <c r="N891" s="180"/>
    </row>
    <row r="892" spans="1:14" ht="15" customHeight="1">
      <c r="A892" s="903"/>
      <c r="B892" s="903"/>
      <c r="C892" s="903"/>
      <c r="D892" s="903"/>
      <c r="E892" s="903"/>
      <c r="F892" s="903"/>
      <c r="G892" s="903"/>
      <c r="H892" s="903"/>
      <c r="I892" s="903"/>
      <c r="J892" s="903"/>
      <c r="K892" s="903"/>
      <c r="L892" s="903"/>
      <c r="M892" s="903"/>
      <c r="N892" s="903"/>
    </row>
    <row r="893" spans="1:14" ht="15" customHeight="1">
      <c r="A893" s="173" t="s">
        <v>676</v>
      </c>
      <c r="B893" s="173" t="s">
        <v>677</v>
      </c>
      <c r="C893" s="175">
        <v>862</v>
      </c>
      <c r="D893" s="173" t="s">
        <v>678</v>
      </c>
      <c r="E893" s="173" t="s">
        <v>679</v>
      </c>
      <c r="F893" s="175">
        <v>0</v>
      </c>
      <c r="G893" s="173" t="s">
        <v>115</v>
      </c>
      <c r="H893" s="175">
        <v>2310</v>
      </c>
      <c r="I893" s="175">
        <v>2310</v>
      </c>
      <c r="J893" s="175">
        <v>0</v>
      </c>
      <c r="K893" s="182">
        <v>44652</v>
      </c>
      <c r="L893" s="182">
        <v>45747</v>
      </c>
      <c r="M893" s="173"/>
      <c r="N893" s="175">
        <v>0</v>
      </c>
    </row>
    <row r="894" spans="1:14" ht="15" customHeight="1">
      <c r="A894" s="176"/>
      <c r="B894" s="176"/>
      <c r="C894" s="177"/>
      <c r="D894" s="176"/>
      <c r="E894" s="176"/>
      <c r="F894" s="177"/>
      <c r="G894" s="176" t="s">
        <v>116</v>
      </c>
      <c r="H894" s="178">
        <v>75</v>
      </c>
      <c r="I894" s="177"/>
      <c r="J894" s="177"/>
      <c r="K894" s="176"/>
      <c r="L894" s="176"/>
      <c r="M894" s="176"/>
      <c r="N894" s="177"/>
    </row>
    <row r="895" spans="1:14" ht="15" customHeight="1">
      <c r="A895" s="179"/>
      <c r="B895" s="179"/>
      <c r="C895" s="180"/>
      <c r="D895" s="179"/>
      <c r="E895" s="179"/>
      <c r="F895" s="180"/>
      <c r="G895" s="179" t="s">
        <v>73</v>
      </c>
      <c r="H895" s="181">
        <v>2385</v>
      </c>
      <c r="I895" s="180"/>
      <c r="J895" s="180"/>
      <c r="K895" s="179"/>
      <c r="L895" s="179"/>
      <c r="M895" s="179"/>
      <c r="N895" s="180"/>
    </row>
    <row r="896" spans="1:14" ht="15" customHeight="1">
      <c r="A896" s="903"/>
      <c r="B896" s="903"/>
      <c r="C896" s="903"/>
      <c r="D896" s="903"/>
      <c r="E896" s="903"/>
      <c r="F896" s="903"/>
      <c r="G896" s="903"/>
      <c r="H896" s="903"/>
      <c r="I896" s="903"/>
      <c r="J896" s="903"/>
      <c r="K896" s="903"/>
      <c r="L896" s="903"/>
      <c r="M896" s="903"/>
      <c r="N896" s="903"/>
    </row>
    <row r="897" spans="1:14" ht="15" customHeight="1">
      <c r="A897" s="176" t="s">
        <v>680</v>
      </c>
      <c r="B897" s="176" t="s">
        <v>681</v>
      </c>
      <c r="C897" s="178">
        <v>625</v>
      </c>
      <c r="D897" s="176" t="s">
        <v>76</v>
      </c>
      <c r="E897" s="176" t="s">
        <v>76</v>
      </c>
      <c r="F897" s="178">
        <v>0</v>
      </c>
      <c r="G897" s="176"/>
      <c r="H897" s="178">
        <v>0</v>
      </c>
      <c r="I897" s="178">
        <v>0</v>
      </c>
      <c r="J897" s="178">
        <v>0</v>
      </c>
      <c r="K897" s="176"/>
      <c r="L897" s="176"/>
      <c r="M897" s="176"/>
      <c r="N897" s="178">
        <v>0</v>
      </c>
    </row>
    <row r="898" spans="1:14" ht="15" customHeight="1">
      <c r="A898" s="179"/>
      <c r="B898" s="179"/>
      <c r="C898" s="180"/>
      <c r="D898" s="179"/>
      <c r="E898" s="179"/>
      <c r="F898" s="180"/>
      <c r="G898" s="179" t="s">
        <v>73</v>
      </c>
      <c r="H898" s="181">
        <v>0</v>
      </c>
      <c r="I898" s="180"/>
      <c r="J898" s="180"/>
      <c r="K898" s="179"/>
      <c r="L898" s="179"/>
      <c r="M898" s="179"/>
      <c r="N898" s="180"/>
    </row>
    <row r="899" spans="1:14" ht="15" customHeight="1">
      <c r="A899" s="903"/>
      <c r="B899" s="903"/>
      <c r="C899" s="903"/>
      <c r="D899" s="903"/>
      <c r="E899" s="903"/>
      <c r="F899" s="903"/>
      <c r="G899" s="903"/>
      <c r="H899" s="903"/>
      <c r="I899" s="903"/>
      <c r="J899" s="903"/>
      <c r="K899" s="903"/>
      <c r="L899" s="903"/>
      <c r="M899" s="903"/>
      <c r="N899" s="903"/>
    </row>
    <row r="900" spans="1:14" ht="15" customHeight="1">
      <c r="A900" s="176" t="s">
        <v>682</v>
      </c>
      <c r="B900" s="176" t="s">
        <v>683</v>
      </c>
      <c r="C900" s="178">
        <v>1051</v>
      </c>
      <c r="D900" s="176" t="s">
        <v>684</v>
      </c>
      <c r="E900" s="176" t="s">
        <v>685</v>
      </c>
      <c r="F900" s="178">
        <v>0</v>
      </c>
      <c r="G900" s="176" t="s">
        <v>115</v>
      </c>
      <c r="H900" s="178">
        <v>1147.97</v>
      </c>
      <c r="I900" s="178">
        <v>1147.97</v>
      </c>
      <c r="J900" s="178">
        <v>0</v>
      </c>
      <c r="K900" s="183">
        <v>44378</v>
      </c>
      <c r="L900" s="183">
        <v>46203</v>
      </c>
      <c r="M900" s="176"/>
      <c r="N900" s="178">
        <v>0</v>
      </c>
    </row>
    <row r="901" spans="1:14" ht="15" customHeight="1">
      <c r="A901" s="179"/>
      <c r="B901" s="179"/>
      <c r="C901" s="180"/>
      <c r="D901" s="179"/>
      <c r="E901" s="179"/>
      <c r="F901" s="180"/>
      <c r="G901" s="179" t="s">
        <v>73</v>
      </c>
      <c r="H901" s="181">
        <v>1147.97</v>
      </c>
      <c r="I901" s="180"/>
      <c r="J901" s="180"/>
      <c r="K901" s="179"/>
      <c r="L901" s="179"/>
      <c r="M901" s="179"/>
      <c r="N901" s="180"/>
    </row>
    <row r="902" spans="1:14" ht="15" customHeight="1">
      <c r="A902" s="903"/>
      <c r="B902" s="903"/>
      <c r="C902" s="903"/>
      <c r="D902" s="903"/>
      <c r="E902" s="903"/>
      <c r="F902" s="903"/>
      <c r="G902" s="903"/>
      <c r="H902" s="903"/>
      <c r="I902" s="903"/>
      <c r="J902" s="903"/>
      <c r="K902" s="903"/>
      <c r="L902" s="903"/>
      <c r="M902" s="903"/>
      <c r="N902" s="903"/>
    </row>
    <row r="903" spans="1:14" ht="15" customHeight="1">
      <c r="A903" s="173" t="s">
        <v>686</v>
      </c>
      <c r="B903" s="173" t="s">
        <v>687</v>
      </c>
      <c r="C903" s="175">
        <v>813</v>
      </c>
      <c r="D903" s="173" t="s">
        <v>688</v>
      </c>
      <c r="E903" s="173" t="s">
        <v>689</v>
      </c>
      <c r="F903" s="175">
        <v>0</v>
      </c>
      <c r="G903" s="173" t="s">
        <v>115</v>
      </c>
      <c r="H903" s="175">
        <v>2271.5</v>
      </c>
      <c r="I903" s="175">
        <v>2339.64</v>
      </c>
      <c r="J903" s="175">
        <v>0</v>
      </c>
      <c r="K903" s="182">
        <v>44757</v>
      </c>
      <c r="L903" s="182">
        <v>45852</v>
      </c>
      <c r="M903" s="173"/>
      <c r="N903" s="175">
        <v>0</v>
      </c>
    </row>
    <row r="904" spans="1:14" ht="15" customHeight="1">
      <c r="A904" s="176"/>
      <c r="B904" s="176"/>
      <c r="C904" s="177"/>
      <c r="D904" s="176"/>
      <c r="E904" s="176"/>
      <c r="F904" s="177"/>
      <c r="G904" s="176" t="s">
        <v>116</v>
      </c>
      <c r="H904" s="178">
        <v>135</v>
      </c>
      <c r="I904" s="177"/>
      <c r="J904" s="177"/>
      <c r="K904" s="176"/>
      <c r="L904" s="176"/>
      <c r="M904" s="176"/>
      <c r="N904" s="177"/>
    </row>
    <row r="905" spans="1:14" ht="15" customHeight="1">
      <c r="A905" s="179"/>
      <c r="B905" s="179"/>
      <c r="C905" s="180"/>
      <c r="D905" s="179"/>
      <c r="E905" s="179"/>
      <c r="F905" s="180"/>
      <c r="G905" s="179" t="s">
        <v>73</v>
      </c>
      <c r="H905" s="181">
        <v>2406.5</v>
      </c>
      <c r="I905" s="180"/>
      <c r="J905" s="180"/>
      <c r="K905" s="179"/>
      <c r="L905" s="179"/>
      <c r="M905" s="179"/>
      <c r="N905" s="180"/>
    </row>
    <row r="906" spans="1:14" ht="15" customHeight="1">
      <c r="A906" s="903"/>
      <c r="B906" s="903"/>
      <c r="C906" s="903"/>
      <c r="D906" s="903"/>
      <c r="E906" s="903"/>
      <c r="F906" s="903"/>
      <c r="G906" s="903"/>
      <c r="H906" s="903"/>
      <c r="I906" s="903"/>
      <c r="J906" s="903"/>
      <c r="K906" s="903"/>
      <c r="L906" s="903"/>
      <c r="M906" s="903"/>
      <c r="N906" s="903"/>
    </row>
    <row r="907" spans="1:14" ht="15" customHeight="1">
      <c r="A907" s="176" t="s">
        <v>690</v>
      </c>
      <c r="B907" s="176" t="s">
        <v>691</v>
      </c>
      <c r="C907" s="178">
        <v>821</v>
      </c>
      <c r="D907" s="176" t="s">
        <v>692</v>
      </c>
      <c r="E907" s="176" t="s">
        <v>693</v>
      </c>
      <c r="F907" s="178">
        <v>0</v>
      </c>
      <c r="G907" s="176" t="s">
        <v>115</v>
      </c>
      <c r="H907" s="178">
        <v>1176.56</v>
      </c>
      <c r="I907" s="178">
        <v>1176.56</v>
      </c>
      <c r="J907" s="178">
        <v>0</v>
      </c>
      <c r="K907" s="183">
        <v>44383</v>
      </c>
      <c r="L907" s="183">
        <v>45843</v>
      </c>
      <c r="M907" s="176"/>
      <c r="N907" s="178">
        <v>0</v>
      </c>
    </row>
    <row r="908" spans="1:14" ht="15" customHeight="1">
      <c r="A908" s="179"/>
      <c r="B908" s="179"/>
      <c r="C908" s="180"/>
      <c r="D908" s="179"/>
      <c r="E908" s="179"/>
      <c r="F908" s="180"/>
      <c r="G908" s="179" t="s">
        <v>73</v>
      </c>
      <c r="H908" s="181">
        <v>1176.56</v>
      </c>
      <c r="I908" s="180"/>
      <c r="J908" s="180"/>
      <c r="K908" s="179"/>
      <c r="L908" s="179"/>
      <c r="M908" s="179"/>
      <c r="N908" s="180"/>
    </row>
    <row r="909" spans="1:14" ht="15" customHeight="1">
      <c r="A909" s="903"/>
      <c r="B909" s="903"/>
      <c r="C909" s="903"/>
      <c r="D909" s="903"/>
      <c r="E909" s="903"/>
      <c r="F909" s="903"/>
      <c r="G909" s="903"/>
      <c r="H909" s="903"/>
      <c r="I909" s="903"/>
      <c r="J909" s="903"/>
      <c r="K909" s="903"/>
      <c r="L909" s="903"/>
      <c r="M909" s="903"/>
      <c r="N909" s="903"/>
    </row>
    <row r="910" spans="1:14" ht="15" customHeight="1">
      <c r="A910" s="176" t="s">
        <v>694</v>
      </c>
      <c r="B910" s="176" t="s">
        <v>695</v>
      </c>
      <c r="C910" s="178">
        <v>1031</v>
      </c>
      <c r="D910" s="176" t="s">
        <v>696</v>
      </c>
      <c r="E910" s="176" t="s">
        <v>697</v>
      </c>
      <c r="F910" s="178">
        <v>0</v>
      </c>
      <c r="G910" s="176" t="s">
        <v>115</v>
      </c>
      <c r="H910" s="178">
        <v>1147.97</v>
      </c>
      <c r="I910" s="178">
        <v>1117.25</v>
      </c>
      <c r="J910" s="178">
        <v>0</v>
      </c>
      <c r="K910" s="183">
        <v>44270</v>
      </c>
      <c r="L910" s="183">
        <v>46095</v>
      </c>
      <c r="M910" s="176"/>
      <c r="N910" s="178">
        <v>37702.26</v>
      </c>
    </row>
    <row r="911" spans="1:14" ht="15" customHeight="1">
      <c r="A911" s="179"/>
      <c r="B911" s="179"/>
      <c r="C911" s="180"/>
      <c r="D911" s="179"/>
      <c r="E911" s="179"/>
      <c r="F911" s="180"/>
      <c r="G911" s="179" t="s">
        <v>73</v>
      </c>
      <c r="H911" s="181">
        <v>1147.97</v>
      </c>
      <c r="I911" s="180"/>
      <c r="J911" s="180"/>
      <c r="K911" s="179"/>
      <c r="L911" s="179"/>
      <c r="M911" s="179"/>
      <c r="N911" s="180"/>
    </row>
    <row r="912" spans="1:14" ht="15" customHeight="1">
      <c r="A912" s="903"/>
      <c r="B912" s="903"/>
      <c r="C912" s="903"/>
      <c r="D912" s="903"/>
      <c r="E912" s="903"/>
      <c r="F912" s="903"/>
      <c r="G912" s="903"/>
      <c r="H912" s="903"/>
      <c r="I912" s="903"/>
      <c r="J912" s="903"/>
      <c r="K912" s="903"/>
      <c r="L912" s="903"/>
      <c r="M912" s="903"/>
      <c r="N912" s="903"/>
    </row>
    <row r="913" spans="1:14" ht="15" customHeight="1">
      <c r="A913" s="176" t="s">
        <v>698</v>
      </c>
      <c r="B913" s="176" t="s">
        <v>687</v>
      </c>
      <c r="C913" s="178">
        <v>813</v>
      </c>
      <c r="D913" s="176" t="s">
        <v>699</v>
      </c>
      <c r="E913" s="176" t="s">
        <v>700</v>
      </c>
      <c r="F913" s="178">
        <v>0</v>
      </c>
      <c r="G913" s="176" t="s">
        <v>115</v>
      </c>
      <c r="H913" s="178">
        <v>2310</v>
      </c>
      <c r="I913" s="178">
        <v>2310</v>
      </c>
      <c r="J913" s="178">
        <v>0</v>
      </c>
      <c r="K913" s="183">
        <v>44693</v>
      </c>
      <c r="L913" s="183">
        <v>45788</v>
      </c>
      <c r="M913" s="176"/>
      <c r="N913" s="178">
        <v>0</v>
      </c>
    </row>
    <row r="914" spans="1:14" ht="15" customHeight="1">
      <c r="A914" s="179"/>
      <c r="B914" s="179"/>
      <c r="C914" s="180"/>
      <c r="D914" s="179"/>
      <c r="E914" s="179"/>
      <c r="F914" s="180"/>
      <c r="G914" s="179" t="s">
        <v>73</v>
      </c>
      <c r="H914" s="181">
        <v>2310</v>
      </c>
      <c r="I914" s="180"/>
      <c r="J914" s="180"/>
      <c r="K914" s="179"/>
      <c r="L914" s="179"/>
      <c r="M914" s="179"/>
      <c r="N914" s="180"/>
    </row>
    <row r="915" spans="1:14" ht="15" customHeight="1">
      <c r="A915" s="903"/>
      <c r="B915" s="903"/>
      <c r="C915" s="903"/>
      <c r="D915" s="903"/>
      <c r="E915" s="903"/>
      <c r="F915" s="903"/>
      <c r="G915" s="903"/>
      <c r="H915" s="903"/>
      <c r="I915" s="903"/>
      <c r="J915" s="903"/>
      <c r="K915" s="903"/>
      <c r="L915" s="903"/>
      <c r="M915" s="903"/>
      <c r="N915" s="903"/>
    </row>
    <row r="916" spans="1:14" ht="15" customHeight="1">
      <c r="A916" s="176" t="s">
        <v>701</v>
      </c>
      <c r="B916" s="176" t="s">
        <v>702</v>
      </c>
      <c r="C916" s="178">
        <v>821</v>
      </c>
      <c r="D916" s="176" t="s">
        <v>703</v>
      </c>
      <c r="E916" s="176" t="s">
        <v>704</v>
      </c>
      <c r="F916" s="178">
        <v>0</v>
      </c>
      <c r="G916" s="176" t="s">
        <v>115</v>
      </c>
      <c r="H916" s="178">
        <v>2310</v>
      </c>
      <c r="I916" s="178">
        <v>2200</v>
      </c>
      <c r="J916" s="178">
        <v>0</v>
      </c>
      <c r="K916" s="183">
        <v>44774</v>
      </c>
      <c r="L916" s="183">
        <v>45869</v>
      </c>
      <c r="M916" s="176"/>
      <c r="N916" s="178">
        <v>0</v>
      </c>
    </row>
    <row r="917" spans="1:14" ht="15" customHeight="1">
      <c r="A917" s="179"/>
      <c r="B917" s="179"/>
      <c r="C917" s="180"/>
      <c r="D917" s="179"/>
      <c r="E917" s="179"/>
      <c r="F917" s="180"/>
      <c r="G917" s="179" t="s">
        <v>73</v>
      </c>
      <c r="H917" s="181">
        <v>2310</v>
      </c>
      <c r="I917" s="180"/>
      <c r="J917" s="180"/>
      <c r="K917" s="179"/>
      <c r="L917" s="179"/>
      <c r="M917" s="179"/>
      <c r="N917" s="180"/>
    </row>
    <row r="918" spans="1:14" ht="15" customHeight="1">
      <c r="A918" s="903"/>
      <c r="B918" s="903"/>
      <c r="C918" s="903"/>
      <c r="D918" s="903"/>
      <c r="E918" s="903"/>
      <c r="F918" s="903"/>
      <c r="G918" s="903"/>
      <c r="H918" s="903"/>
      <c r="I918" s="903"/>
      <c r="J918" s="903"/>
      <c r="K918" s="903"/>
      <c r="L918" s="903"/>
      <c r="M918" s="903"/>
      <c r="N918" s="903"/>
    </row>
    <row r="919" spans="1:14" ht="15" customHeight="1">
      <c r="A919" s="173" t="s">
        <v>705</v>
      </c>
      <c r="B919" s="173" t="s">
        <v>706</v>
      </c>
      <c r="C919" s="175">
        <v>836</v>
      </c>
      <c r="D919" s="173" t="s">
        <v>707</v>
      </c>
      <c r="E919" s="173" t="s">
        <v>708</v>
      </c>
      <c r="F919" s="175">
        <v>0</v>
      </c>
      <c r="G919" s="173" t="s">
        <v>115</v>
      </c>
      <c r="H919" s="175">
        <v>2260.5</v>
      </c>
      <c r="I919" s="175">
        <v>828.05</v>
      </c>
      <c r="J919" s="175">
        <v>0</v>
      </c>
      <c r="K919" s="182">
        <v>44958</v>
      </c>
      <c r="L919" s="182">
        <v>46053</v>
      </c>
      <c r="M919" s="173"/>
      <c r="N919" s="175">
        <v>3059</v>
      </c>
    </row>
    <row r="920" spans="1:14" ht="15" customHeight="1">
      <c r="A920" s="176"/>
      <c r="B920" s="176"/>
      <c r="C920" s="177"/>
      <c r="D920" s="176"/>
      <c r="E920" s="176"/>
      <c r="F920" s="177"/>
      <c r="G920" s="176" t="s">
        <v>116</v>
      </c>
      <c r="H920" s="178">
        <v>67.5</v>
      </c>
      <c r="I920" s="177"/>
      <c r="J920" s="177"/>
      <c r="K920" s="176"/>
      <c r="L920" s="176"/>
      <c r="M920" s="176"/>
      <c r="N920" s="177"/>
    </row>
    <row r="921" spans="1:14" ht="15" customHeight="1">
      <c r="A921" s="179"/>
      <c r="B921" s="179"/>
      <c r="C921" s="180"/>
      <c r="D921" s="179"/>
      <c r="E921" s="179"/>
      <c r="F921" s="180"/>
      <c r="G921" s="179" t="s">
        <v>73</v>
      </c>
      <c r="H921" s="181">
        <v>2328</v>
      </c>
      <c r="I921" s="180"/>
      <c r="J921" s="180"/>
      <c r="K921" s="179"/>
      <c r="L921" s="179"/>
      <c r="M921" s="179"/>
      <c r="N921" s="180"/>
    </row>
    <row r="922" spans="1:14" ht="15" customHeight="1">
      <c r="A922" s="903"/>
      <c r="B922" s="903"/>
      <c r="C922" s="903"/>
      <c r="D922" s="903"/>
      <c r="E922" s="903"/>
      <c r="F922" s="903"/>
      <c r="G922" s="903"/>
      <c r="H922" s="903"/>
      <c r="I922" s="903"/>
      <c r="J922" s="903"/>
      <c r="K922" s="903"/>
      <c r="L922" s="903"/>
      <c r="M922" s="903"/>
      <c r="N922" s="903"/>
    </row>
    <row r="923" spans="1:14" ht="15" customHeight="1">
      <c r="A923" s="176" t="s">
        <v>709</v>
      </c>
      <c r="B923" s="176" t="s">
        <v>710</v>
      </c>
      <c r="C923" s="178">
        <v>601</v>
      </c>
      <c r="D923" s="176" t="s">
        <v>711</v>
      </c>
      <c r="E923" s="176" t="s">
        <v>712</v>
      </c>
      <c r="F923" s="178">
        <v>0</v>
      </c>
      <c r="G923" s="176" t="s">
        <v>115</v>
      </c>
      <c r="H923" s="178">
        <v>1074.1500000000001</v>
      </c>
      <c r="I923" s="178">
        <v>1074.1500000000001</v>
      </c>
      <c r="J923" s="178">
        <v>0</v>
      </c>
      <c r="K923" s="183">
        <v>44593</v>
      </c>
      <c r="L923" s="183">
        <v>45688</v>
      </c>
      <c r="M923" s="176"/>
      <c r="N923" s="178">
        <v>11693.45</v>
      </c>
    </row>
    <row r="924" spans="1:14" ht="15" customHeight="1">
      <c r="A924" s="179"/>
      <c r="B924" s="179"/>
      <c r="C924" s="180"/>
      <c r="D924" s="179"/>
      <c r="E924" s="179"/>
      <c r="F924" s="180"/>
      <c r="G924" s="179" t="s">
        <v>73</v>
      </c>
      <c r="H924" s="181">
        <v>1074.1500000000001</v>
      </c>
      <c r="I924" s="180"/>
      <c r="J924" s="180"/>
      <c r="K924" s="179"/>
      <c r="L924" s="179"/>
      <c r="M924" s="179"/>
      <c r="N924" s="180"/>
    </row>
    <row r="925" spans="1:14" ht="15" customHeight="1">
      <c r="A925" s="903"/>
      <c r="B925" s="903"/>
      <c r="C925" s="903"/>
      <c r="D925" s="903"/>
      <c r="E925" s="903"/>
      <c r="F925" s="903"/>
      <c r="G925" s="903"/>
      <c r="H925" s="903"/>
      <c r="I925" s="903"/>
      <c r="J925" s="903"/>
      <c r="K925" s="903"/>
      <c r="L925" s="903"/>
      <c r="M925" s="903"/>
      <c r="N925" s="903"/>
    </row>
    <row r="926" spans="1:14" ht="15" customHeight="1">
      <c r="A926" s="176" t="s">
        <v>713</v>
      </c>
      <c r="B926" s="176" t="s">
        <v>714</v>
      </c>
      <c r="C926" s="178">
        <v>1042</v>
      </c>
      <c r="D926" s="176" t="s">
        <v>715</v>
      </c>
      <c r="E926" s="176" t="s">
        <v>716</v>
      </c>
      <c r="F926" s="178">
        <v>0</v>
      </c>
      <c r="G926" s="176" t="s">
        <v>115</v>
      </c>
      <c r="H926" s="178">
        <v>1147.97</v>
      </c>
      <c r="I926" s="178">
        <v>1117.25</v>
      </c>
      <c r="J926" s="178">
        <v>0</v>
      </c>
      <c r="K926" s="183">
        <v>44428</v>
      </c>
      <c r="L926" s="183">
        <v>46253</v>
      </c>
      <c r="M926" s="176"/>
      <c r="N926" s="178">
        <v>12758.42</v>
      </c>
    </row>
    <row r="927" spans="1:14" ht="15" customHeight="1">
      <c r="A927" s="179"/>
      <c r="B927" s="179"/>
      <c r="C927" s="180"/>
      <c r="D927" s="179"/>
      <c r="E927" s="179"/>
      <c r="F927" s="180"/>
      <c r="G927" s="179" t="s">
        <v>73</v>
      </c>
      <c r="H927" s="181">
        <v>1147.97</v>
      </c>
      <c r="I927" s="180"/>
      <c r="J927" s="180"/>
      <c r="K927" s="179"/>
      <c r="L927" s="179"/>
      <c r="M927" s="179"/>
      <c r="N927" s="180"/>
    </row>
    <row r="928" spans="1:14" ht="15" customHeight="1">
      <c r="A928" s="903"/>
      <c r="B928" s="903"/>
      <c r="C928" s="903"/>
      <c r="D928" s="903"/>
      <c r="E928" s="903"/>
      <c r="F928" s="903"/>
      <c r="G928" s="903"/>
      <c r="H928" s="903"/>
      <c r="I928" s="903"/>
      <c r="J928" s="903"/>
      <c r="K928" s="903"/>
      <c r="L928" s="903"/>
      <c r="M928" s="903"/>
      <c r="N928" s="903"/>
    </row>
    <row r="929" spans="1:14" ht="15" customHeight="1">
      <c r="A929" s="176" t="s">
        <v>717</v>
      </c>
      <c r="B929" s="176" t="s">
        <v>718</v>
      </c>
      <c r="C929" s="178">
        <v>1073</v>
      </c>
      <c r="D929" s="176" t="s">
        <v>719</v>
      </c>
      <c r="E929" s="176" t="s">
        <v>720</v>
      </c>
      <c r="F929" s="178">
        <v>0</v>
      </c>
      <c r="G929" s="176" t="s">
        <v>115</v>
      </c>
      <c r="H929" s="178">
        <v>2310</v>
      </c>
      <c r="I929" s="178">
        <v>2271.5</v>
      </c>
      <c r="J929" s="178">
        <v>0</v>
      </c>
      <c r="K929" s="183">
        <v>44722</v>
      </c>
      <c r="L929" s="183">
        <v>45817</v>
      </c>
      <c r="M929" s="176"/>
      <c r="N929" s="178">
        <v>2690.95</v>
      </c>
    </row>
    <row r="930" spans="1:14" ht="15" customHeight="1">
      <c r="A930" s="179"/>
      <c r="B930" s="179"/>
      <c r="C930" s="180"/>
      <c r="D930" s="179"/>
      <c r="E930" s="179"/>
      <c r="F930" s="180"/>
      <c r="G930" s="179" t="s">
        <v>73</v>
      </c>
      <c r="H930" s="181">
        <v>2310</v>
      </c>
      <c r="I930" s="180"/>
      <c r="J930" s="180"/>
      <c r="K930" s="179"/>
      <c r="L930" s="179"/>
      <c r="M930" s="179"/>
      <c r="N930" s="180"/>
    </row>
    <row r="931" spans="1:14" ht="15" customHeight="1">
      <c r="A931" s="903"/>
      <c r="B931" s="903"/>
      <c r="C931" s="903"/>
      <c r="D931" s="903"/>
      <c r="E931" s="903"/>
      <c r="F931" s="903"/>
      <c r="G931" s="903"/>
      <c r="H931" s="903"/>
      <c r="I931" s="903"/>
      <c r="J931" s="903"/>
      <c r="K931" s="903"/>
      <c r="L931" s="903"/>
      <c r="M931" s="903"/>
      <c r="N931" s="903"/>
    </row>
    <row r="932" spans="1:14" ht="15" customHeight="1">
      <c r="A932" s="173" t="s">
        <v>721</v>
      </c>
      <c r="B932" s="173" t="s">
        <v>722</v>
      </c>
      <c r="C932" s="175">
        <v>644</v>
      </c>
      <c r="D932" s="173" t="s">
        <v>723</v>
      </c>
      <c r="E932" s="173" t="s">
        <v>724</v>
      </c>
      <c r="F932" s="175">
        <v>0</v>
      </c>
      <c r="G932" s="173" t="s">
        <v>115</v>
      </c>
      <c r="H932" s="175">
        <v>1150.76</v>
      </c>
      <c r="I932" s="175">
        <v>0</v>
      </c>
      <c r="J932" s="175">
        <v>0</v>
      </c>
      <c r="K932" s="182">
        <v>44258</v>
      </c>
      <c r="L932" s="182">
        <v>45718</v>
      </c>
      <c r="M932" s="173"/>
      <c r="N932" s="175">
        <v>2979.14</v>
      </c>
    </row>
    <row r="933" spans="1:14" ht="15" customHeight="1">
      <c r="A933" s="173"/>
      <c r="B933" s="173"/>
      <c r="C933" s="174"/>
      <c r="D933" s="173"/>
      <c r="E933" s="173"/>
      <c r="F933" s="174"/>
      <c r="G933" s="173" t="s">
        <v>725</v>
      </c>
      <c r="H933" s="175">
        <v>846.35</v>
      </c>
      <c r="I933" s="174"/>
      <c r="J933" s="174"/>
      <c r="K933" s="173"/>
      <c r="L933" s="173"/>
      <c r="M933" s="173"/>
      <c r="N933" s="174"/>
    </row>
    <row r="934" spans="1:14" ht="15" customHeight="1">
      <c r="A934" s="176"/>
      <c r="B934" s="176"/>
      <c r="C934" s="177"/>
      <c r="D934" s="176"/>
      <c r="E934" s="176"/>
      <c r="F934" s="177"/>
      <c r="G934" s="176" t="s">
        <v>726</v>
      </c>
      <c r="H934" s="178">
        <v>-846.35</v>
      </c>
      <c r="I934" s="177"/>
      <c r="J934" s="177"/>
      <c r="K934" s="176"/>
      <c r="L934" s="176"/>
      <c r="M934" s="176"/>
      <c r="N934" s="177"/>
    </row>
    <row r="935" spans="1:14" ht="15" customHeight="1">
      <c r="A935" s="179"/>
      <c r="B935" s="179"/>
      <c r="C935" s="180"/>
      <c r="D935" s="179"/>
      <c r="E935" s="179"/>
      <c r="F935" s="180"/>
      <c r="G935" s="179" t="s">
        <v>73</v>
      </c>
      <c r="H935" s="181">
        <v>1150.76</v>
      </c>
      <c r="I935" s="180"/>
      <c r="J935" s="180"/>
      <c r="K935" s="179"/>
      <c r="L935" s="179"/>
      <c r="M935" s="179"/>
      <c r="N935" s="180"/>
    </row>
    <row r="936" spans="1:14" ht="15" customHeight="1">
      <c r="A936" s="903"/>
      <c r="B936" s="903"/>
      <c r="C936" s="903"/>
      <c r="D936" s="903"/>
      <c r="E936" s="903"/>
      <c r="F936" s="903"/>
      <c r="G936" s="903"/>
      <c r="H936" s="903"/>
      <c r="I936" s="903"/>
      <c r="J936" s="903"/>
      <c r="K936" s="903"/>
      <c r="L936" s="903"/>
      <c r="M936" s="903"/>
      <c r="N936" s="903"/>
    </row>
    <row r="937" spans="1:14" ht="15" customHeight="1">
      <c r="A937" s="176" t="s">
        <v>727</v>
      </c>
      <c r="B937" s="176" t="s">
        <v>728</v>
      </c>
      <c r="C937" s="178">
        <v>790</v>
      </c>
      <c r="D937" s="176" t="s">
        <v>729</v>
      </c>
      <c r="E937" s="176" t="s">
        <v>730</v>
      </c>
      <c r="F937" s="178">
        <v>0</v>
      </c>
      <c r="G937" s="176" t="s">
        <v>115</v>
      </c>
      <c r="H937" s="178">
        <v>1150.76</v>
      </c>
      <c r="I937" s="178">
        <v>1150.76</v>
      </c>
      <c r="J937" s="178">
        <v>0</v>
      </c>
      <c r="K937" s="183">
        <v>44259</v>
      </c>
      <c r="L937" s="183">
        <v>45719</v>
      </c>
      <c r="M937" s="176"/>
      <c r="N937" s="178">
        <v>0</v>
      </c>
    </row>
    <row r="938" spans="1:14" ht="15" customHeight="1">
      <c r="A938" s="179"/>
      <c r="B938" s="179"/>
      <c r="C938" s="180"/>
      <c r="D938" s="179"/>
      <c r="E938" s="179"/>
      <c r="F938" s="180"/>
      <c r="G938" s="179" t="s">
        <v>73</v>
      </c>
      <c r="H938" s="181">
        <v>1150.76</v>
      </c>
      <c r="I938" s="180"/>
      <c r="J938" s="180"/>
      <c r="K938" s="179"/>
      <c r="L938" s="179"/>
      <c r="M938" s="179"/>
      <c r="N938" s="180"/>
    </row>
    <row r="939" spans="1:14" ht="15" customHeight="1">
      <c r="A939" s="903"/>
      <c r="B939" s="903"/>
      <c r="C939" s="903"/>
      <c r="D939" s="903"/>
      <c r="E939" s="903"/>
      <c r="F939" s="903"/>
      <c r="G939" s="903"/>
      <c r="H939" s="903"/>
      <c r="I939" s="903"/>
      <c r="J939" s="903"/>
      <c r="K939" s="903"/>
      <c r="L939" s="903"/>
      <c r="M939" s="903"/>
      <c r="N939" s="903"/>
    </row>
    <row r="940" spans="1:14" ht="15" customHeight="1">
      <c r="A940" s="176" t="s">
        <v>731</v>
      </c>
      <c r="B940" s="176" t="s">
        <v>732</v>
      </c>
      <c r="C940" s="178">
        <v>864</v>
      </c>
      <c r="D940" s="176" t="s">
        <v>76</v>
      </c>
      <c r="E940" s="176" t="s">
        <v>76</v>
      </c>
      <c r="F940" s="178">
        <v>0</v>
      </c>
      <c r="G940" s="176"/>
      <c r="H940" s="178">
        <v>0</v>
      </c>
      <c r="I940" s="178">
        <v>0</v>
      </c>
      <c r="J940" s="178">
        <v>0</v>
      </c>
      <c r="K940" s="176"/>
      <c r="L940" s="176"/>
      <c r="M940" s="176"/>
      <c r="N940" s="178">
        <v>0</v>
      </c>
    </row>
    <row r="941" spans="1:14" ht="15" customHeight="1">
      <c r="A941" s="179"/>
      <c r="B941" s="179"/>
      <c r="C941" s="180"/>
      <c r="D941" s="179"/>
      <c r="E941" s="179"/>
      <c r="F941" s="180"/>
      <c r="G941" s="179" t="s">
        <v>73</v>
      </c>
      <c r="H941" s="181">
        <v>0</v>
      </c>
      <c r="I941" s="180"/>
      <c r="J941" s="180"/>
      <c r="K941" s="179"/>
      <c r="L941" s="179"/>
      <c r="M941" s="179"/>
      <c r="N941" s="180"/>
    </row>
    <row r="942" spans="1:14" ht="15" customHeight="1">
      <c r="A942" s="903"/>
      <c r="B942" s="903"/>
      <c r="C942" s="903"/>
      <c r="D942" s="903"/>
      <c r="E942" s="903"/>
      <c r="F942" s="903"/>
      <c r="G942" s="903"/>
      <c r="H942" s="903"/>
      <c r="I942" s="903"/>
      <c r="J942" s="903"/>
      <c r="K942" s="903"/>
      <c r="L942" s="903"/>
      <c r="M942" s="903"/>
      <c r="N942" s="903"/>
    </row>
    <row r="943" spans="1:14" ht="15" customHeight="1">
      <c r="A943" s="173" t="s">
        <v>733</v>
      </c>
      <c r="B943" s="173" t="s">
        <v>734</v>
      </c>
      <c r="C943" s="175">
        <v>690</v>
      </c>
      <c r="D943" s="173" t="s">
        <v>735</v>
      </c>
      <c r="E943" s="173" t="s">
        <v>736</v>
      </c>
      <c r="F943" s="175">
        <v>0</v>
      </c>
      <c r="G943" s="173" t="s">
        <v>115</v>
      </c>
      <c r="H943" s="175">
        <v>2200</v>
      </c>
      <c r="I943" s="175">
        <v>0</v>
      </c>
      <c r="J943" s="175">
        <v>0</v>
      </c>
      <c r="K943" s="182">
        <v>45261</v>
      </c>
      <c r="L943" s="182">
        <v>45991</v>
      </c>
      <c r="M943" s="173"/>
      <c r="N943" s="175">
        <v>5315.02</v>
      </c>
    </row>
    <row r="944" spans="1:14" ht="15" customHeight="1">
      <c r="A944" s="173"/>
      <c r="B944" s="173"/>
      <c r="C944" s="174"/>
      <c r="D944" s="173"/>
      <c r="E944" s="173"/>
      <c r="F944" s="174"/>
      <c r="G944" s="173" t="s">
        <v>737</v>
      </c>
      <c r="H944" s="175">
        <v>1971</v>
      </c>
      <c r="I944" s="174"/>
      <c r="J944" s="174"/>
      <c r="K944" s="173"/>
      <c r="L944" s="173"/>
      <c r="M944" s="173"/>
      <c r="N944" s="174"/>
    </row>
    <row r="945" spans="1:14" ht="15" customHeight="1">
      <c r="A945" s="176"/>
      <c r="B945" s="176"/>
      <c r="C945" s="177"/>
      <c r="D945" s="176"/>
      <c r="E945" s="176"/>
      <c r="F945" s="177"/>
      <c r="G945" s="176" t="s">
        <v>726</v>
      </c>
      <c r="H945" s="178">
        <v>-1971</v>
      </c>
      <c r="I945" s="177"/>
      <c r="J945" s="177"/>
      <c r="K945" s="176"/>
      <c r="L945" s="176"/>
      <c r="M945" s="176"/>
      <c r="N945" s="177"/>
    </row>
    <row r="946" spans="1:14" ht="15" customHeight="1">
      <c r="A946" s="179"/>
      <c r="B946" s="179"/>
      <c r="C946" s="180"/>
      <c r="D946" s="179"/>
      <c r="E946" s="179"/>
      <c r="F946" s="180"/>
      <c r="G946" s="179" t="s">
        <v>73</v>
      </c>
      <c r="H946" s="181">
        <v>2200</v>
      </c>
      <c r="I946" s="180"/>
      <c r="J946" s="180"/>
      <c r="K946" s="179"/>
      <c r="L946" s="179"/>
      <c r="M946" s="179"/>
      <c r="N946" s="180"/>
    </row>
    <row r="947" spans="1:14" ht="15" customHeight="1">
      <c r="A947" s="903"/>
      <c r="B947" s="903"/>
      <c r="C947" s="903"/>
      <c r="D947" s="903"/>
      <c r="E947" s="903"/>
      <c r="F947" s="903"/>
      <c r="G947" s="903"/>
      <c r="H947" s="903"/>
      <c r="I947" s="903"/>
      <c r="J947" s="903"/>
      <c r="K947" s="903"/>
      <c r="L947" s="903"/>
      <c r="M947" s="903"/>
      <c r="N947" s="903"/>
    </row>
    <row r="948" spans="1:14" ht="15" customHeight="1">
      <c r="A948" s="176" t="s">
        <v>738</v>
      </c>
      <c r="B948" s="176" t="s">
        <v>739</v>
      </c>
      <c r="C948" s="178">
        <v>644</v>
      </c>
      <c r="D948" s="176" t="s">
        <v>740</v>
      </c>
      <c r="E948" s="176" t="s">
        <v>741</v>
      </c>
      <c r="F948" s="178">
        <v>0</v>
      </c>
      <c r="G948" s="176" t="s">
        <v>115</v>
      </c>
      <c r="H948" s="178">
        <v>1176.56</v>
      </c>
      <c r="I948" s="178">
        <v>1176.56</v>
      </c>
      <c r="J948" s="178">
        <v>0</v>
      </c>
      <c r="K948" s="183">
        <v>44211</v>
      </c>
      <c r="L948" s="183">
        <v>45671</v>
      </c>
      <c r="M948" s="176"/>
      <c r="N948" s="178">
        <v>0</v>
      </c>
    </row>
    <row r="949" spans="1:14" ht="15" customHeight="1">
      <c r="A949" s="179"/>
      <c r="B949" s="179"/>
      <c r="C949" s="180"/>
      <c r="D949" s="179"/>
      <c r="E949" s="179"/>
      <c r="F949" s="180"/>
      <c r="G949" s="179" t="s">
        <v>73</v>
      </c>
      <c r="H949" s="181">
        <v>1176.56</v>
      </c>
      <c r="I949" s="180"/>
      <c r="J949" s="180"/>
      <c r="K949" s="179"/>
      <c r="L949" s="179"/>
      <c r="M949" s="179"/>
      <c r="N949" s="180"/>
    </row>
    <row r="950" spans="1:14" ht="15" customHeight="1">
      <c r="A950" s="903"/>
      <c r="B950" s="903"/>
      <c r="C950" s="903"/>
      <c r="D950" s="903"/>
      <c r="E950" s="903"/>
      <c r="F950" s="903"/>
      <c r="G950" s="903"/>
      <c r="H950" s="903"/>
      <c r="I950" s="903"/>
      <c r="J950" s="903"/>
      <c r="K950" s="903"/>
      <c r="L950" s="903"/>
      <c r="M950" s="903"/>
      <c r="N950" s="903"/>
    </row>
    <row r="951" spans="1:14" ht="15" customHeight="1">
      <c r="A951" s="176" t="s">
        <v>742</v>
      </c>
      <c r="B951" s="176" t="s">
        <v>743</v>
      </c>
      <c r="C951" s="178">
        <v>582</v>
      </c>
      <c r="D951" s="176" t="s">
        <v>744</v>
      </c>
      <c r="E951" s="176" t="s">
        <v>745</v>
      </c>
      <c r="F951" s="178">
        <v>0</v>
      </c>
      <c r="G951" s="176" t="s">
        <v>115</v>
      </c>
      <c r="H951" s="178">
        <v>1074.1500000000001</v>
      </c>
      <c r="I951" s="178">
        <v>0</v>
      </c>
      <c r="J951" s="178">
        <v>0</v>
      </c>
      <c r="K951" s="183">
        <v>44635</v>
      </c>
      <c r="L951" s="183">
        <v>45747</v>
      </c>
      <c r="M951" s="176"/>
      <c r="N951" s="178">
        <v>7748.2</v>
      </c>
    </row>
    <row r="952" spans="1:14" ht="15" customHeight="1">
      <c r="A952" s="179"/>
      <c r="B952" s="179"/>
      <c r="C952" s="180"/>
      <c r="D952" s="179"/>
      <c r="E952" s="179"/>
      <c r="F952" s="180"/>
      <c r="G952" s="179" t="s">
        <v>73</v>
      </c>
      <c r="H952" s="181">
        <v>1074.1500000000001</v>
      </c>
      <c r="I952" s="180"/>
      <c r="J952" s="180"/>
      <c r="K952" s="179"/>
      <c r="L952" s="179"/>
      <c r="M952" s="179"/>
      <c r="N952" s="180"/>
    </row>
    <row r="953" spans="1:14" ht="15" customHeight="1">
      <c r="A953" s="903"/>
      <c r="B953" s="903"/>
      <c r="C953" s="903"/>
      <c r="D953" s="903"/>
      <c r="E953" s="903"/>
      <c r="F953" s="903"/>
      <c r="G953" s="903"/>
      <c r="H953" s="903"/>
      <c r="I953" s="903"/>
      <c r="J953" s="903"/>
      <c r="K953" s="903"/>
      <c r="L953" s="903"/>
      <c r="M953" s="903"/>
      <c r="N953" s="903"/>
    </row>
    <row r="954" spans="1:14" ht="15" customHeight="1">
      <c r="A954" s="173" t="s">
        <v>746</v>
      </c>
      <c r="B954" s="173" t="s">
        <v>747</v>
      </c>
      <c r="C954" s="175">
        <v>788</v>
      </c>
      <c r="D954" s="173" t="s">
        <v>748</v>
      </c>
      <c r="E954" s="173" t="s">
        <v>749</v>
      </c>
      <c r="F954" s="175">
        <v>0</v>
      </c>
      <c r="G954" s="173" t="s">
        <v>115</v>
      </c>
      <c r="H954" s="175">
        <v>1147.97</v>
      </c>
      <c r="I954" s="175">
        <v>1117.25</v>
      </c>
      <c r="J954" s="175">
        <v>0</v>
      </c>
      <c r="K954" s="182">
        <v>44362</v>
      </c>
      <c r="L954" s="182">
        <v>46187</v>
      </c>
      <c r="M954" s="173"/>
      <c r="N954" s="175">
        <v>10948.75</v>
      </c>
    </row>
    <row r="955" spans="1:14" ht="15" customHeight="1">
      <c r="A955" s="173"/>
      <c r="B955" s="173"/>
      <c r="C955" s="174"/>
      <c r="D955" s="173"/>
      <c r="E955" s="173"/>
      <c r="F955" s="174"/>
      <c r="G955" s="173" t="s">
        <v>737</v>
      </c>
      <c r="H955" s="175">
        <v>818</v>
      </c>
      <c r="I955" s="174"/>
      <c r="J955" s="174"/>
      <c r="K955" s="173"/>
      <c r="L955" s="173"/>
      <c r="M955" s="173"/>
      <c r="N955" s="174"/>
    </row>
    <row r="956" spans="1:14" ht="15" customHeight="1">
      <c r="A956" s="176"/>
      <c r="B956" s="176"/>
      <c r="C956" s="177"/>
      <c r="D956" s="176"/>
      <c r="E956" s="176"/>
      <c r="F956" s="177"/>
      <c r="G956" s="176" t="s">
        <v>726</v>
      </c>
      <c r="H956" s="178">
        <v>-818</v>
      </c>
      <c r="I956" s="177"/>
      <c r="J956" s="177"/>
      <c r="K956" s="176"/>
      <c r="L956" s="176"/>
      <c r="M956" s="176"/>
      <c r="N956" s="177"/>
    </row>
    <row r="957" spans="1:14" ht="15" customHeight="1">
      <c r="A957" s="179"/>
      <c r="B957" s="179"/>
      <c r="C957" s="180"/>
      <c r="D957" s="179"/>
      <c r="E957" s="179"/>
      <c r="F957" s="180"/>
      <c r="G957" s="179" t="s">
        <v>73</v>
      </c>
      <c r="H957" s="181">
        <v>1147.97</v>
      </c>
      <c r="I957" s="180"/>
      <c r="J957" s="180"/>
      <c r="K957" s="179"/>
      <c r="L957" s="179"/>
      <c r="M957" s="179"/>
      <c r="N957" s="180"/>
    </row>
    <row r="958" spans="1:14" ht="15" customHeight="1">
      <c r="A958" s="903"/>
      <c r="B958" s="903"/>
      <c r="C958" s="903"/>
      <c r="D958" s="903"/>
      <c r="E958" s="903"/>
      <c r="F958" s="903"/>
      <c r="G958" s="903"/>
      <c r="H958" s="903"/>
      <c r="I958" s="903"/>
      <c r="J958" s="903"/>
      <c r="K958" s="903"/>
      <c r="L958" s="903"/>
      <c r="M958" s="903"/>
      <c r="N958" s="903"/>
    </row>
    <row r="959" spans="1:14" ht="15" customHeight="1">
      <c r="A959" s="176" t="s">
        <v>750</v>
      </c>
      <c r="B959" s="176" t="s">
        <v>751</v>
      </c>
      <c r="C959" s="178">
        <v>727</v>
      </c>
      <c r="D959" s="176" t="s">
        <v>752</v>
      </c>
      <c r="E959" s="176" t="s">
        <v>753</v>
      </c>
      <c r="F959" s="178">
        <v>0</v>
      </c>
      <c r="G959" s="176" t="s">
        <v>115</v>
      </c>
      <c r="H959" s="178">
        <v>1147.97</v>
      </c>
      <c r="I959" s="178">
        <v>1184.7</v>
      </c>
      <c r="J959" s="178">
        <v>0</v>
      </c>
      <c r="K959" s="183">
        <v>44252</v>
      </c>
      <c r="L959" s="183">
        <v>46077</v>
      </c>
      <c r="M959" s="176"/>
      <c r="N959" s="178">
        <v>-1403.19</v>
      </c>
    </row>
    <row r="960" spans="1:14" ht="15" customHeight="1">
      <c r="A960" s="179"/>
      <c r="B960" s="179"/>
      <c r="C960" s="180"/>
      <c r="D960" s="179"/>
      <c r="E960" s="179"/>
      <c r="F960" s="180"/>
      <c r="G960" s="179" t="s">
        <v>73</v>
      </c>
      <c r="H960" s="181">
        <v>1147.97</v>
      </c>
      <c r="I960" s="180"/>
      <c r="J960" s="180"/>
      <c r="K960" s="179"/>
      <c r="L960" s="179"/>
      <c r="M960" s="179"/>
      <c r="N960" s="180"/>
    </row>
    <row r="961" spans="1:14" ht="15" customHeight="1">
      <c r="A961" s="903"/>
      <c r="B961" s="903"/>
      <c r="C961" s="903"/>
      <c r="D961" s="903"/>
      <c r="E961" s="903"/>
      <c r="F961" s="903"/>
      <c r="G961" s="903"/>
      <c r="H961" s="903"/>
      <c r="I961" s="903"/>
      <c r="J961" s="903"/>
      <c r="K961" s="903"/>
      <c r="L961" s="903"/>
      <c r="M961" s="903"/>
      <c r="N961" s="903"/>
    </row>
    <row r="962" spans="1:14" ht="15" customHeight="1">
      <c r="A962" s="176" t="s">
        <v>754</v>
      </c>
      <c r="B962" s="176" t="s">
        <v>755</v>
      </c>
      <c r="C962" s="178">
        <v>495</v>
      </c>
      <c r="D962" s="176" t="s">
        <v>756</v>
      </c>
      <c r="E962" s="176" t="s">
        <v>757</v>
      </c>
      <c r="F962" s="178">
        <v>0</v>
      </c>
      <c r="G962" s="176" t="s">
        <v>115</v>
      </c>
      <c r="H962" s="178">
        <v>2178.0100000000002</v>
      </c>
      <c r="I962" s="178">
        <v>0</v>
      </c>
      <c r="J962" s="178">
        <v>0</v>
      </c>
      <c r="K962" s="183">
        <v>44880</v>
      </c>
      <c r="L962" s="183">
        <v>45991</v>
      </c>
      <c r="M962" s="176"/>
      <c r="N962" s="178">
        <v>910.37</v>
      </c>
    </row>
    <row r="963" spans="1:14" ht="15" customHeight="1">
      <c r="A963" s="179"/>
      <c r="B963" s="179"/>
      <c r="C963" s="180"/>
      <c r="D963" s="179"/>
      <c r="E963" s="179"/>
      <c r="F963" s="180"/>
      <c r="G963" s="179" t="s">
        <v>73</v>
      </c>
      <c r="H963" s="181">
        <v>2178.0100000000002</v>
      </c>
      <c r="I963" s="180"/>
      <c r="J963" s="180"/>
      <c r="K963" s="179"/>
      <c r="L963" s="179"/>
      <c r="M963" s="179"/>
      <c r="N963" s="180"/>
    </row>
    <row r="964" spans="1:14" ht="15" customHeight="1">
      <c r="A964" s="903"/>
      <c r="B964" s="903"/>
      <c r="C964" s="903"/>
      <c r="D964" s="903"/>
      <c r="E964" s="903"/>
      <c r="F964" s="903"/>
      <c r="G964" s="903"/>
      <c r="H964" s="903"/>
      <c r="I964" s="903"/>
      <c r="J964" s="903"/>
      <c r="K964" s="903"/>
      <c r="L964" s="903"/>
      <c r="M964" s="903"/>
      <c r="N964" s="903"/>
    </row>
    <row r="965" spans="1:14" ht="15" customHeight="1">
      <c r="A965" s="176" t="s">
        <v>758</v>
      </c>
      <c r="B965" s="176" t="s">
        <v>759</v>
      </c>
      <c r="C965" s="178">
        <v>661</v>
      </c>
      <c r="D965" s="176" t="s">
        <v>760</v>
      </c>
      <c r="E965" s="176" t="s">
        <v>761</v>
      </c>
      <c r="F965" s="178">
        <v>0</v>
      </c>
      <c r="G965" s="176" t="s">
        <v>115</v>
      </c>
      <c r="H965" s="178">
        <v>1144.5</v>
      </c>
      <c r="I965" s="178">
        <v>0</v>
      </c>
      <c r="J965" s="178">
        <v>0</v>
      </c>
      <c r="K965" s="183">
        <v>44515</v>
      </c>
      <c r="L965" s="183">
        <v>45610</v>
      </c>
      <c r="M965" s="176"/>
      <c r="N965" s="178">
        <v>12068.29</v>
      </c>
    </row>
    <row r="966" spans="1:14" ht="15" customHeight="1">
      <c r="A966" s="179"/>
      <c r="B966" s="179"/>
      <c r="C966" s="180"/>
      <c r="D966" s="179"/>
      <c r="E966" s="179"/>
      <c r="F966" s="180"/>
      <c r="G966" s="179" t="s">
        <v>73</v>
      </c>
      <c r="H966" s="181">
        <v>1144.5</v>
      </c>
      <c r="I966" s="180"/>
      <c r="J966" s="180"/>
      <c r="K966" s="179"/>
      <c r="L966" s="179"/>
      <c r="M966" s="179"/>
      <c r="N966" s="180"/>
    </row>
    <row r="967" spans="1:14" ht="15" customHeight="1">
      <c r="A967" s="903"/>
      <c r="B967" s="903"/>
      <c r="C967" s="903"/>
      <c r="D967" s="903"/>
      <c r="E967" s="903"/>
      <c r="F967" s="903"/>
      <c r="G967" s="903"/>
      <c r="H967" s="903"/>
      <c r="I967" s="903"/>
      <c r="J967" s="903"/>
      <c r="K967" s="903"/>
      <c r="L967" s="903"/>
      <c r="M967" s="903"/>
      <c r="N967" s="903"/>
    </row>
    <row r="968" spans="1:14" ht="15" customHeight="1">
      <c r="A968" s="176" t="s">
        <v>762</v>
      </c>
      <c r="B968" s="176" t="s">
        <v>763</v>
      </c>
      <c r="C968" s="178">
        <v>463</v>
      </c>
      <c r="D968" s="176" t="s">
        <v>764</v>
      </c>
      <c r="E968" s="176" t="s">
        <v>765</v>
      </c>
      <c r="F968" s="178">
        <v>0</v>
      </c>
      <c r="G968" s="176" t="s">
        <v>115</v>
      </c>
      <c r="H968" s="178">
        <v>2110.48</v>
      </c>
      <c r="I968" s="178">
        <v>0</v>
      </c>
      <c r="J968" s="178">
        <v>0</v>
      </c>
      <c r="K968" s="183">
        <v>45047</v>
      </c>
      <c r="L968" s="183">
        <v>46142</v>
      </c>
      <c r="M968" s="176"/>
      <c r="N968" s="178">
        <v>1062.18</v>
      </c>
    </row>
    <row r="969" spans="1:14" ht="15" customHeight="1">
      <c r="A969" s="179"/>
      <c r="B969" s="179"/>
      <c r="C969" s="180"/>
      <c r="D969" s="179"/>
      <c r="E969" s="179"/>
      <c r="F969" s="180"/>
      <c r="G969" s="179" t="s">
        <v>73</v>
      </c>
      <c r="H969" s="181">
        <v>2110.48</v>
      </c>
      <c r="I969" s="180"/>
      <c r="J969" s="180"/>
      <c r="K969" s="179"/>
      <c r="L969" s="179"/>
      <c r="M969" s="179"/>
      <c r="N969" s="180"/>
    </row>
    <row r="970" spans="1:14" ht="15" customHeight="1">
      <c r="A970" s="903"/>
      <c r="B970" s="903"/>
      <c r="C970" s="903"/>
      <c r="D970" s="903"/>
      <c r="E970" s="903"/>
      <c r="F970" s="903"/>
      <c r="G970" s="903"/>
      <c r="H970" s="903"/>
      <c r="I970" s="903"/>
      <c r="J970" s="903"/>
      <c r="K970" s="903"/>
      <c r="L970" s="903"/>
      <c r="M970" s="903"/>
      <c r="N970" s="903"/>
    </row>
    <row r="971" spans="1:14" ht="15" customHeight="1">
      <c r="A971" s="173" t="s">
        <v>766</v>
      </c>
      <c r="B971" s="173" t="s">
        <v>767</v>
      </c>
      <c r="C971" s="175">
        <v>698</v>
      </c>
      <c r="D971" s="173" t="s">
        <v>768</v>
      </c>
      <c r="E971" s="173" t="s">
        <v>769</v>
      </c>
      <c r="F971" s="175">
        <v>0</v>
      </c>
      <c r="G971" s="173" t="s">
        <v>115</v>
      </c>
      <c r="H971" s="175">
        <v>2260.5</v>
      </c>
      <c r="I971" s="175">
        <v>0</v>
      </c>
      <c r="J971" s="175">
        <v>0</v>
      </c>
      <c r="K971" s="182">
        <v>45170</v>
      </c>
      <c r="L971" s="182">
        <v>46265</v>
      </c>
      <c r="M971" s="173"/>
      <c r="N971" s="175">
        <v>-101.5</v>
      </c>
    </row>
    <row r="972" spans="1:14" ht="15" customHeight="1">
      <c r="A972" s="173"/>
      <c r="B972" s="173"/>
      <c r="C972" s="174"/>
      <c r="D972" s="173"/>
      <c r="E972" s="173"/>
      <c r="F972" s="174"/>
      <c r="G972" s="173" t="s">
        <v>737</v>
      </c>
      <c r="H972" s="175">
        <v>2049</v>
      </c>
      <c r="I972" s="174"/>
      <c r="J972" s="174"/>
      <c r="K972" s="173"/>
      <c r="L972" s="173"/>
      <c r="M972" s="173"/>
      <c r="N972" s="174"/>
    </row>
    <row r="973" spans="1:14" ht="15" customHeight="1">
      <c r="A973" s="176"/>
      <c r="B973" s="176"/>
      <c r="C973" s="177"/>
      <c r="D973" s="176"/>
      <c r="E973" s="176"/>
      <c r="F973" s="177"/>
      <c r="G973" s="176" t="s">
        <v>726</v>
      </c>
      <c r="H973" s="178">
        <v>-2049</v>
      </c>
      <c r="I973" s="177"/>
      <c r="J973" s="177"/>
      <c r="K973" s="176"/>
      <c r="L973" s="176"/>
      <c r="M973" s="176"/>
      <c r="N973" s="177"/>
    </row>
    <row r="974" spans="1:14" ht="15" customHeight="1">
      <c r="A974" s="179"/>
      <c r="B974" s="179"/>
      <c r="C974" s="180"/>
      <c r="D974" s="179"/>
      <c r="E974" s="179"/>
      <c r="F974" s="180"/>
      <c r="G974" s="179" t="s">
        <v>73</v>
      </c>
      <c r="H974" s="181">
        <v>2260.5</v>
      </c>
      <c r="I974" s="180"/>
      <c r="J974" s="180"/>
      <c r="K974" s="179"/>
      <c r="L974" s="179"/>
      <c r="M974" s="179"/>
      <c r="N974" s="180"/>
    </row>
    <row r="975" spans="1:14" ht="15" customHeight="1">
      <c r="A975" s="903"/>
      <c r="B975" s="903"/>
      <c r="C975" s="903"/>
      <c r="D975" s="903"/>
      <c r="E975" s="903"/>
      <c r="F975" s="903"/>
      <c r="G975" s="903"/>
      <c r="H975" s="903"/>
      <c r="I975" s="903"/>
      <c r="J975" s="903"/>
      <c r="K975" s="903"/>
      <c r="L975" s="903"/>
      <c r="M975" s="903"/>
      <c r="N975" s="903"/>
    </row>
    <row r="976" spans="1:14" ht="15" customHeight="1">
      <c r="A976" s="176" t="s">
        <v>770</v>
      </c>
      <c r="B976" s="176" t="s">
        <v>771</v>
      </c>
      <c r="C976" s="178">
        <v>777</v>
      </c>
      <c r="D976" s="176" t="s">
        <v>772</v>
      </c>
      <c r="E976" s="176" t="s">
        <v>773</v>
      </c>
      <c r="F976" s="178">
        <v>0</v>
      </c>
      <c r="G976" s="176" t="s">
        <v>115</v>
      </c>
      <c r="H976" s="178">
        <v>1204.58</v>
      </c>
      <c r="I976" s="178">
        <v>1144</v>
      </c>
      <c r="J976" s="178">
        <v>0</v>
      </c>
      <c r="K976" s="183">
        <v>44470</v>
      </c>
      <c r="L976" s="183">
        <v>46295</v>
      </c>
      <c r="M976" s="176"/>
      <c r="N976" s="178">
        <v>17250.54</v>
      </c>
    </row>
    <row r="977" spans="1:14" ht="15" customHeight="1">
      <c r="A977" s="179"/>
      <c r="B977" s="179"/>
      <c r="C977" s="180"/>
      <c r="D977" s="179"/>
      <c r="E977" s="179"/>
      <c r="F977" s="180"/>
      <c r="G977" s="179" t="s">
        <v>73</v>
      </c>
      <c r="H977" s="181">
        <v>1204.58</v>
      </c>
      <c r="I977" s="180"/>
      <c r="J977" s="180"/>
      <c r="K977" s="179"/>
      <c r="L977" s="179"/>
      <c r="M977" s="179"/>
      <c r="N977" s="180"/>
    </row>
    <row r="978" spans="1:14" ht="15" customHeight="1">
      <c r="A978" s="903"/>
      <c r="B978" s="903"/>
      <c r="C978" s="903"/>
      <c r="D978" s="903"/>
      <c r="E978" s="903"/>
      <c r="F978" s="903"/>
      <c r="G978" s="903"/>
      <c r="H978" s="903"/>
      <c r="I978" s="903"/>
      <c r="J978" s="903"/>
      <c r="K978" s="903"/>
      <c r="L978" s="903"/>
      <c r="M978" s="903"/>
      <c r="N978" s="903"/>
    </row>
    <row r="979" spans="1:14" ht="15" customHeight="1">
      <c r="A979" s="173" t="s">
        <v>774</v>
      </c>
      <c r="B979" s="173" t="s">
        <v>775</v>
      </c>
      <c r="C979" s="175">
        <v>660</v>
      </c>
      <c r="D979" s="173" t="s">
        <v>776</v>
      </c>
      <c r="E979" s="173" t="s">
        <v>777</v>
      </c>
      <c r="F979" s="175">
        <v>0</v>
      </c>
      <c r="G979" s="173" t="s">
        <v>115</v>
      </c>
      <c r="H979" s="175">
        <v>1144.5</v>
      </c>
      <c r="I979" s="175">
        <v>0</v>
      </c>
      <c r="J979" s="175">
        <v>0</v>
      </c>
      <c r="K979" s="182">
        <v>44593</v>
      </c>
      <c r="L979" s="182">
        <v>45688</v>
      </c>
      <c r="M979" s="173"/>
      <c r="N979" s="175">
        <v>4895.4399999999996</v>
      </c>
    </row>
    <row r="980" spans="1:14" ht="15" customHeight="1">
      <c r="A980" s="173"/>
      <c r="B980" s="173"/>
      <c r="C980" s="174"/>
      <c r="D980" s="173"/>
      <c r="E980" s="173"/>
      <c r="F980" s="174"/>
      <c r="G980" s="173" t="s">
        <v>778</v>
      </c>
      <c r="H980" s="175">
        <v>1144.5</v>
      </c>
      <c r="I980" s="174"/>
      <c r="J980" s="174"/>
      <c r="K980" s="173"/>
      <c r="L980" s="173"/>
      <c r="M980" s="173"/>
      <c r="N980" s="174"/>
    </row>
    <row r="981" spans="1:14" ht="15" customHeight="1">
      <c r="A981" s="173"/>
      <c r="B981" s="173"/>
      <c r="C981" s="174"/>
      <c r="D981" s="173"/>
      <c r="E981" s="173"/>
      <c r="F981" s="174"/>
      <c r="G981" s="173" t="s">
        <v>726</v>
      </c>
      <c r="H981" s="175">
        <v>-1144.5</v>
      </c>
      <c r="I981" s="174"/>
      <c r="J981" s="174"/>
      <c r="K981" s="173"/>
      <c r="L981" s="173"/>
      <c r="M981" s="173"/>
      <c r="N981" s="174"/>
    </row>
    <row r="982" spans="1:14" ht="15" customHeight="1">
      <c r="A982" s="176"/>
      <c r="B982" s="176"/>
      <c r="C982" s="177"/>
      <c r="D982" s="176"/>
      <c r="E982" s="176"/>
      <c r="F982" s="177"/>
      <c r="G982" s="176" t="s">
        <v>116</v>
      </c>
      <c r="H982" s="178">
        <v>67.5</v>
      </c>
      <c r="I982" s="177"/>
      <c r="J982" s="177"/>
      <c r="K982" s="176"/>
      <c r="L982" s="176"/>
      <c r="M982" s="176"/>
      <c r="N982" s="177"/>
    </row>
    <row r="983" spans="1:14" ht="15" customHeight="1">
      <c r="A983" s="179"/>
      <c r="B983" s="179"/>
      <c r="C983" s="180"/>
      <c r="D983" s="179"/>
      <c r="E983" s="179"/>
      <c r="F983" s="180"/>
      <c r="G983" s="179" t="s">
        <v>73</v>
      </c>
      <c r="H983" s="181">
        <v>1212</v>
      </c>
      <c r="I983" s="180"/>
      <c r="J983" s="180"/>
      <c r="K983" s="179"/>
      <c r="L983" s="179"/>
      <c r="M983" s="179"/>
      <c r="N983" s="180"/>
    </row>
    <row r="984" spans="1:14" ht="15" customHeight="1">
      <c r="A984" s="903"/>
      <c r="B984" s="903"/>
      <c r="C984" s="903"/>
      <c r="D984" s="903"/>
      <c r="E984" s="903"/>
      <c r="F984" s="903"/>
      <c r="G984" s="903"/>
      <c r="H984" s="903"/>
      <c r="I984" s="903"/>
      <c r="J984" s="903"/>
      <c r="K984" s="903"/>
      <c r="L984" s="903"/>
      <c r="M984" s="903"/>
      <c r="N984" s="903"/>
    </row>
    <row r="985" spans="1:14" ht="15" customHeight="1">
      <c r="A985" s="176" t="s">
        <v>779</v>
      </c>
      <c r="B985" s="176" t="s">
        <v>780</v>
      </c>
      <c r="C985" s="178">
        <v>561</v>
      </c>
      <c r="D985" s="176" t="s">
        <v>781</v>
      </c>
      <c r="E985" s="176" t="s">
        <v>782</v>
      </c>
      <c r="F985" s="178">
        <v>0</v>
      </c>
      <c r="G985" s="176" t="s">
        <v>115</v>
      </c>
      <c r="H985" s="178">
        <v>1087.92</v>
      </c>
      <c r="I985" s="178">
        <v>1087.92</v>
      </c>
      <c r="J985" s="178">
        <v>0</v>
      </c>
      <c r="K985" s="183">
        <v>44621</v>
      </c>
      <c r="L985" s="183">
        <v>45716</v>
      </c>
      <c r="M985" s="176"/>
      <c r="N985" s="178">
        <v>-2572.75</v>
      </c>
    </row>
    <row r="986" spans="1:14" ht="15" customHeight="1">
      <c r="A986" s="179"/>
      <c r="B986" s="179"/>
      <c r="C986" s="180"/>
      <c r="D986" s="179"/>
      <c r="E986" s="179"/>
      <c r="F986" s="180"/>
      <c r="G986" s="179" t="s">
        <v>73</v>
      </c>
      <c r="H986" s="181">
        <v>1087.92</v>
      </c>
      <c r="I986" s="180"/>
      <c r="J986" s="180"/>
      <c r="K986" s="179"/>
      <c r="L986" s="179"/>
      <c r="M986" s="179"/>
      <c r="N986" s="180"/>
    </row>
    <row r="987" spans="1:14" ht="15" customHeight="1">
      <c r="A987" s="903"/>
      <c r="B987" s="903"/>
      <c r="C987" s="903"/>
      <c r="D987" s="903"/>
      <c r="E987" s="903"/>
      <c r="F987" s="903"/>
      <c r="G987" s="903"/>
      <c r="H987" s="903"/>
      <c r="I987" s="903"/>
      <c r="J987" s="903"/>
      <c r="K987" s="903"/>
      <c r="L987" s="903"/>
      <c r="M987" s="903"/>
      <c r="N987" s="903"/>
    </row>
    <row r="988" spans="1:14" ht="15" customHeight="1">
      <c r="A988" s="173" t="s">
        <v>783</v>
      </c>
      <c r="B988" s="173" t="s">
        <v>784</v>
      </c>
      <c r="C988" s="175">
        <v>470</v>
      </c>
      <c r="D988" s="173" t="s">
        <v>785</v>
      </c>
      <c r="E988" s="173" t="s">
        <v>786</v>
      </c>
      <c r="F988" s="175">
        <v>0</v>
      </c>
      <c r="G988" s="173" t="s">
        <v>115</v>
      </c>
      <c r="H988" s="175">
        <v>2110.48</v>
      </c>
      <c r="I988" s="175">
        <v>0</v>
      </c>
      <c r="J988" s="175">
        <v>0</v>
      </c>
      <c r="K988" s="182">
        <v>45170</v>
      </c>
      <c r="L988" s="182">
        <v>46265</v>
      </c>
      <c r="M988" s="173"/>
      <c r="N988" s="175">
        <v>-1661.82</v>
      </c>
    </row>
    <row r="989" spans="1:14" ht="15" customHeight="1">
      <c r="A989" s="173"/>
      <c r="B989" s="173"/>
      <c r="C989" s="174"/>
      <c r="D989" s="173"/>
      <c r="E989" s="173"/>
      <c r="F989" s="174"/>
      <c r="G989" s="173" t="s">
        <v>725</v>
      </c>
      <c r="H989" s="175">
        <v>2110.48</v>
      </c>
      <c r="I989" s="174"/>
      <c r="J989" s="174"/>
      <c r="K989" s="173"/>
      <c r="L989" s="173"/>
      <c r="M989" s="173"/>
      <c r="N989" s="174"/>
    </row>
    <row r="990" spans="1:14" ht="15" customHeight="1">
      <c r="A990" s="176"/>
      <c r="B990" s="176"/>
      <c r="C990" s="177"/>
      <c r="D990" s="176"/>
      <c r="E990" s="176"/>
      <c r="F990" s="177"/>
      <c r="G990" s="176" t="s">
        <v>726</v>
      </c>
      <c r="H990" s="178">
        <v>-2110.48</v>
      </c>
      <c r="I990" s="177"/>
      <c r="J990" s="177"/>
      <c r="K990" s="176"/>
      <c r="L990" s="176"/>
      <c r="M990" s="176"/>
      <c r="N990" s="177"/>
    </row>
    <row r="991" spans="1:14" ht="15" customHeight="1">
      <c r="A991" s="179"/>
      <c r="B991" s="179"/>
      <c r="C991" s="180"/>
      <c r="D991" s="179"/>
      <c r="E991" s="179"/>
      <c r="F991" s="180"/>
      <c r="G991" s="179" t="s">
        <v>73</v>
      </c>
      <c r="H991" s="181">
        <v>2110.48</v>
      </c>
      <c r="I991" s="180"/>
      <c r="J991" s="180"/>
      <c r="K991" s="179"/>
      <c r="L991" s="179"/>
      <c r="M991" s="179"/>
      <c r="N991" s="180"/>
    </row>
    <row r="992" spans="1:14" ht="15" customHeight="1">
      <c r="A992" s="903"/>
      <c r="B992" s="903"/>
      <c r="C992" s="903"/>
      <c r="D992" s="903"/>
      <c r="E992" s="903"/>
      <c r="F992" s="903"/>
      <c r="G992" s="903"/>
      <c r="H992" s="903"/>
      <c r="I992" s="903"/>
      <c r="J992" s="903"/>
      <c r="K992" s="903"/>
      <c r="L992" s="903"/>
      <c r="M992" s="903"/>
      <c r="N992" s="903"/>
    </row>
    <row r="993" spans="1:14" ht="15" customHeight="1">
      <c r="A993" s="173" t="s">
        <v>787</v>
      </c>
      <c r="B993" s="173" t="s">
        <v>771</v>
      </c>
      <c r="C993" s="175">
        <v>777</v>
      </c>
      <c r="D993" s="173" t="s">
        <v>788</v>
      </c>
      <c r="E993" s="173" t="s">
        <v>789</v>
      </c>
      <c r="F993" s="175">
        <v>0</v>
      </c>
      <c r="G993" s="173" t="s">
        <v>115</v>
      </c>
      <c r="H993" s="175">
        <v>1147.97</v>
      </c>
      <c r="I993" s="175">
        <v>1147.97</v>
      </c>
      <c r="J993" s="175">
        <v>0</v>
      </c>
      <c r="K993" s="182">
        <v>44341</v>
      </c>
      <c r="L993" s="182">
        <v>46116</v>
      </c>
      <c r="M993" s="173"/>
      <c r="N993" s="175">
        <v>11996.04</v>
      </c>
    </row>
    <row r="994" spans="1:14" ht="15" customHeight="1">
      <c r="A994" s="173"/>
      <c r="B994" s="173"/>
      <c r="C994" s="174"/>
      <c r="D994" s="173"/>
      <c r="E994" s="173"/>
      <c r="F994" s="174"/>
      <c r="G994" s="173" t="s">
        <v>790</v>
      </c>
      <c r="H994" s="175">
        <v>899</v>
      </c>
      <c r="I994" s="174"/>
      <c r="J994" s="174"/>
      <c r="K994" s="173"/>
      <c r="L994" s="173"/>
      <c r="M994" s="173"/>
      <c r="N994" s="174"/>
    </row>
    <row r="995" spans="1:14" ht="15" customHeight="1">
      <c r="A995" s="173"/>
      <c r="B995" s="173"/>
      <c r="C995" s="174"/>
      <c r="D995" s="173"/>
      <c r="E995" s="173"/>
      <c r="F995" s="174"/>
      <c r="G995" s="173" t="s">
        <v>726</v>
      </c>
      <c r="H995" s="175">
        <v>-899</v>
      </c>
      <c r="I995" s="174"/>
      <c r="J995" s="174"/>
      <c r="K995" s="173"/>
      <c r="L995" s="173"/>
      <c r="M995" s="173"/>
      <c r="N995" s="174"/>
    </row>
    <row r="996" spans="1:14" ht="15" customHeight="1">
      <c r="A996" s="176"/>
      <c r="B996" s="176"/>
      <c r="C996" s="177"/>
      <c r="D996" s="176"/>
      <c r="E996" s="176"/>
      <c r="F996" s="177"/>
      <c r="G996" s="176" t="s">
        <v>116</v>
      </c>
      <c r="H996" s="178">
        <v>67.5</v>
      </c>
      <c r="I996" s="177"/>
      <c r="J996" s="177"/>
      <c r="K996" s="176"/>
      <c r="L996" s="176"/>
      <c r="M996" s="176"/>
      <c r="N996" s="177"/>
    </row>
    <row r="997" spans="1:14" ht="15" customHeight="1">
      <c r="A997" s="179"/>
      <c r="B997" s="179"/>
      <c r="C997" s="180"/>
      <c r="D997" s="179"/>
      <c r="E997" s="179"/>
      <c r="F997" s="180"/>
      <c r="G997" s="179" t="s">
        <v>73</v>
      </c>
      <c r="H997" s="181">
        <v>1215.47</v>
      </c>
      <c r="I997" s="180"/>
      <c r="J997" s="180"/>
      <c r="K997" s="179"/>
      <c r="L997" s="179"/>
      <c r="M997" s="179"/>
      <c r="N997" s="180"/>
    </row>
    <row r="998" spans="1:14" ht="15" customHeight="1">
      <c r="A998" s="903"/>
      <c r="B998" s="903"/>
      <c r="C998" s="903"/>
      <c r="D998" s="903"/>
      <c r="E998" s="903"/>
      <c r="F998" s="903"/>
      <c r="G998" s="903"/>
      <c r="H998" s="903"/>
      <c r="I998" s="903"/>
      <c r="J998" s="903"/>
      <c r="K998" s="903"/>
      <c r="L998" s="903"/>
      <c r="M998" s="903"/>
      <c r="N998" s="903"/>
    </row>
    <row r="999" spans="1:14" ht="15" customHeight="1">
      <c r="A999" s="176" t="s">
        <v>791</v>
      </c>
      <c r="B999" s="176" t="s">
        <v>792</v>
      </c>
      <c r="C999" s="178">
        <v>693</v>
      </c>
      <c r="D999" s="176" t="s">
        <v>793</v>
      </c>
      <c r="E999" s="176" t="s">
        <v>794</v>
      </c>
      <c r="F999" s="178">
        <v>0</v>
      </c>
      <c r="G999" s="176" t="s">
        <v>115</v>
      </c>
      <c r="H999" s="178">
        <v>2260.5</v>
      </c>
      <c r="I999" s="178">
        <v>0</v>
      </c>
      <c r="J999" s="178">
        <v>0</v>
      </c>
      <c r="K999" s="183">
        <v>45268</v>
      </c>
      <c r="L999" s="183">
        <v>45961</v>
      </c>
      <c r="M999" s="176"/>
      <c r="N999" s="178">
        <v>12266.72</v>
      </c>
    </row>
    <row r="1000" spans="1:14" ht="15" customHeight="1">
      <c r="A1000" s="179"/>
      <c r="B1000" s="179"/>
      <c r="C1000" s="180"/>
      <c r="D1000" s="179"/>
      <c r="E1000" s="179"/>
      <c r="F1000" s="180"/>
      <c r="G1000" s="179" t="s">
        <v>73</v>
      </c>
      <c r="H1000" s="181">
        <v>2260.5</v>
      </c>
      <c r="I1000" s="180"/>
      <c r="J1000" s="180"/>
      <c r="K1000" s="179"/>
      <c r="L1000" s="179"/>
      <c r="M1000" s="179"/>
      <c r="N1000" s="180"/>
    </row>
    <row r="1001" spans="1:14" ht="15" customHeight="1">
      <c r="A1001" s="903"/>
      <c r="B1001" s="903"/>
      <c r="C1001" s="903"/>
      <c r="D1001" s="903"/>
      <c r="E1001" s="903"/>
      <c r="F1001" s="903"/>
      <c r="G1001" s="903"/>
      <c r="H1001" s="903"/>
      <c r="I1001" s="903"/>
      <c r="J1001" s="903"/>
      <c r="K1001" s="903"/>
      <c r="L1001" s="903"/>
      <c r="M1001" s="903"/>
      <c r="N1001" s="903"/>
    </row>
    <row r="1002" spans="1:14" ht="15" customHeight="1">
      <c r="A1002" s="176" t="s">
        <v>795</v>
      </c>
      <c r="B1002" s="176" t="s">
        <v>796</v>
      </c>
      <c r="C1002" s="178">
        <v>493</v>
      </c>
      <c r="D1002" s="176" t="s">
        <v>797</v>
      </c>
      <c r="E1002" s="176" t="s">
        <v>798</v>
      </c>
      <c r="F1002" s="178">
        <v>0</v>
      </c>
      <c r="G1002" s="176" t="s">
        <v>115</v>
      </c>
      <c r="H1002" s="178">
        <v>1087.92</v>
      </c>
      <c r="I1002" s="178">
        <v>1023</v>
      </c>
      <c r="J1002" s="178">
        <v>0</v>
      </c>
      <c r="K1002" s="183">
        <v>44581</v>
      </c>
      <c r="L1002" s="183">
        <v>45676</v>
      </c>
      <c r="M1002" s="176"/>
      <c r="N1002" s="178">
        <v>42.54</v>
      </c>
    </row>
    <row r="1003" spans="1:14" ht="15" customHeight="1">
      <c r="A1003" s="179"/>
      <c r="B1003" s="179"/>
      <c r="C1003" s="180"/>
      <c r="D1003" s="179"/>
      <c r="E1003" s="179"/>
      <c r="F1003" s="180"/>
      <c r="G1003" s="179" t="s">
        <v>73</v>
      </c>
      <c r="H1003" s="181">
        <v>1087.92</v>
      </c>
      <c r="I1003" s="180"/>
      <c r="J1003" s="180"/>
      <c r="K1003" s="179"/>
      <c r="L1003" s="179"/>
      <c r="M1003" s="179"/>
      <c r="N1003" s="180"/>
    </row>
    <row r="1004" spans="1:14" ht="15" customHeight="1">
      <c r="A1004" s="903"/>
      <c r="B1004" s="903"/>
      <c r="C1004" s="903"/>
      <c r="D1004" s="903"/>
      <c r="E1004" s="903"/>
      <c r="F1004" s="903"/>
      <c r="G1004" s="903"/>
      <c r="H1004" s="903"/>
      <c r="I1004" s="903"/>
      <c r="J1004" s="903"/>
      <c r="K1004" s="903"/>
      <c r="L1004" s="903"/>
      <c r="M1004" s="903"/>
      <c r="N1004" s="903"/>
    </row>
    <row r="1005" spans="1:14" ht="15" customHeight="1">
      <c r="A1005" s="176" t="s">
        <v>799</v>
      </c>
      <c r="B1005" s="176" t="s">
        <v>800</v>
      </c>
      <c r="C1005" s="178">
        <v>500</v>
      </c>
      <c r="D1005" s="176" t="s">
        <v>801</v>
      </c>
      <c r="E1005" s="176" t="s">
        <v>802</v>
      </c>
      <c r="F1005" s="178">
        <v>0</v>
      </c>
      <c r="G1005" s="176" t="s">
        <v>115</v>
      </c>
      <c r="H1005" s="178">
        <v>1087.92</v>
      </c>
      <c r="I1005" s="178">
        <v>1087.92</v>
      </c>
      <c r="J1005" s="178">
        <v>0</v>
      </c>
      <c r="K1005" s="183">
        <v>44631</v>
      </c>
      <c r="L1005" s="183">
        <v>45726</v>
      </c>
      <c r="M1005" s="176"/>
      <c r="N1005" s="178">
        <v>0</v>
      </c>
    </row>
    <row r="1006" spans="1:14" ht="15" customHeight="1">
      <c r="A1006" s="179"/>
      <c r="B1006" s="179"/>
      <c r="C1006" s="180"/>
      <c r="D1006" s="179"/>
      <c r="E1006" s="179"/>
      <c r="F1006" s="180"/>
      <c r="G1006" s="179" t="s">
        <v>73</v>
      </c>
      <c r="H1006" s="181">
        <v>1087.92</v>
      </c>
      <c r="I1006" s="180"/>
      <c r="J1006" s="180"/>
      <c r="K1006" s="179"/>
      <c r="L1006" s="179"/>
      <c r="M1006" s="179"/>
      <c r="N1006" s="180"/>
    </row>
    <row r="1007" spans="1:14" ht="15" customHeight="1">
      <c r="A1007" s="903"/>
      <c r="B1007" s="903"/>
      <c r="C1007" s="903"/>
      <c r="D1007" s="903"/>
      <c r="E1007" s="903"/>
      <c r="F1007" s="903"/>
      <c r="G1007" s="903"/>
      <c r="H1007" s="903"/>
      <c r="I1007" s="903"/>
      <c r="J1007" s="903"/>
      <c r="K1007" s="903"/>
      <c r="L1007" s="903"/>
      <c r="M1007" s="903"/>
      <c r="N1007" s="903"/>
    </row>
    <row r="1008" spans="1:14" ht="15" customHeight="1">
      <c r="A1008" s="176" t="s">
        <v>803</v>
      </c>
      <c r="B1008" s="176" t="s">
        <v>804</v>
      </c>
      <c r="C1008" s="178">
        <v>474</v>
      </c>
      <c r="D1008" s="176" t="s">
        <v>76</v>
      </c>
      <c r="E1008" s="176" t="s">
        <v>76</v>
      </c>
      <c r="F1008" s="178">
        <v>0</v>
      </c>
      <c r="G1008" s="176"/>
      <c r="H1008" s="178">
        <v>0</v>
      </c>
      <c r="I1008" s="178">
        <v>0</v>
      </c>
      <c r="J1008" s="178">
        <v>0</v>
      </c>
      <c r="K1008" s="176"/>
      <c r="L1008" s="176"/>
      <c r="M1008" s="176"/>
      <c r="N1008" s="178">
        <v>0</v>
      </c>
    </row>
    <row r="1009" spans="1:14" ht="15" customHeight="1">
      <c r="A1009" s="179"/>
      <c r="B1009" s="179"/>
      <c r="C1009" s="180"/>
      <c r="D1009" s="179"/>
      <c r="E1009" s="179"/>
      <c r="F1009" s="180"/>
      <c r="G1009" s="179" t="s">
        <v>73</v>
      </c>
      <c r="H1009" s="181">
        <v>0</v>
      </c>
      <c r="I1009" s="180"/>
      <c r="J1009" s="180"/>
      <c r="K1009" s="179"/>
      <c r="L1009" s="179"/>
      <c r="M1009" s="179"/>
      <c r="N1009" s="180"/>
    </row>
    <row r="1010" spans="1:14" ht="15" customHeight="1">
      <c r="A1010" s="903"/>
      <c r="B1010" s="903"/>
      <c r="C1010" s="903"/>
      <c r="D1010" s="903"/>
      <c r="E1010" s="903"/>
      <c r="F1010" s="903"/>
      <c r="G1010" s="903"/>
      <c r="H1010" s="903"/>
      <c r="I1010" s="903"/>
      <c r="J1010" s="903"/>
      <c r="K1010" s="903"/>
      <c r="L1010" s="903"/>
      <c r="M1010" s="903"/>
      <c r="N1010" s="903"/>
    </row>
    <row r="1011" spans="1:14" ht="15" customHeight="1">
      <c r="A1011" s="173" t="s">
        <v>805</v>
      </c>
      <c r="B1011" s="173" t="s">
        <v>806</v>
      </c>
      <c r="C1011" s="175">
        <v>987</v>
      </c>
      <c r="D1011" s="173" t="s">
        <v>807</v>
      </c>
      <c r="E1011" s="173" t="s">
        <v>808</v>
      </c>
      <c r="F1011" s="175">
        <v>0</v>
      </c>
      <c r="G1011" s="173" t="s">
        <v>115</v>
      </c>
      <c r="H1011" s="175">
        <v>1400</v>
      </c>
      <c r="I1011" s="175">
        <v>1400</v>
      </c>
      <c r="J1011" s="175">
        <v>0</v>
      </c>
      <c r="K1011" s="182">
        <v>44362</v>
      </c>
      <c r="L1011" s="182">
        <v>45822</v>
      </c>
      <c r="M1011" s="173"/>
      <c r="N1011" s="175">
        <v>0</v>
      </c>
    </row>
    <row r="1012" spans="1:14" ht="15" customHeight="1">
      <c r="A1012" s="176"/>
      <c r="B1012" s="176"/>
      <c r="C1012" s="177"/>
      <c r="D1012" s="176"/>
      <c r="E1012" s="176"/>
      <c r="F1012" s="177"/>
      <c r="G1012" s="176" t="s">
        <v>116</v>
      </c>
      <c r="H1012" s="178">
        <v>67.5</v>
      </c>
      <c r="I1012" s="177"/>
      <c r="J1012" s="177"/>
      <c r="K1012" s="176"/>
      <c r="L1012" s="176"/>
      <c r="M1012" s="176"/>
      <c r="N1012" s="177"/>
    </row>
    <row r="1013" spans="1:14" ht="15" customHeight="1">
      <c r="A1013" s="179"/>
      <c r="B1013" s="179"/>
      <c r="C1013" s="180"/>
      <c r="D1013" s="179"/>
      <c r="E1013" s="179"/>
      <c r="F1013" s="180"/>
      <c r="G1013" s="179" t="s">
        <v>73</v>
      </c>
      <c r="H1013" s="181">
        <v>1467.5</v>
      </c>
      <c r="I1013" s="180"/>
      <c r="J1013" s="180"/>
      <c r="K1013" s="179"/>
      <c r="L1013" s="179"/>
      <c r="M1013" s="179"/>
      <c r="N1013" s="180"/>
    </row>
    <row r="1014" spans="1:14" ht="15" customHeight="1">
      <c r="A1014" s="903"/>
      <c r="B1014" s="903"/>
      <c r="C1014" s="903"/>
      <c r="D1014" s="903"/>
      <c r="E1014" s="903"/>
      <c r="F1014" s="903"/>
      <c r="G1014" s="903"/>
      <c r="H1014" s="903"/>
      <c r="I1014" s="903"/>
      <c r="J1014" s="903"/>
      <c r="K1014" s="903"/>
      <c r="L1014" s="903"/>
      <c r="M1014" s="903"/>
      <c r="N1014" s="903"/>
    </row>
    <row r="1015" spans="1:14" ht="15" customHeight="1">
      <c r="A1015" s="176" t="s">
        <v>809</v>
      </c>
      <c r="B1015" s="176" t="s">
        <v>810</v>
      </c>
      <c r="C1015" s="178">
        <v>985</v>
      </c>
      <c r="D1015" s="176" t="s">
        <v>811</v>
      </c>
      <c r="E1015" s="176" t="s">
        <v>812</v>
      </c>
      <c r="F1015" s="178">
        <v>0</v>
      </c>
      <c r="G1015" s="176" t="s">
        <v>115</v>
      </c>
      <c r="H1015" s="178">
        <v>1400</v>
      </c>
      <c r="I1015" s="178">
        <v>1400</v>
      </c>
      <c r="J1015" s="178">
        <v>0</v>
      </c>
      <c r="K1015" s="183">
        <v>44355</v>
      </c>
      <c r="L1015" s="183">
        <v>45815</v>
      </c>
      <c r="M1015" s="176"/>
      <c r="N1015" s="178">
        <v>0</v>
      </c>
    </row>
    <row r="1016" spans="1:14" ht="15" customHeight="1">
      <c r="A1016" s="179"/>
      <c r="B1016" s="179"/>
      <c r="C1016" s="180"/>
      <c r="D1016" s="179"/>
      <c r="E1016" s="179"/>
      <c r="F1016" s="180"/>
      <c r="G1016" s="179" t="s">
        <v>73</v>
      </c>
      <c r="H1016" s="181">
        <v>1400</v>
      </c>
      <c r="I1016" s="180"/>
      <c r="J1016" s="180"/>
      <c r="K1016" s="179"/>
      <c r="L1016" s="179"/>
      <c r="M1016" s="179"/>
      <c r="N1016" s="180"/>
    </row>
    <row r="1017" spans="1:14" ht="15" customHeight="1">
      <c r="A1017" s="903"/>
      <c r="B1017" s="903"/>
      <c r="C1017" s="903"/>
      <c r="D1017" s="903"/>
      <c r="E1017" s="903"/>
      <c r="F1017" s="903"/>
      <c r="G1017" s="903"/>
      <c r="H1017" s="903"/>
      <c r="I1017" s="903"/>
      <c r="J1017" s="903"/>
      <c r="K1017" s="903"/>
      <c r="L1017" s="903"/>
      <c r="M1017" s="903"/>
      <c r="N1017" s="903"/>
    </row>
    <row r="1018" spans="1:14" ht="15" customHeight="1">
      <c r="A1018" s="176" t="s">
        <v>813</v>
      </c>
      <c r="B1018" s="176" t="s">
        <v>814</v>
      </c>
      <c r="C1018" s="178">
        <v>681</v>
      </c>
      <c r="D1018" s="176" t="s">
        <v>815</v>
      </c>
      <c r="E1018" s="176" t="s">
        <v>816</v>
      </c>
      <c r="F1018" s="178">
        <v>0</v>
      </c>
      <c r="G1018" s="176" t="s">
        <v>115</v>
      </c>
      <c r="H1018" s="178">
        <v>1147.97</v>
      </c>
      <c r="I1018" s="178">
        <v>1147.97</v>
      </c>
      <c r="J1018" s="178">
        <v>0</v>
      </c>
      <c r="K1018" s="183">
        <v>44378</v>
      </c>
      <c r="L1018" s="183">
        <v>46203</v>
      </c>
      <c r="M1018" s="176"/>
      <c r="N1018" s="178">
        <v>-1147.97</v>
      </c>
    </row>
    <row r="1019" spans="1:14" ht="15" customHeight="1">
      <c r="A1019" s="179"/>
      <c r="B1019" s="179"/>
      <c r="C1019" s="180"/>
      <c r="D1019" s="179"/>
      <c r="E1019" s="179"/>
      <c r="F1019" s="180"/>
      <c r="G1019" s="179" t="s">
        <v>73</v>
      </c>
      <c r="H1019" s="181">
        <v>1147.97</v>
      </c>
      <c r="I1019" s="180"/>
      <c r="J1019" s="180"/>
      <c r="K1019" s="179"/>
      <c r="L1019" s="179"/>
      <c r="M1019" s="179"/>
      <c r="N1019" s="180"/>
    </row>
    <row r="1020" spans="1:14" ht="15" customHeight="1">
      <c r="A1020" s="903"/>
      <c r="B1020" s="903"/>
      <c r="C1020" s="903"/>
      <c r="D1020" s="903"/>
      <c r="E1020" s="903"/>
      <c r="F1020" s="903"/>
      <c r="G1020" s="903"/>
      <c r="H1020" s="903"/>
      <c r="I1020" s="903"/>
      <c r="J1020" s="903"/>
      <c r="K1020" s="903"/>
      <c r="L1020" s="903"/>
      <c r="M1020" s="903"/>
      <c r="N1020" s="903"/>
    </row>
    <row r="1021" spans="1:14" ht="15" customHeight="1">
      <c r="A1021" s="176" t="s">
        <v>817</v>
      </c>
      <c r="B1021" s="176" t="s">
        <v>818</v>
      </c>
      <c r="C1021" s="178">
        <v>661</v>
      </c>
      <c r="D1021" s="176" t="s">
        <v>819</v>
      </c>
      <c r="E1021" s="176" t="s">
        <v>820</v>
      </c>
      <c r="F1021" s="178">
        <v>0</v>
      </c>
      <c r="G1021" s="176" t="s">
        <v>115</v>
      </c>
      <c r="H1021" s="178">
        <v>1204.58</v>
      </c>
      <c r="I1021" s="178">
        <v>1204.58</v>
      </c>
      <c r="J1021" s="178">
        <v>0</v>
      </c>
      <c r="K1021" s="183">
        <v>44501</v>
      </c>
      <c r="L1021" s="183">
        <v>46326</v>
      </c>
      <c r="M1021" s="176"/>
      <c r="N1021" s="178">
        <v>-891.47</v>
      </c>
    </row>
    <row r="1022" spans="1:14" ht="15" customHeight="1">
      <c r="A1022" s="179"/>
      <c r="B1022" s="179"/>
      <c r="C1022" s="180"/>
      <c r="D1022" s="179"/>
      <c r="E1022" s="179"/>
      <c r="F1022" s="180"/>
      <c r="G1022" s="179" t="s">
        <v>73</v>
      </c>
      <c r="H1022" s="181">
        <v>1204.58</v>
      </c>
      <c r="I1022" s="180"/>
      <c r="J1022" s="180"/>
      <c r="K1022" s="179"/>
      <c r="L1022" s="179"/>
      <c r="M1022" s="179"/>
      <c r="N1022" s="180"/>
    </row>
    <row r="1023" spans="1:14" ht="15" customHeight="1">
      <c r="A1023" s="903"/>
      <c r="B1023" s="903"/>
      <c r="C1023" s="903"/>
      <c r="D1023" s="903"/>
      <c r="E1023" s="903"/>
      <c r="F1023" s="903"/>
      <c r="G1023" s="903"/>
      <c r="H1023" s="903"/>
      <c r="I1023" s="903"/>
      <c r="J1023" s="903"/>
      <c r="K1023" s="903"/>
      <c r="L1023" s="903"/>
      <c r="M1023" s="903"/>
      <c r="N1023" s="903"/>
    </row>
    <row r="1024" spans="1:14" ht="15" customHeight="1">
      <c r="A1024" s="173" t="s">
        <v>821</v>
      </c>
      <c r="B1024" s="173" t="s">
        <v>763</v>
      </c>
      <c r="C1024" s="175">
        <v>463</v>
      </c>
      <c r="D1024" s="173" t="s">
        <v>822</v>
      </c>
      <c r="E1024" s="173" t="s">
        <v>823</v>
      </c>
      <c r="F1024" s="175">
        <v>0</v>
      </c>
      <c r="G1024" s="173" t="s">
        <v>115</v>
      </c>
      <c r="H1024" s="175">
        <v>2115.62</v>
      </c>
      <c r="I1024" s="175">
        <v>0</v>
      </c>
      <c r="J1024" s="175">
        <v>0</v>
      </c>
      <c r="K1024" s="182">
        <v>45019</v>
      </c>
      <c r="L1024" s="182">
        <v>45749</v>
      </c>
      <c r="M1024" s="173"/>
      <c r="N1024" s="175">
        <v>-3910.84</v>
      </c>
    </row>
    <row r="1025" spans="1:14" ht="15" customHeight="1">
      <c r="A1025" s="173"/>
      <c r="B1025" s="173"/>
      <c r="C1025" s="174"/>
      <c r="D1025" s="173"/>
      <c r="E1025" s="173"/>
      <c r="F1025" s="174"/>
      <c r="G1025" s="173" t="s">
        <v>778</v>
      </c>
      <c r="H1025" s="175">
        <v>2054</v>
      </c>
      <c r="I1025" s="174"/>
      <c r="J1025" s="174"/>
      <c r="K1025" s="173"/>
      <c r="L1025" s="173"/>
      <c r="M1025" s="173"/>
      <c r="N1025" s="174"/>
    </row>
    <row r="1026" spans="1:14" ht="15" customHeight="1">
      <c r="A1026" s="176"/>
      <c r="B1026" s="176"/>
      <c r="C1026" s="177"/>
      <c r="D1026" s="176"/>
      <c r="E1026" s="176"/>
      <c r="F1026" s="177"/>
      <c r="G1026" s="176" t="s">
        <v>726</v>
      </c>
      <c r="H1026" s="178">
        <v>-2054</v>
      </c>
      <c r="I1026" s="177"/>
      <c r="J1026" s="177"/>
      <c r="K1026" s="176"/>
      <c r="L1026" s="176"/>
      <c r="M1026" s="176"/>
      <c r="N1026" s="177"/>
    </row>
    <row r="1027" spans="1:14" ht="15" customHeight="1">
      <c r="A1027" s="179"/>
      <c r="B1027" s="179"/>
      <c r="C1027" s="180"/>
      <c r="D1027" s="179"/>
      <c r="E1027" s="179"/>
      <c r="F1027" s="180"/>
      <c r="G1027" s="179" t="s">
        <v>73</v>
      </c>
      <c r="H1027" s="181">
        <v>2115.62</v>
      </c>
      <c r="I1027" s="180"/>
      <c r="J1027" s="180"/>
      <c r="K1027" s="179"/>
      <c r="L1027" s="179"/>
      <c r="M1027" s="179"/>
      <c r="N1027" s="180"/>
    </row>
    <row r="1028" spans="1:14" ht="15" customHeight="1">
      <c r="A1028" s="903"/>
      <c r="B1028" s="903"/>
      <c r="C1028" s="903"/>
      <c r="D1028" s="903"/>
      <c r="E1028" s="903"/>
      <c r="F1028" s="903"/>
      <c r="G1028" s="903"/>
      <c r="H1028" s="903"/>
      <c r="I1028" s="903"/>
      <c r="J1028" s="903"/>
      <c r="K1028" s="903"/>
      <c r="L1028" s="903"/>
      <c r="M1028" s="903"/>
      <c r="N1028" s="903"/>
    </row>
    <row r="1029" spans="1:14" ht="15" customHeight="1">
      <c r="A1029" s="173" t="s">
        <v>824</v>
      </c>
      <c r="B1029" s="173" t="s">
        <v>825</v>
      </c>
      <c r="C1029" s="175">
        <v>699</v>
      </c>
      <c r="D1029" s="173" t="s">
        <v>826</v>
      </c>
      <c r="E1029" s="173" t="s">
        <v>827</v>
      </c>
      <c r="F1029" s="175">
        <v>0</v>
      </c>
      <c r="G1029" s="173" t="s">
        <v>115</v>
      </c>
      <c r="H1029" s="175">
        <v>2200</v>
      </c>
      <c r="I1029" s="175">
        <v>0</v>
      </c>
      <c r="J1029" s="175">
        <v>0</v>
      </c>
      <c r="K1029" s="182">
        <v>45306</v>
      </c>
      <c r="L1029" s="182">
        <v>45671</v>
      </c>
      <c r="M1029" s="173"/>
      <c r="N1029" s="175">
        <v>6172.97</v>
      </c>
    </row>
    <row r="1030" spans="1:14" ht="15" customHeight="1">
      <c r="A1030" s="173"/>
      <c r="B1030" s="173"/>
      <c r="C1030" s="174"/>
      <c r="D1030" s="173"/>
      <c r="E1030" s="173"/>
      <c r="F1030" s="174"/>
      <c r="G1030" s="173" t="s">
        <v>737</v>
      </c>
      <c r="H1030" s="175">
        <v>2081</v>
      </c>
      <c r="I1030" s="174"/>
      <c r="J1030" s="174"/>
      <c r="K1030" s="173"/>
      <c r="L1030" s="173"/>
      <c r="M1030" s="173"/>
      <c r="N1030" s="174"/>
    </row>
    <row r="1031" spans="1:14" ht="15" customHeight="1">
      <c r="A1031" s="173"/>
      <c r="B1031" s="173"/>
      <c r="C1031" s="174"/>
      <c r="D1031" s="173"/>
      <c r="E1031" s="173"/>
      <c r="F1031" s="174"/>
      <c r="G1031" s="173" t="s">
        <v>726</v>
      </c>
      <c r="H1031" s="175">
        <v>-2081</v>
      </c>
      <c r="I1031" s="174"/>
      <c r="J1031" s="174"/>
      <c r="K1031" s="173"/>
      <c r="L1031" s="173"/>
      <c r="M1031" s="173"/>
      <c r="N1031" s="174"/>
    </row>
    <row r="1032" spans="1:14" ht="15" customHeight="1">
      <c r="A1032" s="176"/>
      <c r="B1032" s="176"/>
      <c r="C1032" s="177"/>
      <c r="D1032" s="176"/>
      <c r="E1032" s="176"/>
      <c r="F1032" s="177"/>
      <c r="G1032" s="176" t="s">
        <v>116</v>
      </c>
      <c r="H1032" s="178">
        <v>67.5</v>
      </c>
      <c r="I1032" s="177"/>
      <c r="J1032" s="177"/>
      <c r="K1032" s="176"/>
      <c r="L1032" s="176"/>
      <c r="M1032" s="176"/>
      <c r="N1032" s="177"/>
    </row>
    <row r="1033" spans="1:14" ht="15" customHeight="1">
      <c r="A1033" s="179"/>
      <c r="B1033" s="179"/>
      <c r="C1033" s="180"/>
      <c r="D1033" s="179"/>
      <c r="E1033" s="179"/>
      <c r="F1033" s="180"/>
      <c r="G1033" s="179" t="s">
        <v>73</v>
      </c>
      <c r="H1033" s="181">
        <v>2267.5</v>
      </c>
      <c r="I1033" s="180"/>
      <c r="J1033" s="180"/>
      <c r="K1033" s="179"/>
      <c r="L1033" s="179"/>
      <c r="M1033" s="179"/>
      <c r="N1033" s="180"/>
    </row>
    <row r="1034" spans="1:14" ht="15" customHeight="1">
      <c r="A1034" s="903"/>
      <c r="B1034" s="903"/>
      <c r="C1034" s="903"/>
      <c r="D1034" s="903"/>
      <c r="E1034" s="903"/>
      <c r="F1034" s="903"/>
      <c r="G1034" s="903"/>
      <c r="H1034" s="903"/>
      <c r="I1034" s="903"/>
      <c r="J1034" s="903"/>
      <c r="K1034" s="903"/>
      <c r="L1034" s="903"/>
      <c r="M1034" s="903"/>
      <c r="N1034" s="903"/>
    </row>
    <row r="1035" spans="1:14" ht="15" customHeight="1">
      <c r="A1035" s="176" t="s">
        <v>828</v>
      </c>
      <c r="B1035" s="176" t="s">
        <v>829</v>
      </c>
      <c r="C1035" s="178">
        <v>767</v>
      </c>
      <c r="D1035" s="176" t="s">
        <v>830</v>
      </c>
      <c r="E1035" s="176" t="s">
        <v>831</v>
      </c>
      <c r="F1035" s="178">
        <v>0</v>
      </c>
      <c r="G1035" s="176" t="s">
        <v>115</v>
      </c>
      <c r="H1035" s="178">
        <v>1156.3599999999999</v>
      </c>
      <c r="I1035" s="178">
        <v>1193.3599999999999</v>
      </c>
      <c r="J1035" s="178">
        <v>0</v>
      </c>
      <c r="K1035" s="183">
        <v>44271</v>
      </c>
      <c r="L1035" s="183">
        <v>46096</v>
      </c>
      <c r="M1035" s="176"/>
      <c r="N1035" s="178">
        <v>0</v>
      </c>
    </row>
    <row r="1036" spans="1:14" ht="15" customHeight="1">
      <c r="A1036" s="179"/>
      <c r="B1036" s="179"/>
      <c r="C1036" s="180"/>
      <c r="D1036" s="179"/>
      <c r="E1036" s="179"/>
      <c r="F1036" s="180"/>
      <c r="G1036" s="179" t="s">
        <v>73</v>
      </c>
      <c r="H1036" s="181">
        <v>1156.3599999999999</v>
      </c>
      <c r="I1036" s="180"/>
      <c r="J1036" s="180"/>
      <c r="K1036" s="179"/>
      <c r="L1036" s="179"/>
      <c r="M1036" s="179"/>
      <c r="N1036" s="180"/>
    </row>
    <row r="1037" spans="1:14" ht="15" customHeight="1">
      <c r="A1037" s="903"/>
      <c r="B1037" s="903"/>
      <c r="C1037" s="903"/>
      <c r="D1037" s="903"/>
      <c r="E1037" s="903"/>
      <c r="F1037" s="903"/>
      <c r="G1037" s="903"/>
      <c r="H1037" s="903"/>
      <c r="I1037" s="903"/>
      <c r="J1037" s="903"/>
      <c r="K1037" s="903"/>
      <c r="L1037" s="903"/>
      <c r="M1037" s="903"/>
      <c r="N1037" s="903"/>
    </row>
    <row r="1038" spans="1:14" ht="15" customHeight="1">
      <c r="A1038" s="173" t="s">
        <v>832</v>
      </c>
      <c r="B1038" s="173" t="s">
        <v>833</v>
      </c>
      <c r="C1038" s="175">
        <v>668</v>
      </c>
      <c r="D1038" s="173" t="s">
        <v>834</v>
      </c>
      <c r="E1038" s="173" t="s">
        <v>835</v>
      </c>
      <c r="F1038" s="175">
        <v>0</v>
      </c>
      <c r="G1038" s="173" t="s">
        <v>115</v>
      </c>
      <c r="H1038" s="175">
        <v>1144.5</v>
      </c>
      <c r="I1038" s="175">
        <v>1144.5</v>
      </c>
      <c r="J1038" s="175">
        <v>0</v>
      </c>
      <c r="K1038" s="182">
        <v>44287</v>
      </c>
      <c r="L1038" s="182">
        <v>45747</v>
      </c>
      <c r="M1038" s="173"/>
      <c r="N1038" s="175">
        <v>0</v>
      </c>
    </row>
    <row r="1039" spans="1:14" ht="15" customHeight="1">
      <c r="A1039" s="176"/>
      <c r="B1039" s="176"/>
      <c r="C1039" s="177"/>
      <c r="D1039" s="176"/>
      <c r="E1039" s="176"/>
      <c r="F1039" s="177"/>
      <c r="G1039" s="176" t="s">
        <v>836</v>
      </c>
      <c r="H1039" s="178">
        <v>-11.89</v>
      </c>
      <c r="I1039" s="177"/>
      <c r="J1039" s="177"/>
      <c r="K1039" s="176"/>
      <c r="L1039" s="176"/>
      <c r="M1039" s="176"/>
      <c r="N1039" s="177"/>
    </row>
    <row r="1040" spans="1:14" ht="15" customHeight="1">
      <c r="A1040" s="179"/>
      <c r="B1040" s="179"/>
      <c r="C1040" s="180"/>
      <c r="D1040" s="179"/>
      <c r="E1040" s="179"/>
      <c r="F1040" s="180"/>
      <c r="G1040" s="179" t="s">
        <v>73</v>
      </c>
      <c r="H1040" s="181">
        <v>1132.6099999999999</v>
      </c>
      <c r="I1040" s="180"/>
      <c r="J1040" s="180"/>
      <c r="K1040" s="179"/>
      <c r="L1040" s="179"/>
      <c r="M1040" s="179"/>
      <c r="N1040" s="180"/>
    </row>
    <row r="1041" spans="1:14" ht="15" customHeight="1">
      <c r="A1041" s="903"/>
      <c r="B1041" s="903"/>
      <c r="C1041" s="903"/>
      <c r="D1041" s="903"/>
      <c r="E1041" s="903"/>
      <c r="F1041" s="903"/>
      <c r="G1041" s="903"/>
      <c r="H1041" s="903"/>
      <c r="I1041" s="903"/>
      <c r="J1041" s="903"/>
      <c r="K1041" s="903"/>
      <c r="L1041" s="903"/>
      <c r="M1041" s="903"/>
      <c r="N1041" s="903"/>
    </row>
    <row r="1042" spans="1:14" ht="15" customHeight="1">
      <c r="A1042" s="176" t="s">
        <v>837</v>
      </c>
      <c r="B1042" s="176" t="s">
        <v>838</v>
      </c>
      <c r="C1042" s="178">
        <v>542</v>
      </c>
      <c r="D1042" s="176" t="s">
        <v>839</v>
      </c>
      <c r="E1042" s="176" t="s">
        <v>840</v>
      </c>
      <c r="F1042" s="178">
        <v>0</v>
      </c>
      <c r="G1042" s="176" t="s">
        <v>115</v>
      </c>
      <c r="H1042" s="178">
        <v>1085.28</v>
      </c>
      <c r="I1042" s="178">
        <v>1056.25</v>
      </c>
      <c r="J1042" s="178">
        <v>0</v>
      </c>
      <c r="K1042" s="183">
        <v>44575</v>
      </c>
      <c r="L1042" s="183">
        <v>46035</v>
      </c>
      <c r="M1042" s="176"/>
      <c r="N1042" s="178">
        <v>4010.72</v>
      </c>
    </row>
    <row r="1043" spans="1:14" ht="15" customHeight="1">
      <c r="A1043" s="179"/>
      <c r="B1043" s="179"/>
      <c r="C1043" s="180"/>
      <c r="D1043" s="179"/>
      <c r="E1043" s="179"/>
      <c r="F1043" s="180"/>
      <c r="G1043" s="179" t="s">
        <v>73</v>
      </c>
      <c r="H1043" s="181">
        <v>1085.28</v>
      </c>
      <c r="I1043" s="180"/>
      <c r="J1043" s="180"/>
      <c r="K1043" s="179"/>
      <c r="L1043" s="179"/>
      <c r="M1043" s="179"/>
      <c r="N1043" s="180"/>
    </row>
    <row r="1044" spans="1:14" ht="15" customHeight="1">
      <c r="A1044" s="903"/>
      <c r="B1044" s="903"/>
      <c r="C1044" s="903"/>
      <c r="D1044" s="903"/>
      <c r="E1044" s="903"/>
      <c r="F1044" s="903"/>
      <c r="G1044" s="903"/>
      <c r="H1044" s="903"/>
      <c r="I1044" s="903"/>
      <c r="J1044" s="903"/>
      <c r="K1044" s="903"/>
      <c r="L1044" s="903"/>
      <c r="M1044" s="903"/>
      <c r="N1044" s="903"/>
    </row>
    <row r="1045" spans="1:14" ht="15" customHeight="1">
      <c r="A1045" s="173" t="s">
        <v>841</v>
      </c>
      <c r="B1045" s="173" t="s">
        <v>784</v>
      </c>
      <c r="C1045" s="175">
        <v>470</v>
      </c>
      <c r="D1045" s="173" t="s">
        <v>842</v>
      </c>
      <c r="E1045" s="173" t="s">
        <v>843</v>
      </c>
      <c r="F1045" s="175">
        <v>0</v>
      </c>
      <c r="G1045" s="173" t="s">
        <v>115</v>
      </c>
      <c r="H1045" s="175">
        <v>2115.62</v>
      </c>
      <c r="I1045" s="175">
        <v>2054</v>
      </c>
      <c r="J1045" s="175">
        <v>0</v>
      </c>
      <c r="K1045" s="182">
        <v>45166</v>
      </c>
      <c r="L1045" s="182">
        <v>45869</v>
      </c>
      <c r="M1045" s="173"/>
      <c r="N1045" s="175">
        <v>135.12</v>
      </c>
    </row>
    <row r="1046" spans="1:14" ht="15" customHeight="1">
      <c r="A1046" s="173"/>
      <c r="B1046" s="173"/>
      <c r="C1046" s="174"/>
      <c r="D1046" s="173"/>
      <c r="E1046" s="173"/>
      <c r="F1046" s="174"/>
      <c r="G1046" s="173" t="s">
        <v>737</v>
      </c>
      <c r="H1046" s="175">
        <v>1966</v>
      </c>
      <c r="I1046" s="174"/>
      <c r="J1046" s="174"/>
      <c r="K1046" s="173"/>
      <c r="L1046" s="173"/>
      <c r="M1046" s="173"/>
      <c r="N1046" s="174"/>
    </row>
    <row r="1047" spans="1:14" ht="15" customHeight="1">
      <c r="A1047" s="173"/>
      <c r="B1047" s="173"/>
      <c r="C1047" s="174"/>
      <c r="D1047" s="173"/>
      <c r="E1047" s="173"/>
      <c r="F1047" s="174"/>
      <c r="G1047" s="173" t="s">
        <v>726</v>
      </c>
      <c r="H1047" s="175">
        <v>-1966</v>
      </c>
      <c r="I1047" s="174"/>
      <c r="J1047" s="174"/>
      <c r="K1047" s="173"/>
      <c r="L1047" s="173"/>
      <c r="M1047" s="173"/>
      <c r="N1047" s="174"/>
    </row>
    <row r="1048" spans="1:14" ht="15" customHeight="1">
      <c r="A1048" s="176"/>
      <c r="B1048" s="176"/>
      <c r="C1048" s="177"/>
      <c r="D1048" s="176"/>
      <c r="E1048" s="176"/>
      <c r="F1048" s="177"/>
      <c r="G1048" s="176" t="s">
        <v>116</v>
      </c>
      <c r="H1048" s="178">
        <v>67.5</v>
      </c>
      <c r="I1048" s="177"/>
      <c r="J1048" s="177"/>
      <c r="K1048" s="176"/>
      <c r="L1048" s="176"/>
      <c r="M1048" s="176"/>
      <c r="N1048" s="177"/>
    </row>
    <row r="1049" spans="1:14" ht="15" customHeight="1">
      <c r="A1049" s="179"/>
      <c r="B1049" s="179"/>
      <c r="C1049" s="180"/>
      <c r="D1049" s="179"/>
      <c r="E1049" s="179"/>
      <c r="F1049" s="180"/>
      <c r="G1049" s="179" t="s">
        <v>73</v>
      </c>
      <c r="H1049" s="181">
        <v>2183.12</v>
      </c>
      <c r="I1049" s="180"/>
      <c r="J1049" s="180"/>
      <c r="K1049" s="179"/>
      <c r="L1049" s="179"/>
      <c r="M1049" s="179"/>
      <c r="N1049" s="180"/>
    </row>
    <row r="1050" spans="1:14" ht="15" customHeight="1">
      <c r="A1050" s="903"/>
      <c r="B1050" s="903"/>
      <c r="C1050" s="903"/>
      <c r="D1050" s="903"/>
      <c r="E1050" s="903"/>
      <c r="F1050" s="903"/>
      <c r="G1050" s="903"/>
      <c r="H1050" s="903"/>
      <c r="I1050" s="903"/>
      <c r="J1050" s="903"/>
      <c r="K1050" s="903"/>
      <c r="L1050" s="903"/>
      <c r="M1050" s="903"/>
      <c r="N1050" s="903"/>
    </row>
    <row r="1051" spans="1:14" ht="15" customHeight="1">
      <c r="A1051" s="176" t="s">
        <v>844</v>
      </c>
      <c r="B1051" s="176" t="s">
        <v>845</v>
      </c>
      <c r="C1051" s="178">
        <v>769</v>
      </c>
      <c r="D1051" s="176" t="s">
        <v>846</v>
      </c>
      <c r="E1051" s="176" t="s">
        <v>847</v>
      </c>
      <c r="F1051" s="178">
        <v>0</v>
      </c>
      <c r="G1051" s="176" t="s">
        <v>115</v>
      </c>
      <c r="H1051" s="178">
        <v>1147.97</v>
      </c>
      <c r="I1051" s="178">
        <v>1117.25</v>
      </c>
      <c r="J1051" s="178">
        <v>0</v>
      </c>
      <c r="K1051" s="183">
        <v>44279</v>
      </c>
      <c r="L1051" s="183">
        <v>46104</v>
      </c>
      <c r="M1051" s="176"/>
      <c r="N1051" s="178">
        <v>11074.25</v>
      </c>
    </row>
    <row r="1052" spans="1:14" ht="15" customHeight="1">
      <c r="A1052" s="179"/>
      <c r="B1052" s="179"/>
      <c r="C1052" s="180"/>
      <c r="D1052" s="179"/>
      <c r="E1052" s="179"/>
      <c r="F1052" s="180"/>
      <c r="G1052" s="179" t="s">
        <v>73</v>
      </c>
      <c r="H1052" s="181">
        <v>1147.97</v>
      </c>
      <c r="I1052" s="180"/>
      <c r="J1052" s="180"/>
      <c r="K1052" s="179"/>
      <c r="L1052" s="179"/>
      <c r="M1052" s="179"/>
      <c r="N1052" s="180"/>
    </row>
    <row r="1053" spans="1:14" ht="15" customHeight="1">
      <c r="A1053" s="903"/>
      <c r="B1053" s="903"/>
      <c r="C1053" s="903"/>
      <c r="D1053" s="903"/>
      <c r="E1053" s="903"/>
      <c r="F1053" s="903"/>
      <c r="G1053" s="903"/>
      <c r="H1053" s="903"/>
      <c r="I1053" s="903"/>
      <c r="J1053" s="903"/>
      <c r="K1053" s="903"/>
      <c r="L1053" s="903"/>
      <c r="M1053" s="903"/>
      <c r="N1053" s="903"/>
    </row>
    <row r="1054" spans="1:14" ht="15" customHeight="1">
      <c r="A1054" s="176" t="s">
        <v>848</v>
      </c>
      <c r="B1054" s="176" t="s">
        <v>849</v>
      </c>
      <c r="C1054" s="178">
        <v>688</v>
      </c>
      <c r="D1054" s="176" t="s">
        <v>850</v>
      </c>
      <c r="E1054" s="176" t="s">
        <v>851</v>
      </c>
      <c r="F1054" s="178">
        <v>0</v>
      </c>
      <c r="G1054" s="176" t="s">
        <v>115</v>
      </c>
      <c r="H1054" s="178">
        <v>2310</v>
      </c>
      <c r="I1054" s="178">
        <v>2200</v>
      </c>
      <c r="J1054" s="178">
        <v>0</v>
      </c>
      <c r="K1054" s="183">
        <v>44742</v>
      </c>
      <c r="L1054" s="183">
        <v>45837</v>
      </c>
      <c r="M1054" s="176"/>
      <c r="N1054" s="178">
        <v>5303.32</v>
      </c>
    </row>
    <row r="1055" spans="1:14" ht="15" customHeight="1">
      <c r="A1055" s="179"/>
      <c r="B1055" s="179"/>
      <c r="C1055" s="180"/>
      <c r="D1055" s="179"/>
      <c r="E1055" s="179"/>
      <c r="F1055" s="180"/>
      <c r="G1055" s="179" t="s">
        <v>73</v>
      </c>
      <c r="H1055" s="181">
        <v>2310</v>
      </c>
      <c r="I1055" s="180"/>
      <c r="J1055" s="180"/>
      <c r="K1055" s="179"/>
      <c r="L1055" s="179"/>
      <c r="M1055" s="179"/>
      <c r="N1055" s="180"/>
    </row>
    <row r="1056" spans="1:14" ht="15" customHeight="1">
      <c r="A1056" s="903"/>
      <c r="B1056" s="903"/>
      <c r="C1056" s="903"/>
      <c r="D1056" s="903"/>
      <c r="E1056" s="903"/>
      <c r="F1056" s="903"/>
      <c r="G1056" s="903"/>
      <c r="H1056" s="903"/>
      <c r="I1056" s="903"/>
      <c r="J1056" s="903"/>
      <c r="K1056" s="903"/>
      <c r="L1056" s="903"/>
      <c r="M1056" s="903"/>
      <c r="N1056" s="903"/>
    </row>
    <row r="1057" spans="1:14" ht="15" customHeight="1">
      <c r="A1057" s="176" t="s">
        <v>852</v>
      </c>
      <c r="B1057" s="176" t="s">
        <v>796</v>
      </c>
      <c r="C1057" s="178">
        <v>493</v>
      </c>
      <c r="D1057" s="176" t="s">
        <v>853</v>
      </c>
      <c r="E1057" s="176" t="s">
        <v>854</v>
      </c>
      <c r="F1057" s="178">
        <v>0</v>
      </c>
      <c r="G1057" s="176" t="s">
        <v>115</v>
      </c>
      <c r="H1057" s="178">
        <v>1074.1500000000001</v>
      </c>
      <c r="I1057" s="178">
        <v>1125.3</v>
      </c>
      <c r="J1057" s="178">
        <v>0</v>
      </c>
      <c r="K1057" s="183">
        <v>44624</v>
      </c>
      <c r="L1057" s="183">
        <v>45747</v>
      </c>
      <c r="M1057" s="176"/>
      <c r="N1057" s="178">
        <v>0</v>
      </c>
    </row>
    <row r="1058" spans="1:14" ht="15" customHeight="1">
      <c r="A1058" s="179"/>
      <c r="B1058" s="179"/>
      <c r="C1058" s="180"/>
      <c r="D1058" s="179"/>
      <c r="E1058" s="179"/>
      <c r="F1058" s="180"/>
      <c r="G1058" s="179" t="s">
        <v>73</v>
      </c>
      <c r="H1058" s="181">
        <v>1074.1500000000001</v>
      </c>
      <c r="I1058" s="180"/>
      <c r="J1058" s="180"/>
      <c r="K1058" s="179"/>
      <c r="L1058" s="179"/>
      <c r="M1058" s="179"/>
      <c r="N1058" s="180"/>
    </row>
    <row r="1059" spans="1:14" ht="15" customHeight="1">
      <c r="A1059" s="903"/>
      <c r="B1059" s="903"/>
      <c r="C1059" s="903"/>
      <c r="D1059" s="903"/>
      <c r="E1059" s="903"/>
      <c r="F1059" s="903"/>
      <c r="G1059" s="903"/>
      <c r="H1059" s="903"/>
      <c r="I1059" s="903"/>
      <c r="J1059" s="903"/>
      <c r="K1059" s="903"/>
      <c r="L1059" s="903"/>
      <c r="M1059" s="903"/>
      <c r="N1059" s="903"/>
    </row>
    <row r="1060" spans="1:14" ht="15" customHeight="1">
      <c r="A1060" s="173" t="s">
        <v>855</v>
      </c>
      <c r="B1060" s="173" t="s">
        <v>856</v>
      </c>
      <c r="C1060" s="175">
        <v>494</v>
      </c>
      <c r="D1060" s="173" t="s">
        <v>857</v>
      </c>
      <c r="E1060" s="173" t="s">
        <v>858</v>
      </c>
      <c r="F1060" s="175">
        <v>0</v>
      </c>
      <c r="G1060" s="173" t="s">
        <v>115</v>
      </c>
      <c r="H1060" s="175">
        <v>1120</v>
      </c>
      <c r="I1060" s="175">
        <v>1120.03</v>
      </c>
      <c r="J1060" s="175">
        <v>0</v>
      </c>
      <c r="K1060" s="182">
        <v>44470</v>
      </c>
      <c r="L1060" s="182">
        <v>45930</v>
      </c>
      <c r="M1060" s="173"/>
      <c r="N1060" s="175">
        <v>0</v>
      </c>
    </row>
    <row r="1061" spans="1:14" ht="15" customHeight="1">
      <c r="A1061" s="176"/>
      <c r="B1061" s="176"/>
      <c r="C1061" s="177"/>
      <c r="D1061" s="176"/>
      <c r="E1061" s="176"/>
      <c r="F1061" s="177"/>
      <c r="G1061" s="176" t="s">
        <v>116</v>
      </c>
      <c r="H1061" s="178">
        <v>67.5</v>
      </c>
      <c r="I1061" s="177"/>
      <c r="J1061" s="177"/>
      <c r="K1061" s="176"/>
      <c r="L1061" s="176"/>
      <c r="M1061" s="176"/>
      <c r="N1061" s="177"/>
    </row>
    <row r="1062" spans="1:14" ht="15" customHeight="1">
      <c r="A1062" s="179"/>
      <c r="B1062" s="179"/>
      <c r="C1062" s="180"/>
      <c r="D1062" s="179"/>
      <c r="E1062" s="179"/>
      <c r="F1062" s="180"/>
      <c r="G1062" s="179" t="s">
        <v>73</v>
      </c>
      <c r="H1062" s="181">
        <v>1187.5</v>
      </c>
      <c r="I1062" s="180"/>
      <c r="J1062" s="180"/>
      <c r="K1062" s="179"/>
      <c r="L1062" s="179"/>
      <c r="M1062" s="179"/>
      <c r="N1062" s="180"/>
    </row>
    <row r="1063" spans="1:14" ht="15" customHeight="1">
      <c r="A1063" s="903"/>
      <c r="B1063" s="903"/>
      <c r="C1063" s="903"/>
      <c r="D1063" s="903"/>
      <c r="E1063" s="903"/>
      <c r="F1063" s="903"/>
      <c r="G1063" s="903"/>
      <c r="H1063" s="903"/>
      <c r="I1063" s="903"/>
      <c r="J1063" s="903"/>
      <c r="K1063" s="903"/>
      <c r="L1063" s="903"/>
      <c r="M1063" s="903"/>
      <c r="N1063" s="903"/>
    </row>
    <row r="1064" spans="1:14" ht="15" customHeight="1">
      <c r="A1064" s="173" t="s">
        <v>859</v>
      </c>
      <c r="B1064" s="173" t="s">
        <v>860</v>
      </c>
      <c r="C1064" s="175">
        <v>950</v>
      </c>
      <c r="D1064" s="173" t="s">
        <v>861</v>
      </c>
      <c r="E1064" s="173" t="s">
        <v>862</v>
      </c>
      <c r="F1064" s="175">
        <v>0</v>
      </c>
      <c r="G1064" s="173" t="s">
        <v>115</v>
      </c>
      <c r="H1064" s="175">
        <v>1365.97</v>
      </c>
      <c r="I1064" s="175">
        <v>1365.97</v>
      </c>
      <c r="J1064" s="175">
        <v>0</v>
      </c>
      <c r="K1064" s="182">
        <v>44357</v>
      </c>
      <c r="L1064" s="182">
        <v>46203</v>
      </c>
      <c r="M1064" s="173"/>
      <c r="N1064" s="175">
        <v>0</v>
      </c>
    </row>
    <row r="1065" spans="1:14" ht="15" customHeight="1">
      <c r="A1065" s="176"/>
      <c r="B1065" s="176"/>
      <c r="C1065" s="177"/>
      <c r="D1065" s="176"/>
      <c r="E1065" s="176"/>
      <c r="F1065" s="177"/>
      <c r="G1065" s="176" t="s">
        <v>116</v>
      </c>
      <c r="H1065" s="178">
        <v>135</v>
      </c>
      <c r="I1065" s="177"/>
      <c r="J1065" s="177"/>
      <c r="K1065" s="176"/>
      <c r="L1065" s="176"/>
      <c r="M1065" s="176"/>
      <c r="N1065" s="177"/>
    </row>
    <row r="1066" spans="1:14" ht="15" customHeight="1">
      <c r="A1066" s="179"/>
      <c r="B1066" s="179"/>
      <c r="C1066" s="180"/>
      <c r="D1066" s="179"/>
      <c r="E1066" s="179"/>
      <c r="F1066" s="180"/>
      <c r="G1066" s="179" t="s">
        <v>73</v>
      </c>
      <c r="H1066" s="181">
        <v>1500.97</v>
      </c>
      <c r="I1066" s="180"/>
      <c r="J1066" s="180"/>
      <c r="K1066" s="179"/>
      <c r="L1066" s="179"/>
      <c r="M1066" s="179"/>
      <c r="N1066" s="180"/>
    </row>
    <row r="1067" spans="1:14" ht="15" customHeight="1">
      <c r="A1067" s="903"/>
      <c r="B1067" s="903"/>
      <c r="C1067" s="903"/>
      <c r="D1067" s="903"/>
      <c r="E1067" s="903"/>
      <c r="F1067" s="903"/>
      <c r="G1067" s="903"/>
      <c r="H1067" s="903"/>
      <c r="I1067" s="903"/>
      <c r="J1067" s="903"/>
      <c r="K1067" s="903"/>
      <c r="L1067" s="903"/>
      <c r="M1067" s="903"/>
      <c r="N1067" s="903"/>
    </row>
    <row r="1068" spans="1:14" ht="15" customHeight="1">
      <c r="A1068" s="173" t="s">
        <v>863</v>
      </c>
      <c r="B1068" s="173" t="s">
        <v>864</v>
      </c>
      <c r="C1068" s="175">
        <v>949</v>
      </c>
      <c r="D1068" s="173" t="s">
        <v>865</v>
      </c>
      <c r="E1068" s="173" t="s">
        <v>866</v>
      </c>
      <c r="F1068" s="175">
        <v>0</v>
      </c>
      <c r="G1068" s="173" t="s">
        <v>115</v>
      </c>
      <c r="H1068" s="175">
        <v>1365.97</v>
      </c>
      <c r="I1068" s="175">
        <v>1409.68</v>
      </c>
      <c r="J1068" s="175">
        <v>0</v>
      </c>
      <c r="K1068" s="182">
        <v>44229</v>
      </c>
      <c r="L1068" s="182">
        <v>46054</v>
      </c>
      <c r="M1068" s="173"/>
      <c r="N1068" s="175">
        <v>6407.5</v>
      </c>
    </row>
    <row r="1069" spans="1:14" ht="15" customHeight="1">
      <c r="A1069" s="176"/>
      <c r="B1069" s="176"/>
      <c r="C1069" s="177"/>
      <c r="D1069" s="176"/>
      <c r="E1069" s="176"/>
      <c r="F1069" s="177"/>
      <c r="G1069" s="176" t="s">
        <v>116</v>
      </c>
      <c r="H1069" s="178">
        <v>135</v>
      </c>
      <c r="I1069" s="177"/>
      <c r="J1069" s="177"/>
      <c r="K1069" s="176"/>
      <c r="L1069" s="176"/>
      <c r="M1069" s="176"/>
      <c r="N1069" s="177"/>
    </row>
    <row r="1070" spans="1:14" ht="15" customHeight="1">
      <c r="A1070" s="179"/>
      <c r="B1070" s="179"/>
      <c r="C1070" s="180"/>
      <c r="D1070" s="179"/>
      <c r="E1070" s="179"/>
      <c r="F1070" s="180"/>
      <c r="G1070" s="179" t="s">
        <v>73</v>
      </c>
      <c r="H1070" s="181">
        <v>1500.97</v>
      </c>
      <c r="I1070" s="180"/>
      <c r="J1070" s="180"/>
      <c r="K1070" s="179"/>
      <c r="L1070" s="179"/>
      <c r="M1070" s="179"/>
      <c r="N1070" s="180"/>
    </row>
    <row r="1071" spans="1:14" ht="15" customHeight="1">
      <c r="A1071" s="903"/>
      <c r="B1071" s="903"/>
      <c r="C1071" s="903"/>
      <c r="D1071" s="903"/>
      <c r="E1071" s="903"/>
      <c r="F1071" s="903"/>
      <c r="G1071" s="903"/>
      <c r="H1071" s="903"/>
      <c r="I1071" s="903"/>
      <c r="J1071" s="903"/>
      <c r="K1071" s="903"/>
      <c r="L1071" s="903"/>
      <c r="M1071" s="903"/>
      <c r="N1071" s="903"/>
    </row>
    <row r="1072" spans="1:14" ht="15" customHeight="1">
      <c r="A1072" s="176" t="s">
        <v>867</v>
      </c>
      <c r="B1072" s="176" t="s">
        <v>818</v>
      </c>
      <c r="C1072" s="178">
        <v>661</v>
      </c>
      <c r="D1072" s="176" t="s">
        <v>76</v>
      </c>
      <c r="E1072" s="176" t="s">
        <v>76</v>
      </c>
      <c r="F1072" s="178">
        <v>0</v>
      </c>
      <c r="G1072" s="176"/>
      <c r="H1072" s="178">
        <v>0</v>
      </c>
      <c r="I1072" s="178">
        <v>0</v>
      </c>
      <c r="J1072" s="178">
        <v>0</v>
      </c>
      <c r="K1072" s="176"/>
      <c r="L1072" s="176"/>
      <c r="M1072" s="176"/>
      <c r="N1072" s="178">
        <v>0</v>
      </c>
    </row>
    <row r="1073" spans="1:14" ht="15" customHeight="1">
      <c r="A1073" s="179"/>
      <c r="B1073" s="179"/>
      <c r="C1073" s="180"/>
      <c r="D1073" s="179"/>
      <c r="E1073" s="179"/>
      <c r="F1073" s="180"/>
      <c r="G1073" s="179" t="s">
        <v>73</v>
      </c>
      <c r="H1073" s="181">
        <v>0</v>
      </c>
      <c r="I1073" s="180"/>
      <c r="J1073" s="180"/>
      <c r="K1073" s="179"/>
      <c r="L1073" s="179"/>
      <c r="M1073" s="179"/>
      <c r="N1073" s="180"/>
    </row>
    <row r="1074" spans="1:14" ht="15" customHeight="1">
      <c r="A1074" s="903"/>
      <c r="B1074" s="903"/>
      <c r="C1074" s="903"/>
      <c r="D1074" s="903"/>
      <c r="E1074" s="903"/>
      <c r="F1074" s="903"/>
      <c r="G1074" s="903"/>
      <c r="H1074" s="903"/>
      <c r="I1074" s="903"/>
      <c r="J1074" s="903"/>
      <c r="K1074" s="903"/>
      <c r="L1074" s="903"/>
      <c r="M1074" s="903"/>
      <c r="N1074" s="903"/>
    </row>
    <row r="1075" spans="1:14" ht="15" customHeight="1">
      <c r="A1075" s="176" t="s">
        <v>868</v>
      </c>
      <c r="B1075" s="176" t="s">
        <v>869</v>
      </c>
      <c r="C1075" s="178">
        <v>692</v>
      </c>
      <c r="D1075" s="176" t="s">
        <v>870</v>
      </c>
      <c r="E1075" s="176" t="s">
        <v>871</v>
      </c>
      <c r="F1075" s="178">
        <v>0</v>
      </c>
      <c r="G1075" s="176" t="s">
        <v>115</v>
      </c>
      <c r="H1075" s="178">
        <v>2260.5</v>
      </c>
      <c r="I1075" s="178">
        <v>0</v>
      </c>
      <c r="J1075" s="178">
        <v>0</v>
      </c>
      <c r="K1075" s="183">
        <v>44967</v>
      </c>
      <c r="L1075" s="183">
        <v>46053</v>
      </c>
      <c r="M1075" s="176"/>
      <c r="N1075" s="178">
        <v>1812.96</v>
      </c>
    </row>
    <row r="1076" spans="1:14" ht="15" customHeight="1">
      <c r="A1076" s="179"/>
      <c r="B1076" s="179"/>
      <c r="C1076" s="180"/>
      <c r="D1076" s="179"/>
      <c r="E1076" s="179"/>
      <c r="F1076" s="180"/>
      <c r="G1076" s="179" t="s">
        <v>73</v>
      </c>
      <c r="H1076" s="181">
        <v>2260.5</v>
      </c>
      <c r="I1076" s="180"/>
      <c r="J1076" s="180"/>
      <c r="K1076" s="179"/>
      <c r="L1076" s="179"/>
      <c r="M1076" s="179"/>
      <c r="N1076" s="180"/>
    </row>
    <row r="1077" spans="1:14" ht="15" customHeight="1">
      <c r="A1077" s="903"/>
      <c r="B1077" s="903"/>
      <c r="C1077" s="903"/>
      <c r="D1077" s="903"/>
      <c r="E1077" s="903"/>
      <c r="F1077" s="903"/>
      <c r="G1077" s="903"/>
      <c r="H1077" s="903"/>
      <c r="I1077" s="903"/>
      <c r="J1077" s="903"/>
      <c r="K1077" s="903"/>
      <c r="L1077" s="903"/>
      <c r="M1077" s="903"/>
      <c r="N1077" s="903"/>
    </row>
    <row r="1078" spans="1:14" ht="15" customHeight="1">
      <c r="A1078" s="173" t="s">
        <v>872</v>
      </c>
      <c r="B1078" s="173" t="s">
        <v>873</v>
      </c>
      <c r="C1078" s="175">
        <v>754</v>
      </c>
      <c r="D1078" s="173" t="s">
        <v>874</v>
      </c>
      <c r="E1078" s="173" t="s">
        <v>875</v>
      </c>
      <c r="F1078" s="175">
        <v>0</v>
      </c>
      <c r="G1078" s="173" t="s">
        <v>115</v>
      </c>
      <c r="H1078" s="175">
        <v>1161.6600000000001</v>
      </c>
      <c r="I1078" s="175">
        <v>1090</v>
      </c>
      <c r="J1078" s="175">
        <v>0</v>
      </c>
      <c r="K1078" s="182">
        <v>44228</v>
      </c>
      <c r="L1078" s="182">
        <v>45688</v>
      </c>
      <c r="M1078" s="173"/>
      <c r="N1078" s="175">
        <v>5129.1400000000003</v>
      </c>
    </row>
    <row r="1079" spans="1:14" ht="15" customHeight="1">
      <c r="A1079" s="176"/>
      <c r="B1079" s="176"/>
      <c r="C1079" s="177"/>
      <c r="D1079" s="176"/>
      <c r="E1079" s="176"/>
      <c r="F1079" s="177"/>
      <c r="G1079" s="176" t="s">
        <v>182</v>
      </c>
      <c r="H1079" s="178">
        <v>90</v>
      </c>
      <c r="I1079" s="177"/>
      <c r="J1079" s="177"/>
      <c r="K1079" s="176"/>
      <c r="L1079" s="176"/>
      <c r="M1079" s="176"/>
      <c r="N1079" s="177"/>
    </row>
    <row r="1080" spans="1:14" ht="15" customHeight="1">
      <c r="A1080" s="179"/>
      <c r="B1080" s="179"/>
      <c r="C1080" s="180"/>
      <c r="D1080" s="179"/>
      <c r="E1080" s="179"/>
      <c r="F1080" s="180"/>
      <c r="G1080" s="179" t="s">
        <v>73</v>
      </c>
      <c r="H1080" s="181">
        <v>1251.6600000000001</v>
      </c>
      <c r="I1080" s="180"/>
      <c r="J1080" s="180"/>
      <c r="K1080" s="179"/>
      <c r="L1080" s="179"/>
      <c r="M1080" s="179"/>
      <c r="N1080" s="180"/>
    </row>
    <row r="1081" spans="1:14" ht="15" customHeight="1">
      <c r="A1081" s="903"/>
      <c r="B1081" s="903"/>
      <c r="C1081" s="903"/>
      <c r="D1081" s="903"/>
      <c r="E1081" s="903"/>
      <c r="F1081" s="903"/>
      <c r="G1081" s="903"/>
      <c r="H1081" s="903"/>
      <c r="I1081" s="903"/>
      <c r="J1081" s="903"/>
      <c r="K1081" s="903"/>
      <c r="L1081" s="903"/>
      <c r="M1081" s="903"/>
      <c r="N1081" s="903"/>
    </row>
    <row r="1082" spans="1:14" ht="15" customHeight="1">
      <c r="A1082" s="176" t="s">
        <v>876</v>
      </c>
      <c r="B1082" s="176" t="s">
        <v>877</v>
      </c>
      <c r="C1082" s="178">
        <v>667</v>
      </c>
      <c r="D1082" s="176" t="s">
        <v>76</v>
      </c>
      <c r="E1082" s="176" t="s">
        <v>76</v>
      </c>
      <c r="F1082" s="178">
        <v>0</v>
      </c>
      <c r="G1082" s="176"/>
      <c r="H1082" s="178">
        <v>0</v>
      </c>
      <c r="I1082" s="178">
        <v>0</v>
      </c>
      <c r="J1082" s="178">
        <v>0</v>
      </c>
      <c r="K1082" s="176"/>
      <c r="L1082" s="176"/>
      <c r="M1082" s="176"/>
      <c r="N1082" s="178">
        <v>0</v>
      </c>
    </row>
    <row r="1083" spans="1:14" ht="15" customHeight="1">
      <c r="A1083" s="179"/>
      <c r="B1083" s="179"/>
      <c r="C1083" s="180"/>
      <c r="D1083" s="179"/>
      <c r="E1083" s="179"/>
      <c r="F1083" s="180"/>
      <c r="G1083" s="179" t="s">
        <v>73</v>
      </c>
      <c r="H1083" s="181">
        <v>0</v>
      </c>
      <c r="I1083" s="180"/>
      <c r="J1083" s="180"/>
      <c r="K1083" s="179"/>
      <c r="L1083" s="179"/>
      <c r="M1083" s="179"/>
      <c r="N1083" s="180"/>
    </row>
    <row r="1084" spans="1:14" ht="15" customHeight="1">
      <c r="A1084" s="903"/>
      <c r="B1084" s="903"/>
      <c r="C1084" s="903"/>
      <c r="D1084" s="903"/>
      <c r="E1084" s="903"/>
      <c r="F1084" s="903"/>
      <c r="G1084" s="903"/>
      <c r="H1084" s="903"/>
      <c r="I1084" s="903"/>
      <c r="J1084" s="903"/>
      <c r="K1084" s="903"/>
      <c r="L1084" s="903"/>
      <c r="M1084" s="903"/>
      <c r="N1084" s="903"/>
    </row>
    <row r="1085" spans="1:14" ht="15" customHeight="1">
      <c r="A1085" s="176" t="s">
        <v>878</v>
      </c>
      <c r="B1085" s="176" t="s">
        <v>879</v>
      </c>
      <c r="C1085" s="178">
        <v>520</v>
      </c>
      <c r="D1085" s="176" t="s">
        <v>880</v>
      </c>
      <c r="E1085" s="176" t="s">
        <v>881</v>
      </c>
      <c r="F1085" s="178">
        <v>0</v>
      </c>
      <c r="G1085" s="176" t="s">
        <v>115</v>
      </c>
      <c r="H1085" s="178">
        <v>1087.92</v>
      </c>
      <c r="I1085" s="178">
        <v>1087.92</v>
      </c>
      <c r="J1085" s="178">
        <v>0</v>
      </c>
      <c r="K1085" s="183">
        <v>44575</v>
      </c>
      <c r="L1085" s="183">
        <v>45670</v>
      </c>
      <c r="M1085" s="176"/>
      <c r="N1085" s="178">
        <v>0</v>
      </c>
    </row>
    <row r="1086" spans="1:14" ht="15" customHeight="1">
      <c r="A1086" s="179"/>
      <c r="B1086" s="179"/>
      <c r="C1086" s="180"/>
      <c r="D1086" s="179"/>
      <c r="E1086" s="179"/>
      <c r="F1086" s="180"/>
      <c r="G1086" s="179" t="s">
        <v>73</v>
      </c>
      <c r="H1086" s="181">
        <v>1087.92</v>
      </c>
      <c r="I1086" s="180"/>
      <c r="J1086" s="180"/>
      <c r="K1086" s="179"/>
      <c r="L1086" s="179"/>
      <c r="M1086" s="179"/>
      <c r="N1086" s="180"/>
    </row>
    <row r="1087" spans="1:14" ht="15" customHeight="1">
      <c r="A1087" s="903"/>
      <c r="B1087" s="903"/>
      <c r="C1087" s="903"/>
      <c r="D1087" s="903"/>
      <c r="E1087" s="903"/>
      <c r="F1087" s="903"/>
      <c r="G1087" s="903"/>
      <c r="H1087" s="903"/>
      <c r="I1087" s="903"/>
      <c r="J1087" s="903"/>
      <c r="K1087" s="903"/>
      <c r="L1087" s="903"/>
      <c r="M1087" s="903"/>
      <c r="N1087" s="903"/>
    </row>
    <row r="1088" spans="1:14" ht="15" customHeight="1">
      <c r="A1088" s="173" t="s">
        <v>882</v>
      </c>
      <c r="B1088" s="173" t="s">
        <v>883</v>
      </c>
      <c r="C1088" s="175">
        <v>754</v>
      </c>
      <c r="D1088" s="173" t="s">
        <v>884</v>
      </c>
      <c r="E1088" s="173" t="s">
        <v>885</v>
      </c>
      <c r="F1088" s="175">
        <v>0</v>
      </c>
      <c r="G1088" s="173" t="s">
        <v>115</v>
      </c>
      <c r="H1088" s="175">
        <v>1147.97</v>
      </c>
      <c r="I1088" s="175">
        <v>1184.7</v>
      </c>
      <c r="J1088" s="175">
        <v>0</v>
      </c>
      <c r="K1088" s="182">
        <v>44277</v>
      </c>
      <c r="L1088" s="182">
        <v>46102</v>
      </c>
      <c r="M1088" s="173"/>
      <c r="N1088" s="175">
        <v>-560</v>
      </c>
    </row>
    <row r="1089" spans="1:14" ht="15" customHeight="1">
      <c r="A1089" s="176"/>
      <c r="B1089" s="176"/>
      <c r="C1089" s="177"/>
      <c r="D1089" s="176"/>
      <c r="E1089" s="176"/>
      <c r="F1089" s="177"/>
      <c r="G1089" s="176" t="s">
        <v>116</v>
      </c>
      <c r="H1089" s="178">
        <v>67.5</v>
      </c>
      <c r="I1089" s="177"/>
      <c r="J1089" s="177"/>
      <c r="K1089" s="176"/>
      <c r="L1089" s="176"/>
      <c r="M1089" s="176"/>
      <c r="N1089" s="177"/>
    </row>
    <row r="1090" spans="1:14" ht="15" customHeight="1">
      <c r="A1090" s="179"/>
      <c r="B1090" s="179"/>
      <c r="C1090" s="180"/>
      <c r="D1090" s="179"/>
      <c r="E1090" s="179"/>
      <c r="F1090" s="180"/>
      <c r="G1090" s="179" t="s">
        <v>73</v>
      </c>
      <c r="H1090" s="181">
        <v>1215.47</v>
      </c>
      <c r="I1090" s="180"/>
      <c r="J1090" s="180"/>
      <c r="K1090" s="179"/>
      <c r="L1090" s="179"/>
      <c r="M1090" s="179"/>
      <c r="N1090" s="180"/>
    </row>
    <row r="1091" spans="1:14" ht="15" customHeight="1">
      <c r="A1091" s="903"/>
      <c r="B1091" s="903"/>
      <c r="C1091" s="903"/>
      <c r="D1091" s="903"/>
      <c r="E1091" s="903"/>
      <c r="F1091" s="903"/>
      <c r="G1091" s="903"/>
      <c r="H1091" s="903"/>
      <c r="I1091" s="903"/>
      <c r="J1091" s="903"/>
      <c r="K1091" s="903"/>
      <c r="L1091" s="903"/>
      <c r="M1091" s="903"/>
      <c r="N1091" s="903"/>
    </row>
    <row r="1092" spans="1:14" ht="15" customHeight="1">
      <c r="A1092" s="176" t="s">
        <v>886</v>
      </c>
      <c r="B1092" s="176" t="s">
        <v>887</v>
      </c>
      <c r="C1092" s="178">
        <v>493</v>
      </c>
      <c r="D1092" s="176" t="s">
        <v>888</v>
      </c>
      <c r="E1092" s="176" t="s">
        <v>889</v>
      </c>
      <c r="F1092" s="178">
        <v>0</v>
      </c>
      <c r="G1092" s="176" t="s">
        <v>115</v>
      </c>
      <c r="H1092" s="178">
        <v>1087.92</v>
      </c>
      <c r="I1092" s="178">
        <v>1056.25</v>
      </c>
      <c r="J1092" s="178">
        <v>0</v>
      </c>
      <c r="K1092" s="183">
        <v>44610</v>
      </c>
      <c r="L1092" s="183">
        <v>45705</v>
      </c>
      <c r="M1092" s="176"/>
      <c r="N1092" s="178">
        <v>2956.25</v>
      </c>
    </row>
    <row r="1093" spans="1:14" ht="15" customHeight="1">
      <c r="A1093" s="179"/>
      <c r="B1093" s="179"/>
      <c r="C1093" s="180"/>
      <c r="D1093" s="179"/>
      <c r="E1093" s="179"/>
      <c r="F1093" s="180"/>
      <c r="G1093" s="179" t="s">
        <v>73</v>
      </c>
      <c r="H1093" s="181">
        <v>1087.92</v>
      </c>
      <c r="I1093" s="180"/>
      <c r="J1093" s="180"/>
      <c r="K1093" s="179"/>
      <c r="L1093" s="179"/>
      <c r="M1093" s="179"/>
      <c r="N1093" s="180"/>
    </row>
    <row r="1094" spans="1:14" ht="15" customHeight="1">
      <c r="A1094" s="903"/>
      <c r="B1094" s="903"/>
      <c r="C1094" s="903"/>
      <c r="D1094" s="903"/>
      <c r="E1094" s="903"/>
      <c r="F1094" s="903"/>
      <c r="G1094" s="903"/>
      <c r="H1094" s="903"/>
      <c r="I1094" s="903"/>
      <c r="J1094" s="903"/>
      <c r="K1094" s="903"/>
      <c r="L1094" s="903"/>
      <c r="M1094" s="903"/>
      <c r="N1094" s="903"/>
    </row>
    <row r="1095" spans="1:14" ht="15" customHeight="1">
      <c r="A1095" s="176" t="s">
        <v>890</v>
      </c>
      <c r="B1095" s="176" t="s">
        <v>891</v>
      </c>
      <c r="C1095" s="178">
        <v>947</v>
      </c>
      <c r="D1095" s="176" t="s">
        <v>76</v>
      </c>
      <c r="E1095" s="176" t="s">
        <v>76</v>
      </c>
      <c r="F1095" s="178">
        <v>0</v>
      </c>
      <c r="G1095" s="176"/>
      <c r="H1095" s="178">
        <v>0</v>
      </c>
      <c r="I1095" s="178">
        <v>0</v>
      </c>
      <c r="J1095" s="178">
        <v>0</v>
      </c>
      <c r="K1095" s="176"/>
      <c r="L1095" s="176"/>
      <c r="M1095" s="176"/>
      <c r="N1095" s="178">
        <v>0</v>
      </c>
    </row>
    <row r="1096" spans="1:14" ht="15" customHeight="1">
      <c r="A1096" s="179"/>
      <c r="B1096" s="179"/>
      <c r="C1096" s="180"/>
      <c r="D1096" s="179"/>
      <c r="E1096" s="179"/>
      <c r="F1096" s="180"/>
      <c r="G1096" s="179" t="s">
        <v>73</v>
      </c>
      <c r="H1096" s="181">
        <v>0</v>
      </c>
      <c r="I1096" s="180"/>
      <c r="J1096" s="180"/>
      <c r="K1096" s="179"/>
      <c r="L1096" s="179"/>
      <c r="M1096" s="179"/>
      <c r="N1096" s="180"/>
    </row>
    <row r="1097" spans="1:14" ht="15" customHeight="1">
      <c r="A1097" s="903"/>
      <c r="B1097" s="903"/>
      <c r="C1097" s="903"/>
      <c r="D1097" s="903"/>
      <c r="E1097" s="903"/>
      <c r="F1097" s="903"/>
      <c r="G1097" s="903"/>
      <c r="H1097" s="903"/>
      <c r="I1097" s="903"/>
      <c r="J1097" s="903"/>
      <c r="K1097" s="903"/>
      <c r="L1097" s="903"/>
      <c r="M1097" s="903"/>
      <c r="N1097" s="903"/>
    </row>
    <row r="1098" spans="1:14" ht="15" customHeight="1">
      <c r="A1098" s="176" t="s">
        <v>892</v>
      </c>
      <c r="B1098" s="176" t="s">
        <v>893</v>
      </c>
      <c r="C1098" s="178">
        <v>948</v>
      </c>
      <c r="D1098" s="176" t="s">
        <v>894</v>
      </c>
      <c r="E1098" s="176" t="s">
        <v>895</v>
      </c>
      <c r="F1098" s="178">
        <v>0</v>
      </c>
      <c r="G1098" s="176"/>
      <c r="H1098" s="178">
        <v>0</v>
      </c>
      <c r="I1098" s="178">
        <v>1297</v>
      </c>
      <c r="J1098" s="178">
        <v>0</v>
      </c>
      <c r="K1098" s="183">
        <v>44911</v>
      </c>
      <c r="L1098" s="183">
        <v>45641</v>
      </c>
      <c r="M1098" s="176"/>
      <c r="N1098" s="178">
        <v>576.61</v>
      </c>
    </row>
    <row r="1099" spans="1:14" ht="15" customHeight="1">
      <c r="A1099" s="179"/>
      <c r="B1099" s="179"/>
      <c r="C1099" s="180"/>
      <c r="D1099" s="179"/>
      <c r="E1099" s="179"/>
      <c r="F1099" s="180"/>
      <c r="G1099" s="179" t="s">
        <v>73</v>
      </c>
      <c r="H1099" s="181">
        <v>0</v>
      </c>
      <c r="I1099" s="180"/>
      <c r="J1099" s="180"/>
      <c r="K1099" s="179"/>
      <c r="L1099" s="179"/>
      <c r="M1099" s="179"/>
      <c r="N1099" s="180"/>
    </row>
    <row r="1100" spans="1:14" ht="15" customHeight="1">
      <c r="A1100" s="903"/>
      <c r="B1100" s="903"/>
      <c r="C1100" s="903"/>
      <c r="D1100" s="903"/>
      <c r="E1100" s="903"/>
      <c r="F1100" s="903"/>
      <c r="G1100" s="903"/>
      <c r="H1100" s="903"/>
      <c r="I1100" s="903"/>
      <c r="J1100" s="903"/>
      <c r="K1100" s="903"/>
      <c r="L1100" s="903"/>
      <c r="M1100" s="903"/>
      <c r="N1100" s="903"/>
    </row>
    <row r="1101" spans="1:14" ht="15" customHeight="1">
      <c r="A1101" s="176" t="s">
        <v>896</v>
      </c>
      <c r="B1101" s="176" t="s">
        <v>818</v>
      </c>
      <c r="C1101" s="178">
        <v>661</v>
      </c>
      <c r="D1101" s="176" t="s">
        <v>897</v>
      </c>
      <c r="E1101" s="176" t="s">
        <v>898</v>
      </c>
      <c r="F1101" s="178">
        <v>0</v>
      </c>
      <c r="G1101" s="176" t="s">
        <v>115</v>
      </c>
      <c r="H1101" s="178">
        <v>1176.57</v>
      </c>
      <c r="I1101" s="178">
        <v>1176.57</v>
      </c>
      <c r="J1101" s="178">
        <v>0</v>
      </c>
      <c r="K1101" s="183">
        <v>44223</v>
      </c>
      <c r="L1101" s="183">
        <v>45683</v>
      </c>
      <c r="M1101" s="176"/>
      <c r="N1101" s="178">
        <v>0</v>
      </c>
    </row>
    <row r="1102" spans="1:14" ht="15" customHeight="1">
      <c r="A1102" s="179"/>
      <c r="B1102" s="179"/>
      <c r="C1102" s="180"/>
      <c r="D1102" s="179"/>
      <c r="E1102" s="179"/>
      <c r="F1102" s="180"/>
      <c r="G1102" s="179" t="s">
        <v>73</v>
      </c>
      <c r="H1102" s="181">
        <v>1176.57</v>
      </c>
      <c r="I1102" s="180"/>
      <c r="J1102" s="180"/>
      <c r="K1102" s="179"/>
      <c r="L1102" s="179"/>
      <c r="M1102" s="179"/>
      <c r="N1102" s="180"/>
    </row>
    <row r="1103" spans="1:14" ht="15" customHeight="1">
      <c r="A1103" s="903"/>
      <c r="B1103" s="903"/>
      <c r="C1103" s="903"/>
      <c r="D1103" s="903"/>
      <c r="E1103" s="903"/>
      <c r="F1103" s="903"/>
      <c r="G1103" s="903"/>
      <c r="H1103" s="903"/>
      <c r="I1103" s="903"/>
      <c r="J1103" s="903"/>
      <c r="K1103" s="903"/>
      <c r="L1103" s="903"/>
      <c r="M1103" s="903"/>
      <c r="N1103" s="903"/>
    </row>
    <row r="1104" spans="1:14" ht="15" customHeight="1">
      <c r="A1104" s="176" t="s">
        <v>899</v>
      </c>
      <c r="B1104" s="176" t="s">
        <v>900</v>
      </c>
      <c r="C1104" s="178">
        <v>501</v>
      </c>
      <c r="D1104" s="176" t="s">
        <v>901</v>
      </c>
      <c r="E1104" s="176" t="s">
        <v>902</v>
      </c>
      <c r="F1104" s="178">
        <v>0</v>
      </c>
      <c r="G1104" s="176" t="s">
        <v>115</v>
      </c>
      <c r="H1104" s="178">
        <v>1130.54</v>
      </c>
      <c r="I1104" s="178">
        <v>1074.1500000000001</v>
      </c>
      <c r="J1104" s="178">
        <v>0</v>
      </c>
      <c r="K1104" s="183">
        <v>44522</v>
      </c>
      <c r="L1104" s="183">
        <v>45617</v>
      </c>
      <c r="M1104" s="176"/>
      <c r="N1104" s="178">
        <v>800</v>
      </c>
    </row>
    <row r="1105" spans="1:14" ht="15" customHeight="1">
      <c r="A1105" s="179"/>
      <c r="B1105" s="179"/>
      <c r="C1105" s="180"/>
      <c r="D1105" s="179"/>
      <c r="E1105" s="179"/>
      <c r="F1105" s="180"/>
      <c r="G1105" s="179" t="s">
        <v>73</v>
      </c>
      <c r="H1105" s="181">
        <v>1130.54</v>
      </c>
      <c r="I1105" s="180"/>
      <c r="J1105" s="180"/>
      <c r="K1105" s="179"/>
      <c r="L1105" s="179"/>
      <c r="M1105" s="179"/>
      <c r="N1105" s="180"/>
    </row>
    <row r="1106" spans="1:14" ht="15" customHeight="1">
      <c r="A1106" s="903"/>
      <c r="B1106" s="903"/>
      <c r="C1106" s="903"/>
      <c r="D1106" s="903"/>
      <c r="E1106" s="903"/>
      <c r="F1106" s="903"/>
      <c r="G1106" s="903"/>
      <c r="H1106" s="903"/>
      <c r="I1106" s="903"/>
      <c r="J1106" s="903"/>
      <c r="K1106" s="903"/>
      <c r="L1106" s="903"/>
      <c r="M1106" s="903"/>
      <c r="N1106" s="903"/>
    </row>
    <row r="1107" spans="1:14" ht="15" customHeight="1">
      <c r="A1107" s="173" t="s">
        <v>903</v>
      </c>
      <c r="B1107" s="173" t="s">
        <v>904</v>
      </c>
      <c r="C1107" s="175">
        <v>662</v>
      </c>
      <c r="D1107" s="173" t="s">
        <v>905</v>
      </c>
      <c r="E1107" s="173" t="s">
        <v>906</v>
      </c>
      <c r="F1107" s="175">
        <v>0</v>
      </c>
      <c r="G1107" s="173" t="s">
        <v>115</v>
      </c>
      <c r="H1107" s="175">
        <v>1139.54</v>
      </c>
      <c r="I1107" s="175">
        <v>1090</v>
      </c>
      <c r="J1107" s="175">
        <v>0</v>
      </c>
      <c r="K1107" s="182">
        <v>45362</v>
      </c>
      <c r="L1107" s="182">
        <v>45726</v>
      </c>
      <c r="M1107" s="173"/>
      <c r="N1107" s="175">
        <v>67.5</v>
      </c>
    </row>
    <row r="1108" spans="1:14" ht="15.75" customHeight="1">
      <c r="A1108" s="176"/>
      <c r="B1108" s="176"/>
      <c r="C1108" s="177"/>
      <c r="D1108" s="176"/>
      <c r="E1108" s="176"/>
      <c r="F1108" s="177"/>
      <c r="G1108" s="176" t="s">
        <v>116</v>
      </c>
      <c r="H1108" s="178">
        <v>67.5</v>
      </c>
      <c r="I1108" s="177"/>
      <c r="J1108" s="177"/>
      <c r="K1108" s="176"/>
      <c r="L1108" s="176"/>
      <c r="M1108" s="176"/>
      <c r="N1108" s="177"/>
    </row>
    <row r="1109" spans="1:14" ht="15" customHeight="1">
      <c r="A1109" s="179"/>
      <c r="B1109" s="179"/>
      <c r="C1109" s="180"/>
      <c r="D1109" s="179"/>
      <c r="E1109" s="179"/>
      <c r="F1109" s="180"/>
      <c r="G1109" s="179" t="s">
        <v>73</v>
      </c>
      <c r="H1109" s="181">
        <v>1207.04</v>
      </c>
      <c r="I1109" s="180"/>
      <c r="J1109" s="180"/>
      <c r="K1109" s="179"/>
      <c r="L1109" s="179"/>
      <c r="M1109" s="179"/>
      <c r="N1109" s="180"/>
    </row>
    <row r="1110" spans="1:14" ht="15" customHeight="1">
      <c r="A1110" s="903"/>
      <c r="B1110" s="903"/>
      <c r="C1110" s="903"/>
      <c r="D1110" s="903"/>
      <c r="E1110" s="903"/>
      <c r="F1110" s="903"/>
      <c r="G1110" s="903"/>
      <c r="H1110" s="903"/>
      <c r="I1110" s="903"/>
      <c r="J1110" s="903"/>
      <c r="K1110" s="903"/>
      <c r="L1110" s="903"/>
      <c r="M1110" s="903"/>
      <c r="N1110" s="903"/>
    </row>
    <row r="1111" spans="1:14" ht="15" customHeight="1">
      <c r="A1111" s="173" t="s">
        <v>907</v>
      </c>
      <c r="B1111" s="173" t="s">
        <v>908</v>
      </c>
      <c r="C1111" s="175">
        <v>501</v>
      </c>
      <c r="D1111" s="173" t="s">
        <v>909</v>
      </c>
      <c r="E1111" s="173" t="s">
        <v>910</v>
      </c>
      <c r="F1111" s="175">
        <v>0</v>
      </c>
      <c r="G1111" s="173" t="s">
        <v>115</v>
      </c>
      <c r="H1111" s="175">
        <v>1145.04</v>
      </c>
      <c r="I1111" s="175">
        <v>1145.04</v>
      </c>
      <c r="J1111" s="175">
        <v>0</v>
      </c>
      <c r="K1111" s="182">
        <v>44512</v>
      </c>
      <c r="L1111" s="182">
        <v>46337</v>
      </c>
      <c r="M1111" s="173"/>
      <c r="N1111" s="175">
        <v>0</v>
      </c>
    </row>
    <row r="1112" spans="1:14" ht="15" customHeight="1">
      <c r="A1112" s="176"/>
      <c r="B1112" s="176"/>
      <c r="C1112" s="177"/>
      <c r="D1112" s="176"/>
      <c r="E1112" s="176"/>
      <c r="F1112" s="177"/>
      <c r="G1112" s="176" t="s">
        <v>116</v>
      </c>
      <c r="H1112" s="178">
        <v>67.5</v>
      </c>
      <c r="I1112" s="177"/>
      <c r="J1112" s="177"/>
      <c r="K1112" s="176"/>
      <c r="L1112" s="176"/>
      <c r="M1112" s="176"/>
      <c r="N1112" s="177"/>
    </row>
    <row r="1113" spans="1:14" ht="15" customHeight="1">
      <c r="A1113" s="179"/>
      <c r="B1113" s="179"/>
      <c r="C1113" s="180"/>
      <c r="D1113" s="179"/>
      <c r="E1113" s="179"/>
      <c r="F1113" s="180"/>
      <c r="G1113" s="179" t="s">
        <v>73</v>
      </c>
      <c r="H1113" s="181">
        <v>1212.54</v>
      </c>
      <c r="I1113" s="180"/>
      <c r="J1113" s="180"/>
      <c r="K1113" s="179"/>
      <c r="L1113" s="179"/>
      <c r="M1113" s="179"/>
      <c r="N1113" s="180"/>
    </row>
    <row r="1114" spans="1:14" ht="15" customHeight="1">
      <c r="A1114" s="903"/>
      <c r="B1114" s="903"/>
      <c r="C1114" s="903"/>
      <c r="D1114" s="903"/>
      <c r="E1114" s="903"/>
      <c r="F1114" s="903"/>
      <c r="G1114" s="903"/>
      <c r="H1114" s="903"/>
      <c r="I1114" s="903"/>
      <c r="J1114" s="903"/>
      <c r="K1114" s="903"/>
      <c r="L1114" s="903"/>
      <c r="M1114" s="903"/>
      <c r="N1114" s="903"/>
    </row>
    <row r="1115" spans="1:14" ht="15" customHeight="1">
      <c r="A1115" s="176" t="s">
        <v>911</v>
      </c>
      <c r="B1115" s="176" t="s">
        <v>912</v>
      </c>
      <c r="C1115" s="178">
        <v>742</v>
      </c>
      <c r="D1115" s="176" t="s">
        <v>913</v>
      </c>
      <c r="E1115" s="176" t="s">
        <v>914</v>
      </c>
      <c r="F1115" s="178">
        <v>0</v>
      </c>
      <c r="G1115" s="176" t="s">
        <v>115</v>
      </c>
      <c r="H1115" s="178">
        <v>1176.56</v>
      </c>
      <c r="I1115" s="178">
        <v>1176.56</v>
      </c>
      <c r="J1115" s="178">
        <v>0</v>
      </c>
      <c r="K1115" s="183">
        <v>44288</v>
      </c>
      <c r="L1115" s="183">
        <v>45748</v>
      </c>
      <c r="M1115" s="176"/>
      <c r="N1115" s="178">
        <v>2794.5</v>
      </c>
    </row>
    <row r="1116" spans="1:14" ht="15" customHeight="1">
      <c r="A1116" s="179"/>
      <c r="B1116" s="179"/>
      <c r="C1116" s="180"/>
      <c r="D1116" s="179"/>
      <c r="E1116" s="179"/>
      <c r="F1116" s="180"/>
      <c r="G1116" s="179" t="s">
        <v>73</v>
      </c>
      <c r="H1116" s="181">
        <v>1176.56</v>
      </c>
      <c r="I1116" s="180"/>
      <c r="J1116" s="180"/>
      <c r="K1116" s="179"/>
      <c r="L1116" s="179"/>
      <c r="M1116" s="179"/>
      <c r="N1116" s="180"/>
    </row>
    <row r="1117" spans="1:14" ht="15" customHeight="1">
      <c r="A1117" s="903"/>
      <c r="B1117" s="903"/>
      <c r="C1117" s="903"/>
      <c r="D1117" s="903"/>
      <c r="E1117" s="903"/>
      <c r="F1117" s="903"/>
      <c r="G1117" s="903"/>
      <c r="H1117" s="903"/>
      <c r="I1117" s="903"/>
      <c r="J1117" s="903"/>
      <c r="K1117" s="903"/>
      <c r="L1117" s="903"/>
      <c r="M1117" s="903"/>
      <c r="N1117" s="903"/>
    </row>
    <row r="1118" spans="1:14" ht="15" customHeight="1">
      <c r="A1118" s="176" t="s">
        <v>915</v>
      </c>
      <c r="B1118" s="176" t="s">
        <v>856</v>
      </c>
      <c r="C1118" s="178">
        <v>494</v>
      </c>
      <c r="D1118" s="176" t="s">
        <v>916</v>
      </c>
      <c r="E1118" s="176" t="s">
        <v>917</v>
      </c>
      <c r="F1118" s="178">
        <v>0</v>
      </c>
      <c r="G1118" s="176" t="s">
        <v>115</v>
      </c>
      <c r="H1118" s="178">
        <v>1085.28</v>
      </c>
      <c r="I1118" s="178">
        <v>1120</v>
      </c>
      <c r="J1118" s="178">
        <v>0</v>
      </c>
      <c r="K1118" s="183">
        <v>44593</v>
      </c>
      <c r="L1118" s="183">
        <v>46053</v>
      </c>
      <c r="M1118" s="176"/>
      <c r="N1118" s="178">
        <v>0</v>
      </c>
    </row>
    <row r="1119" spans="1:14" ht="15" customHeight="1">
      <c r="A1119" s="179"/>
      <c r="B1119" s="179"/>
      <c r="C1119" s="180"/>
      <c r="D1119" s="179"/>
      <c r="E1119" s="179"/>
      <c r="F1119" s="180"/>
      <c r="G1119" s="179" t="s">
        <v>73</v>
      </c>
      <c r="H1119" s="181">
        <v>1085.28</v>
      </c>
      <c r="I1119" s="180"/>
      <c r="J1119" s="180"/>
      <c r="K1119" s="179"/>
      <c r="L1119" s="179"/>
      <c r="M1119" s="179"/>
      <c r="N1119" s="180"/>
    </row>
    <row r="1120" spans="1:14" ht="15" customHeight="1">
      <c r="A1120" s="903"/>
      <c r="B1120" s="903"/>
      <c r="C1120" s="903"/>
      <c r="D1120" s="903"/>
      <c r="E1120" s="903"/>
      <c r="F1120" s="903"/>
      <c r="G1120" s="903"/>
      <c r="H1120" s="903"/>
      <c r="I1120" s="903"/>
      <c r="J1120" s="903"/>
      <c r="K1120" s="903"/>
      <c r="L1120" s="903"/>
      <c r="M1120" s="903"/>
      <c r="N1120" s="903"/>
    </row>
    <row r="1121" spans="1:14" ht="15" customHeight="1">
      <c r="A1121" s="176" t="s">
        <v>918</v>
      </c>
      <c r="B1121" s="176" t="s">
        <v>919</v>
      </c>
      <c r="C1121" s="178">
        <v>679</v>
      </c>
      <c r="D1121" s="176" t="s">
        <v>76</v>
      </c>
      <c r="E1121" s="176" t="s">
        <v>76</v>
      </c>
      <c r="F1121" s="178">
        <v>0</v>
      </c>
      <c r="G1121" s="176"/>
      <c r="H1121" s="178">
        <v>0</v>
      </c>
      <c r="I1121" s="178">
        <v>0</v>
      </c>
      <c r="J1121" s="178">
        <v>0</v>
      </c>
      <c r="K1121" s="176"/>
      <c r="L1121" s="176"/>
      <c r="M1121" s="176"/>
      <c r="N1121" s="178">
        <v>0</v>
      </c>
    </row>
    <row r="1122" spans="1:14" ht="15" customHeight="1">
      <c r="A1122" s="179"/>
      <c r="B1122" s="179"/>
      <c r="C1122" s="180"/>
      <c r="D1122" s="179"/>
      <c r="E1122" s="179"/>
      <c r="F1122" s="180"/>
      <c r="G1122" s="179" t="s">
        <v>73</v>
      </c>
      <c r="H1122" s="181">
        <v>0</v>
      </c>
      <c r="I1122" s="180"/>
      <c r="J1122" s="180"/>
      <c r="K1122" s="179"/>
      <c r="L1122" s="179"/>
      <c r="M1122" s="179"/>
      <c r="N1122" s="180"/>
    </row>
    <row r="1123" spans="1:14" ht="15" customHeight="1">
      <c r="A1123" s="903"/>
      <c r="B1123" s="903"/>
      <c r="C1123" s="903"/>
      <c r="D1123" s="903"/>
      <c r="E1123" s="903"/>
      <c r="F1123" s="903"/>
      <c r="G1123" s="903"/>
      <c r="H1123" s="903"/>
      <c r="I1123" s="903"/>
      <c r="J1123" s="903"/>
      <c r="K1123" s="903"/>
      <c r="L1123" s="903"/>
      <c r="M1123" s="903"/>
      <c r="N1123" s="903"/>
    </row>
    <row r="1124" spans="1:14" ht="15" customHeight="1">
      <c r="A1124" s="176" t="s">
        <v>920</v>
      </c>
      <c r="B1124" s="176" t="s">
        <v>921</v>
      </c>
      <c r="C1124" s="178">
        <v>987</v>
      </c>
      <c r="D1124" s="176" t="s">
        <v>922</v>
      </c>
      <c r="E1124" s="176" t="s">
        <v>923</v>
      </c>
      <c r="F1124" s="178">
        <v>0</v>
      </c>
      <c r="G1124" s="176" t="s">
        <v>115</v>
      </c>
      <c r="H1124" s="178">
        <v>2991.45</v>
      </c>
      <c r="I1124" s="178">
        <v>2991.45</v>
      </c>
      <c r="J1124" s="178">
        <v>0</v>
      </c>
      <c r="K1124" s="183">
        <v>44652</v>
      </c>
      <c r="L1124" s="183">
        <v>45747</v>
      </c>
      <c r="M1124" s="176"/>
      <c r="N1124" s="178">
        <v>2991.45</v>
      </c>
    </row>
    <row r="1125" spans="1:14" ht="15" customHeight="1">
      <c r="A1125" s="179"/>
      <c r="B1125" s="179"/>
      <c r="C1125" s="180"/>
      <c r="D1125" s="179"/>
      <c r="E1125" s="179"/>
      <c r="F1125" s="180"/>
      <c r="G1125" s="179" t="s">
        <v>73</v>
      </c>
      <c r="H1125" s="181">
        <v>2991.45</v>
      </c>
      <c r="I1125" s="180"/>
      <c r="J1125" s="180"/>
      <c r="K1125" s="179"/>
      <c r="L1125" s="179"/>
      <c r="M1125" s="179"/>
      <c r="N1125" s="180"/>
    </row>
    <row r="1126" spans="1:14" ht="15" customHeight="1">
      <c r="A1126" s="904"/>
      <c r="B1126" s="904"/>
      <c r="C1126" s="904"/>
      <c r="D1126" s="904"/>
      <c r="E1126" s="904"/>
      <c r="F1126" s="904"/>
      <c r="G1126" s="904"/>
      <c r="H1126" s="904"/>
      <c r="I1126" s="904"/>
      <c r="J1126" s="904"/>
      <c r="K1126" s="904"/>
      <c r="L1126" s="904"/>
      <c r="M1126" s="904"/>
      <c r="N1126" s="904"/>
    </row>
    <row r="1127" spans="1:14">
      <c r="A1127" s="179"/>
      <c r="B1127" s="179"/>
      <c r="C1127" s="180"/>
      <c r="D1127" s="179" t="s">
        <v>73</v>
      </c>
      <c r="E1127" s="179" t="s">
        <v>924</v>
      </c>
      <c r="F1127" s="181">
        <v>0</v>
      </c>
      <c r="G1127" s="179"/>
      <c r="H1127" s="181">
        <v>93518.12</v>
      </c>
      <c r="I1127" s="181">
        <v>67166.64</v>
      </c>
      <c r="J1127" s="181">
        <v>0</v>
      </c>
      <c r="K1127" s="179"/>
      <c r="L1127" s="179"/>
      <c r="M1127" s="179"/>
      <c r="N1127" s="181">
        <v>192866.66</v>
      </c>
    </row>
    <row r="1128" spans="1:14">
      <c r="A1128" s="904"/>
      <c r="B1128" s="904"/>
      <c r="C1128" s="904"/>
      <c r="D1128" s="904"/>
      <c r="E1128" s="904"/>
      <c r="F1128" s="904"/>
      <c r="G1128" s="904"/>
      <c r="H1128" s="904"/>
      <c r="I1128" s="904"/>
      <c r="J1128" s="904"/>
      <c r="K1128" s="904"/>
      <c r="L1128" s="904"/>
      <c r="M1128" s="904"/>
      <c r="N1128" s="904"/>
    </row>
    <row r="1129" spans="1:14">
      <c r="A1129" s="179" t="s">
        <v>925</v>
      </c>
      <c r="B1129" s="179"/>
      <c r="C1129" s="180"/>
      <c r="D1129" s="179" t="s">
        <v>73</v>
      </c>
      <c r="E1129" s="179" t="s">
        <v>926</v>
      </c>
      <c r="F1129" s="181">
        <v>589109</v>
      </c>
      <c r="G1129" s="179"/>
      <c r="H1129" s="181">
        <v>562807.37</v>
      </c>
      <c r="I1129" s="181">
        <v>367314.82</v>
      </c>
      <c r="J1129" s="181">
        <v>0</v>
      </c>
      <c r="K1129" s="179"/>
      <c r="L1129" s="179"/>
      <c r="M1129" s="179"/>
      <c r="N1129" s="181">
        <v>547272.06000000006</v>
      </c>
    </row>
    <row r="1130" spans="1:14">
      <c r="A1130" s="903"/>
      <c r="B1130" s="903"/>
      <c r="C1130" s="903"/>
      <c r="D1130" s="903"/>
      <c r="E1130" s="903"/>
      <c r="F1130" s="903"/>
      <c r="G1130" s="903"/>
      <c r="H1130" s="903"/>
      <c r="I1130" s="903"/>
      <c r="J1130" s="903"/>
      <c r="K1130" s="903"/>
      <c r="L1130" s="903"/>
      <c r="M1130" s="903"/>
      <c r="N1130" s="903"/>
    </row>
    <row r="1131" spans="1:14">
      <c r="A1131" s="902" t="s">
        <v>927</v>
      </c>
      <c r="B1131" s="902"/>
      <c r="C1131" s="902"/>
      <c r="D1131" s="902"/>
      <c r="E1131" s="902"/>
      <c r="F1131" s="187" t="s">
        <v>928</v>
      </c>
      <c r="G1131" s="187" t="s">
        <v>98</v>
      </c>
      <c r="H1131" s="187" t="s">
        <v>103</v>
      </c>
      <c r="I1131" s="187" t="s">
        <v>929</v>
      </c>
      <c r="J1131" s="187" t="s">
        <v>101</v>
      </c>
      <c r="K1131" s="187" t="s">
        <v>930</v>
      </c>
      <c r="L1131" s="187" t="s">
        <v>931</v>
      </c>
      <c r="M1131" s="187" t="s">
        <v>932</v>
      </c>
      <c r="N1131" s="187" t="s">
        <v>80</v>
      </c>
    </row>
    <row r="1132" spans="1:14">
      <c r="A1132" s="902"/>
      <c r="B1132" s="902"/>
      <c r="C1132" s="902"/>
      <c r="D1132" s="902"/>
      <c r="E1132" s="902"/>
      <c r="F1132" s="187" t="s">
        <v>933</v>
      </c>
      <c r="G1132" s="187" t="s">
        <v>106</v>
      </c>
      <c r="H1132" s="187" t="s">
        <v>934</v>
      </c>
      <c r="I1132" s="187" t="s">
        <v>108</v>
      </c>
      <c r="J1132" s="187" t="s">
        <v>935</v>
      </c>
      <c r="K1132" s="187" t="s">
        <v>18</v>
      </c>
      <c r="L1132" s="187" t="s">
        <v>84</v>
      </c>
      <c r="M1132" s="187" t="s">
        <v>75</v>
      </c>
      <c r="N1132" s="187"/>
    </row>
    <row r="1133" spans="1:14">
      <c r="A1133" s="900" t="s">
        <v>110</v>
      </c>
      <c r="B1133" s="900"/>
      <c r="C1133" s="900"/>
      <c r="D1133" s="900"/>
      <c r="E1133" s="900"/>
      <c r="F1133" s="189" t="s">
        <v>936</v>
      </c>
      <c r="G1133" s="189" t="s">
        <v>937</v>
      </c>
      <c r="H1133" s="189" t="s">
        <v>938</v>
      </c>
      <c r="I1133" s="189" t="s">
        <v>939</v>
      </c>
      <c r="J1133" s="189" t="s">
        <v>940</v>
      </c>
      <c r="K1133" s="189" t="s">
        <v>925</v>
      </c>
      <c r="L1133" s="189" t="s">
        <v>941</v>
      </c>
      <c r="M1133" s="189" t="s">
        <v>942</v>
      </c>
      <c r="N1133" s="189" t="s">
        <v>943</v>
      </c>
    </row>
    <row r="1134" spans="1:14">
      <c r="A1134" s="900" t="s">
        <v>643</v>
      </c>
      <c r="B1134" s="900"/>
      <c r="C1134" s="900"/>
      <c r="D1134" s="900"/>
      <c r="E1134" s="900"/>
      <c r="F1134" s="189" t="s">
        <v>944</v>
      </c>
      <c r="G1134" s="189" t="s">
        <v>945</v>
      </c>
      <c r="H1134" s="189" t="s">
        <v>940</v>
      </c>
      <c r="I1134" s="189" t="s">
        <v>940</v>
      </c>
      <c r="J1134" s="189" t="s">
        <v>940</v>
      </c>
      <c r="K1134" s="189" t="s">
        <v>946</v>
      </c>
      <c r="L1134" s="188"/>
      <c r="M1134" s="188"/>
      <c r="N1134" s="189" t="s">
        <v>940</v>
      </c>
    </row>
    <row r="1135" spans="1:14">
      <c r="A1135" s="900" t="s">
        <v>947</v>
      </c>
      <c r="B1135" s="900"/>
      <c r="C1135" s="900"/>
      <c r="D1135" s="900"/>
      <c r="E1135" s="900"/>
      <c r="F1135" s="189" t="s">
        <v>948</v>
      </c>
      <c r="G1135" s="189" t="s">
        <v>949</v>
      </c>
      <c r="H1135" s="188"/>
      <c r="I1135" s="188"/>
      <c r="J1135" s="188"/>
      <c r="K1135" s="189" t="s">
        <v>950</v>
      </c>
      <c r="L1135" s="189" t="s">
        <v>941</v>
      </c>
      <c r="M1135" s="189" t="s">
        <v>942</v>
      </c>
      <c r="N1135" s="188"/>
    </row>
    <row r="1136" spans="1:14">
      <c r="A1136" s="900" t="s">
        <v>951</v>
      </c>
      <c r="B1136" s="900"/>
      <c r="C1136" s="900"/>
      <c r="D1136" s="900"/>
      <c r="E1136" s="900"/>
      <c r="F1136" s="189" t="s">
        <v>952</v>
      </c>
      <c r="G1136" s="189" t="s">
        <v>953</v>
      </c>
      <c r="H1136" s="188"/>
      <c r="I1136" s="188"/>
      <c r="J1136" s="188"/>
      <c r="K1136" s="189" t="s">
        <v>954</v>
      </c>
      <c r="L1136" s="189" t="s">
        <v>955</v>
      </c>
      <c r="M1136" s="189" t="s">
        <v>956</v>
      </c>
      <c r="N1136" s="188"/>
    </row>
    <row r="1137" spans="1:16">
      <c r="A1137" s="897" t="s">
        <v>957</v>
      </c>
      <c r="B1137" s="897"/>
      <c r="C1137" s="897"/>
      <c r="D1137" s="897"/>
      <c r="E1137" s="897"/>
      <c r="F1137" s="191" t="s">
        <v>958</v>
      </c>
      <c r="G1137" s="191" t="s">
        <v>959</v>
      </c>
      <c r="H1137" s="190"/>
      <c r="I1137" s="190"/>
      <c r="J1137" s="190"/>
      <c r="K1137" s="191" t="s">
        <v>960</v>
      </c>
      <c r="L1137" s="191" t="s">
        <v>961</v>
      </c>
      <c r="M1137" s="191" t="s">
        <v>962</v>
      </c>
      <c r="N1137" s="190"/>
    </row>
    <row r="1138" spans="1:16">
      <c r="A1138" s="899" t="s">
        <v>77</v>
      </c>
      <c r="B1138" s="899"/>
      <c r="C1138" s="899"/>
      <c r="D1138" s="899"/>
      <c r="E1138" s="899"/>
      <c r="F1138" s="192" t="s">
        <v>936</v>
      </c>
      <c r="G1138" s="192" t="s">
        <v>937</v>
      </c>
      <c r="H1138" s="192" t="s">
        <v>938</v>
      </c>
      <c r="I1138" s="192" t="s">
        <v>939</v>
      </c>
      <c r="J1138" s="192" t="s">
        <v>940</v>
      </c>
      <c r="K1138" s="192" t="s">
        <v>925</v>
      </c>
      <c r="L1138" s="192" t="s">
        <v>963</v>
      </c>
      <c r="M1138" s="192" t="s">
        <v>963</v>
      </c>
      <c r="N1138" s="192" t="s">
        <v>943</v>
      </c>
      <c r="P1138" s="193">
        <f>+K1135/K1138</f>
        <v>0.85407725321888417</v>
      </c>
    </row>
    <row r="1139" spans="1:16">
      <c r="A1139" s="903"/>
      <c r="B1139" s="903"/>
      <c r="C1139" s="903"/>
      <c r="D1139" s="903"/>
      <c r="E1139" s="903"/>
      <c r="F1139" s="903"/>
      <c r="G1139" s="903"/>
      <c r="H1139" s="903"/>
      <c r="I1139" s="903"/>
      <c r="J1139" s="903"/>
      <c r="K1139" s="903"/>
      <c r="L1139" s="903"/>
      <c r="M1139" s="903"/>
      <c r="N1139" s="903"/>
    </row>
    <row r="1140" spans="1:16">
      <c r="A1140" s="903"/>
      <c r="B1140" s="903"/>
      <c r="C1140" s="903"/>
      <c r="D1140" s="903"/>
      <c r="E1140" s="903"/>
      <c r="F1140" s="903"/>
      <c r="G1140" s="903"/>
      <c r="H1140" s="903"/>
      <c r="I1140" s="903"/>
      <c r="J1140" s="903"/>
      <c r="K1140" s="903"/>
      <c r="L1140" s="903"/>
      <c r="M1140" s="903"/>
      <c r="N1140" s="903"/>
    </row>
    <row r="1141" spans="1:16">
      <c r="A1141" s="902" t="s">
        <v>964</v>
      </c>
      <c r="B1141" s="902"/>
      <c r="C1141" s="902"/>
      <c r="D1141" s="902"/>
      <c r="E1141" s="901"/>
      <c r="F1141" s="901"/>
      <c r="G1141" s="901"/>
      <c r="H1141" s="901"/>
      <c r="I1141" s="901"/>
      <c r="J1141" s="901"/>
      <c r="K1141" s="901"/>
      <c r="L1141" s="901"/>
      <c r="M1141" s="901"/>
      <c r="N1141" s="901"/>
    </row>
    <row r="1142" spans="1:16">
      <c r="A1142" s="902" t="s">
        <v>965</v>
      </c>
      <c r="B1142" s="902"/>
      <c r="C1142" s="902"/>
      <c r="D1142" s="902"/>
      <c r="E1142" s="901"/>
      <c r="F1142" s="901"/>
      <c r="G1142" s="901"/>
      <c r="H1142" s="901"/>
      <c r="I1142" s="901"/>
      <c r="J1142" s="901"/>
      <c r="K1142" s="901"/>
      <c r="L1142" s="901"/>
      <c r="M1142" s="901"/>
      <c r="N1142" s="901"/>
    </row>
    <row r="1143" spans="1:16">
      <c r="A1143" s="902" t="s">
        <v>966</v>
      </c>
      <c r="B1143" s="902"/>
      <c r="C1143" s="902"/>
      <c r="D1143" s="187" t="s">
        <v>100</v>
      </c>
      <c r="E1143" s="901"/>
      <c r="F1143" s="901"/>
      <c r="G1143" s="901"/>
      <c r="H1143" s="901"/>
      <c r="I1143" s="901"/>
      <c r="J1143" s="901"/>
      <c r="K1143" s="901"/>
      <c r="L1143" s="901"/>
      <c r="M1143" s="901"/>
      <c r="N1143" s="901"/>
    </row>
    <row r="1144" spans="1:16">
      <c r="A1144" s="900" t="s">
        <v>115</v>
      </c>
      <c r="B1144" s="900"/>
      <c r="C1144" s="900"/>
      <c r="D1144" s="189" t="s">
        <v>967</v>
      </c>
      <c r="E1144" s="198">
        <f>+D1144/K1135</f>
        <v>2902.4185427135681</v>
      </c>
      <c r="F1144" s="198"/>
      <c r="G1144" s="198"/>
      <c r="H1144" s="198"/>
      <c r="I1144" s="198"/>
      <c r="J1144" s="198"/>
      <c r="K1144" s="198"/>
      <c r="L1144" s="198"/>
      <c r="M1144" s="198"/>
      <c r="N1144" s="198"/>
    </row>
    <row r="1145" spans="1:16">
      <c r="A1145" s="900" t="s">
        <v>116</v>
      </c>
      <c r="B1145" s="900"/>
      <c r="C1145" s="900"/>
      <c r="D1145" s="189" t="s">
        <v>968</v>
      </c>
      <c r="E1145" s="901"/>
      <c r="F1145" s="901"/>
      <c r="G1145" s="901"/>
      <c r="H1145" s="901"/>
      <c r="I1145" s="901"/>
      <c r="J1145" s="901"/>
      <c r="K1145" s="901"/>
      <c r="L1145" s="901"/>
      <c r="M1145" s="901"/>
      <c r="N1145" s="901"/>
    </row>
    <row r="1146" spans="1:16">
      <c r="A1146" s="900" t="s">
        <v>117</v>
      </c>
      <c r="B1146" s="900"/>
      <c r="C1146" s="900"/>
      <c r="D1146" s="189" t="s">
        <v>969</v>
      </c>
      <c r="E1146" s="901"/>
      <c r="F1146" s="901"/>
      <c r="G1146" s="901"/>
      <c r="H1146" s="901"/>
      <c r="I1146" s="901"/>
      <c r="J1146" s="901"/>
      <c r="K1146" s="901"/>
      <c r="L1146" s="901"/>
      <c r="M1146" s="901"/>
      <c r="N1146" s="901"/>
    </row>
    <row r="1147" spans="1:16">
      <c r="A1147" s="900" t="s">
        <v>122</v>
      </c>
      <c r="B1147" s="900"/>
      <c r="C1147" s="900"/>
      <c r="D1147" s="189" t="s">
        <v>970</v>
      </c>
      <c r="E1147" s="901"/>
      <c r="F1147" s="901"/>
      <c r="G1147" s="901"/>
      <c r="H1147" s="901"/>
      <c r="I1147" s="901"/>
      <c r="J1147" s="901"/>
      <c r="K1147" s="901"/>
      <c r="L1147" s="901"/>
      <c r="M1147" s="901"/>
      <c r="N1147" s="901"/>
    </row>
    <row r="1148" spans="1:16">
      <c r="A1148" s="900" t="s">
        <v>123</v>
      </c>
      <c r="B1148" s="900"/>
      <c r="C1148" s="900"/>
      <c r="D1148" s="189" t="s">
        <v>971</v>
      </c>
      <c r="E1148" s="901"/>
      <c r="F1148" s="901"/>
      <c r="G1148" s="901"/>
      <c r="H1148" s="901"/>
      <c r="I1148" s="901"/>
      <c r="J1148" s="901"/>
      <c r="K1148" s="901"/>
      <c r="L1148" s="901"/>
      <c r="M1148" s="901"/>
      <c r="N1148" s="901"/>
    </row>
    <row r="1149" spans="1:16">
      <c r="A1149" s="900" t="s">
        <v>152</v>
      </c>
      <c r="B1149" s="900"/>
      <c r="C1149" s="900"/>
      <c r="D1149" s="189" t="s">
        <v>972</v>
      </c>
      <c r="E1149" s="901"/>
      <c r="F1149" s="901"/>
      <c r="G1149" s="901"/>
      <c r="H1149" s="901"/>
      <c r="I1149" s="901"/>
      <c r="J1149" s="901"/>
      <c r="K1149" s="901"/>
      <c r="L1149" s="901"/>
      <c r="M1149" s="901"/>
      <c r="N1149" s="901"/>
    </row>
    <row r="1150" spans="1:16">
      <c r="A1150" s="900" t="s">
        <v>182</v>
      </c>
      <c r="B1150" s="900"/>
      <c r="C1150" s="900"/>
      <c r="D1150" s="189" t="s">
        <v>218</v>
      </c>
      <c r="E1150" s="901"/>
      <c r="F1150" s="901"/>
      <c r="G1150" s="901"/>
      <c r="H1150" s="901"/>
      <c r="I1150" s="901"/>
      <c r="J1150" s="901"/>
      <c r="K1150" s="901"/>
      <c r="L1150" s="901"/>
      <c r="M1150" s="901"/>
      <c r="N1150" s="901"/>
    </row>
    <row r="1151" spans="1:16">
      <c r="A1151" s="900" t="s">
        <v>183</v>
      </c>
      <c r="B1151" s="900"/>
      <c r="C1151" s="900"/>
      <c r="D1151" s="189" t="s">
        <v>973</v>
      </c>
      <c r="E1151" s="901"/>
      <c r="F1151" s="901"/>
      <c r="G1151" s="901"/>
      <c r="H1151" s="901"/>
      <c r="I1151" s="901"/>
      <c r="J1151" s="901"/>
      <c r="K1151" s="901"/>
      <c r="L1151" s="901"/>
      <c r="M1151" s="901"/>
      <c r="N1151" s="901"/>
    </row>
    <row r="1152" spans="1:16">
      <c r="A1152" s="900" t="s">
        <v>213</v>
      </c>
      <c r="B1152" s="900"/>
      <c r="C1152" s="900"/>
      <c r="D1152" s="189" t="s">
        <v>974</v>
      </c>
      <c r="E1152" s="901"/>
      <c r="F1152" s="901"/>
      <c r="G1152" s="901"/>
      <c r="H1152" s="901"/>
      <c r="I1152" s="901"/>
      <c r="J1152" s="901"/>
      <c r="K1152" s="901"/>
      <c r="L1152" s="901"/>
      <c r="M1152" s="901"/>
      <c r="N1152" s="901"/>
    </row>
    <row r="1153" spans="1:14">
      <c r="A1153" s="900" t="s">
        <v>321</v>
      </c>
      <c r="B1153" s="900"/>
      <c r="C1153" s="900"/>
      <c r="D1153" s="189" t="s">
        <v>975</v>
      </c>
      <c r="E1153" s="901"/>
      <c r="F1153" s="901"/>
      <c r="G1153" s="901"/>
      <c r="H1153" s="901"/>
      <c r="I1153" s="901"/>
      <c r="J1153" s="901"/>
      <c r="K1153" s="901"/>
      <c r="L1153" s="901"/>
      <c r="M1153" s="901"/>
      <c r="N1153" s="901"/>
    </row>
    <row r="1154" spans="1:14">
      <c r="A1154" s="900" t="s">
        <v>405</v>
      </c>
      <c r="B1154" s="900"/>
      <c r="C1154" s="900"/>
      <c r="D1154" s="189" t="s">
        <v>976</v>
      </c>
      <c r="E1154" s="901"/>
      <c r="F1154" s="901"/>
      <c r="G1154" s="901"/>
      <c r="H1154" s="901"/>
      <c r="I1154" s="901"/>
      <c r="J1154" s="901"/>
      <c r="K1154" s="901"/>
      <c r="L1154" s="901"/>
      <c r="M1154" s="901"/>
      <c r="N1154" s="901"/>
    </row>
    <row r="1155" spans="1:14">
      <c r="A1155" s="900" t="s">
        <v>665</v>
      </c>
      <c r="B1155" s="900"/>
      <c r="C1155" s="900"/>
      <c r="D1155" s="189" t="s">
        <v>977</v>
      </c>
      <c r="E1155" s="901"/>
      <c r="F1155" s="901"/>
      <c r="G1155" s="901"/>
      <c r="H1155" s="901"/>
      <c r="I1155" s="901"/>
      <c r="J1155" s="901"/>
      <c r="K1155" s="901"/>
      <c r="L1155" s="901"/>
      <c r="M1155" s="901"/>
      <c r="N1155" s="901"/>
    </row>
    <row r="1156" spans="1:14">
      <c r="A1156" s="900" t="s">
        <v>725</v>
      </c>
      <c r="B1156" s="900"/>
      <c r="C1156" s="900"/>
      <c r="D1156" s="189" t="s">
        <v>978</v>
      </c>
      <c r="E1156" s="901"/>
      <c r="F1156" s="901"/>
      <c r="G1156" s="901"/>
      <c r="H1156" s="901"/>
      <c r="I1156" s="901"/>
      <c r="J1156" s="901"/>
      <c r="K1156" s="901"/>
      <c r="L1156" s="901"/>
      <c r="M1156" s="901"/>
      <c r="N1156" s="901"/>
    </row>
    <row r="1157" spans="1:14">
      <c r="A1157" s="900" t="s">
        <v>726</v>
      </c>
      <c r="B1157" s="900"/>
      <c r="C1157" s="900"/>
      <c r="D1157" s="189" t="s">
        <v>979</v>
      </c>
      <c r="E1157" s="901"/>
      <c r="F1157" s="901"/>
      <c r="G1157" s="901"/>
      <c r="H1157" s="901"/>
      <c r="I1157" s="901"/>
      <c r="J1157" s="901"/>
      <c r="K1157" s="901"/>
      <c r="L1157" s="901"/>
      <c r="M1157" s="901"/>
      <c r="N1157" s="901"/>
    </row>
    <row r="1158" spans="1:14">
      <c r="A1158" s="900" t="s">
        <v>737</v>
      </c>
      <c r="B1158" s="900"/>
      <c r="C1158" s="900"/>
      <c r="D1158" s="189" t="s">
        <v>980</v>
      </c>
      <c r="E1158" s="901"/>
      <c r="F1158" s="901"/>
      <c r="G1158" s="901"/>
      <c r="H1158" s="901"/>
      <c r="I1158" s="901"/>
      <c r="J1158" s="901"/>
      <c r="K1158" s="901"/>
      <c r="L1158" s="901"/>
      <c r="M1158" s="901"/>
      <c r="N1158" s="901"/>
    </row>
    <row r="1159" spans="1:14">
      <c r="A1159" s="900" t="s">
        <v>778</v>
      </c>
      <c r="B1159" s="900"/>
      <c r="C1159" s="900"/>
      <c r="D1159" s="189" t="s">
        <v>981</v>
      </c>
      <c r="E1159" s="901"/>
      <c r="F1159" s="901"/>
      <c r="G1159" s="901"/>
      <c r="H1159" s="901"/>
      <c r="I1159" s="901"/>
      <c r="J1159" s="901"/>
      <c r="K1159" s="901"/>
      <c r="L1159" s="901"/>
      <c r="M1159" s="901"/>
      <c r="N1159" s="901"/>
    </row>
    <row r="1160" spans="1:14">
      <c r="A1160" s="900" t="s">
        <v>790</v>
      </c>
      <c r="B1160" s="900"/>
      <c r="C1160" s="900"/>
      <c r="D1160" s="189" t="s">
        <v>982</v>
      </c>
      <c r="E1160" s="901"/>
      <c r="F1160" s="901"/>
      <c r="G1160" s="901"/>
      <c r="H1160" s="901"/>
      <c r="I1160" s="901"/>
      <c r="J1160" s="901"/>
      <c r="K1160" s="901"/>
      <c r="L1160" s="901"/>
      <c r="M1160" s="901"/>
      <c r="N1160" s="901"/>
    </row>
    <row r="1161" spans="1:14">
      <c r="A1161" s="897" t="s">
        <v>836</v>
      </c>
      <c r="B1161" s="897"/>
      <c r="C1161" s="897"/>
      <c r="D1161" s="191" t="s">
        <v>983</v>
      </c>
      <c r="E1161" s="898"/>
      <c r="F1161" s="898"/>
      <c r="G1161" s="898"/>
      <c r="H1161" s="898"/>
      <c r="I1161" s="898"/>
      <c r="J1161" s="898"/>
      <c r="K1161" s="898"/>
      <c r="L1161" s="898"/>
      <c r="M1161" s="898"/>
      <c r="N1161" s="898"/>
    </row>
    <row r="1162" spans="1:14">
      <c r="A1162" s="899" t="s">
        <v>73</v>
      </c>
      <c r="B1162" s="899"/>
      <c r="C1162" s="899"/>
      <c r="D1162" s="192" t="s">
        <v>938</v>
      </c>
      <c r="E1162" s="899"/>
      <c r="F1162" s="899"/>
      <c r="G1162" s="899"/>
      <c r="H1162" s="899"/>
      <c r="I1162" s="899"/>
      <c r="J1162" s="899"/>
      <c r="K1162" s="899"/>
      <c r="L1162" s="899"/>
      <c r="M1162" s="899"/>
      <c r="N1162" s="899"/>
    </row>
  </sheetData>
  <mergeCells count="304">
    <mergeCell ref="A1:N1"/>
    <mergeCell ref="A2:N2"/>
    <mergeCell ref="A3:N3"/>
    <mergeCell ref="A4:N4"/>
    <mergeCell ref="A7:N7"/>
    <mergeCell ref="A12:N12"/>
    <mergeCell ref="A45:N45"/>
    <mergeCell ref="A49:N49"/>
    <mergeCell ref="A56:N56"/>
    <mergeCell ref="A62:N62"/>
    <mergeCell ref="A69:N69"/>
    <mergeCell ref="A75:N75"/>
    <mergeCell ref="A18:N18"/>
    <mergeCell ref="A24:N24"/>
    <mergeCell ref="A27:N27"/>
    <mergeCell ref="A32:N32"/>
    <mergeCell ref="A38:N38"/>
    <mergeCell ref="A42:N42"/>
    <mergeCell ref="A112:N112"/>
    <mergeCell ref="A115:N115"/>
    <mergeCell ref="A122:N122"/>
    <mergeCell ref="A125:N125"/>
    <mergeCell ref="A132:N132"/>
    <mergeCell ref="A135:N135"/>
    <mergeCell ref="A81:N81"/>
    <mergeCell ref="A88:N88"/>
    <mergeCell ref="A94:N94"/>
    <mergeCell ref="A98:N98"/>
    <mergeCell ref="A103:N103"/>
    <mergeCell ref="A109:N109"/>
    <mergeCell ref="A167:N167"/>
    <mergeCell ref="A171:N171"/>
    <mergeCell ref="A177:N177"/>
    <mergeCell ref="A181:N181"/>
    <mergeCell ref="A187:N187"/>
    <mergeCell ref="A194:N194"/>
    <mergeCell ref="A139:N139"/>
    <mergeCell ref="A143:N143"/>
    <mergeCell ref="A148:N148"/>
    <mergeCell ref="A155:N155"/>
    <mergeCell ref="A158:N158"/>
    <mergeCell ref="A161:N161"/>
    <mergeCell ref="A240:N240"/>
    <mergeCell ref="A245:N245"/>
    <mergeCell ref="A248:N248"/>
    <mergeCell ref="A253:N253"/>
    <mergeCell ref="A259:N259"/>
    <mergeCell ref="A265:N265"/>
    <mergeCell ref="A200:N200"/>
    <mergeCell ref="A207:N207"/>
    <mergeCell ref="A215:N215"/>
    <mergeCell ref="A221:N221"/>
    <mergeCell ref="A228:N228"/>
    <mergeCell ref="A234:N234"/>
    <mergeCell ref="A300:N300"/>
    <mergeCell ref="A303:N303"/>
    <mergeCell ref="A307:N307"/>
    <mergeCell ref="A314:N314"/>
    <mergeCell ref="A320:N320"/>
    <mergeCell ref="A324:N324"/>
    <mergeCell ref="A269:N269"/>
    <mergeCell ref="A275:N275"/>
    <mergeCell ref="A278:N278"/>
    <mergeCell ref="A284:N284"/>
    <mergeCell ref="A291:N291"/>
    <mergeCell ref="A294:N294"/>
    <mergeCell ref="A358:N358"/>
    <mergeCell ref="A364:N364"/>
    <mergeCell ref="A371:N371"/>
    <mergeCell ref="A374:N374"/>
    <mergeCell ref="A378:N378"/>
    <mergeCell ref="A381:N381"/>
    <mergeCell ref="A327:N327"/>
    <mergeCell ref="A333:N333"/>
    <mergeCell ref="A336:N336"/>
    <mergeCell ref="A342:N342"/>
    <mergeCell ref="A348:N348"/>
    <mergeCell ref="A354:N354"/>
    <mergeCell ref="A419:N419"/>
    <mergeCell ref="A425:N425"/>
    <mergeCell ref="A431:N431"/>
    <mergeCell ref="A437:N437"/>
    <mergeCell ref="A444:N444"/>
    <mergeCell ref="A447:N447"/>
    <mergeCell ref="A388:N388"/>
    <mergeCell ref="A391:N391"/>
    <mergeCell ref="A397:N397"/>
    <mergeCell ref="A404:N404"/>
    <mergeCell ref="A407:N407"/>
    <mergeCell ref="A413:N413"/>
    <mergeCell ref="A481:N481"/>
    <mergeCell ref="A485:N485"/>
    <mergeCell ref="A492:N492"/>
    <mergeCell ref="A498:N498"/>
    <mergeCell ref="A501:N501"/>
    <mergeCell ref="A507:N507"/>
    <mergeCell ref="A450:N450"/>
    <mergeCell ref="A456:N456"/>
    <mergeCell ref="A462:N462"/>
    <mergeCell ref="A465:N465"/>
    <mergeCell ref="A471:N471"/>
    <mergeCell ref="A477:N477"/>
    <mergeCell ref="A545:N545"/>
    <mergeCell ref="A551:N551"/>
    <mergeCell ref="A556:N556"/>
    <mergeCell ref="A562:N562"/>
    <mergeCell ref="A568:N568"/>
    <mergeCell ref="A574:N574"/>
    <mergeCell ref="A513:N513"/>
    <mergeCell ref="A518:N518"/>
    <mergeCell ref="A524:N524"/>
    <mergeCell ref="A530:N530"/>
    <mergeCell ref="A536:N536"/>
    <mergeCell ref="A539:N539"/>
    <mergeCell ref="A608:N608"/>
    <mergeCell ref="A612:N612"/>
    <mergeCell ref="A618:N618"/>
    <mergeCell ref="A623:N623"/>
    <mergeCell ref="A630:N630"/>
    <mergeCell ref="A636:N636"/>
    <mergeCell ref="A581:N581"/>
    <mergeCell ref="A585:N585"/>
    <mergeCell ref="A588:N588"/>
    <mergeCell ref="A591:N591"/>
    <mergeCell ref="A596:N596"/>
    <mergeCell ref="A602:N602"/>
    <mergeCell ref="A675:N675"/>
    <mergeCell ref="A679:N679"/>
    <mergeCell ref="A685:N685"/>
    <mergeCell ref="A688:N688"/>
    <mergeCell ref="A691:N691"/>
    <mergeCell ref="A694:N694"/>
    <mergeCell ref="A639:N639"/>
    <mergeCell ref="A646:N646"/>
    <mergeCell ref="A653:N653"/>
    <mergeCell ref="A657:N657"/>
    <mergeCell ref="A663:N663"/>
    <mergeCell ref="A669:N669"/>
    <mergeCell ref="A729:N729"/>
    <mergeCell ref="A734:N734"/>
    <mergeCell ref="A740:N740"/>
    <mergeCell ref="A743:N743"/>
    <mergeCell ref="A749:N749"/>
    <mergeCell ref="A754:N754"/>
    <mergeCell ref="A698:N698"/>
    <mergeCell ref="A704:N704"/>
    <mergeCell ref="A710:N710"/>
    <mergeCell ref="A713:N713"/>
    <mergeCell ref="A719:N719"/>
    <mergeCell ref="A723:N723"/>
    <mergeCell ref="A793:N793"/>
    <mergeCell ref="A799:N799"/>
    <mergeCell ref="A802:N802"/>
    <mergeCell ref="A809:N809"/>
    <mergeCell ref="A816:N816"/>
    <mergeCell ref="A822:N822"/>
    <mergeCell ref="A761:N761"/>
    <mergeCell ref="A767:N767"/>
    <mergeCell ref="A773:N773"/>
    <mergeCell ref="A777:N777"/>
    <mergeCell ref="A783:N783"/>
    <mergeCell ref="A789:N789"/>
    <mergeCell ref="A849:N849"/>
    <mergeCell ref="A852:N852"/>
    <mergeCell ref="A855:N855"/>
    <mergeCell ref="A858:N858"/>
    <mergeCell ref="A861:N861"/>
    <mergeCell ref="A864:N864"/>
    <mergeCell ref="A828:N828"/>
    <mergeCell ref="A831:N831"/>
    <mergeCell ref="A835:N835"/>
    <mergeCell ref="A841:N841"/>
    <mergeCell ref="A845:N845"/>
    <mergeCell ref="A848:N848"/>
    <mergeCell ref="A885:N885"/>
    <mergeCell ref="A888:N888"/>
    <mergeCell ref="A892:N892"/>
    <mergeCell ref="A896:N896"/>
    <mergeCell ref="A899:N899"/>
    <mergeCell ref="A902:N902"/>
    <mergeCell ref="A867:N867"/>
    <mergeCell ref="A870:N870"/>
    <mergeCell ref="A873:N873"/>
    <mergeCell ref="A875:N875"/>
    <mergeCell ref="A876:N876"/>
    <mergeCell ref="A881:N881"/>
    <mergeCell ref="A925:N925"/>
    <mergeCell ref="A928:N928"/>
    <mergeCell ref="A931:N931"/>
    <mergeCell ref="A936:N936"/>
    <mergeCell ref="A939:N939"/>
    <mergeCell ref="A942:N942"/>
    <mergeCell ref="A906:N906"/>
    <mergeCell ref="A909:N909"/>
    <mergeCell ref="A912:N912"/>
    <mergeCell ref="A915:N915"/>
    <mergeCell ref="A918:N918"/>
    <mergeCell ref="A922:N922"/>
    <mergeCell ref="A967:N967"/>
    <mergeCell ref="A970:N970"/>
    <mergeCell ref="A975:N975"/>
    <mergeCell ref="A978:N978"/>
    <mergeCell ref="A984:N984"/>
    <mergeCell ref="A987:N987"/>
    <mergeCell ref="A947:N947"/>
    <mergeCell ref="A950:N950"/>
    <mergeCell ref="A953:N953"/>
    <mergeCell ref="A958:N958"/>
    <mergeCell ref="A961:N961"/>
    <mergeCell ref="A964:N964"/>
    <mergeCell ref="A1014:N1014"/>
    <mergeCell ref="A1017:N1017"/>
    <mergeCell ref="A1020:N1020"/>
    <mergeCell ref="A1023:N1023"/>
    <mergeCell ref="A1028:N1028"/>
    <mergeCell ref="A1034:N1034"/>
    <mergeCell ref="A992:N992"/>
    <mergeCell ref="A998:N998"/>
    <mergeCell ref="A1001:N1001"/>
    <mergeCell ref="A1004:N1004"/>
    <mergeCell ref="A1007:N1007"/>
    <mergeCell ref="A1010:N1010"/>
    <mergeCell ref="A1059:N1059"/>
    <mergeCell ref="A1063:N1063"/>
    <mergeCell ref="A1067:N1067"/>
    <mergeCell ref="A1071:N1071"/>
    <mergeCell ref="A1074:N1074"/>
    <mergeCell ref="A1077:N1077"/>
    <mergeCell ref="A1037:N1037"/>
    <mergeCell ref="A1041:N1041"/>
    <mergeCell ref="A1044:N1044"/>
    <mergeCell ref="A1050:N1050"/>
    <mergeCell ref="A1053:N1053"/>
    <mergeCell ref="A1056:N1056"/>
    <mergeCell ref="A1100:N1100"/>
    <mergeCell ref="A1103:N1103"/>
    <mergeCell ref="A1106:N1106"/>
    <mergeCell ref="A1110:N1110"/>
    <mergeCell ref="A1114:N1114"/>
    <mergeCell ref="A1117:N1117"/>
    <mergeCell ref="A1081:N1081"/>
    <mergeCell ref="A1084:N1084"/>
    <mergeCell ref="A1087:N1087"/>
    <mergeCell ref="A1091:N1091"/>
    <mergeCell ref="A1094:N1094"/>
    <mergeCell ref="A1097:N1097"/>
    <mergeCell ref="A1132:E1132"/>
    <mergeCell ref="A1133:E1133"/>
    <mergeCell ref="A1134:E1134"/>
    <mergeCell ref="A1135:E1135"/>
    <mergeCell ref="A1136:E1136"/>
    <mergeCell ref="A1137:E1137"/>
    <mergeCell ref="A1120:N1120"/>
    <mergeCell ref="A1123:N1123"/>
    <mergeCell ref="A1126:N1126"/>
    <mergeCell ref="A1128:N1128"/>
    <mergeCell ref="A1130:N1130"/>
    <mergeCell ref="A1131:E1131"/>
    <mergeCell ref="A1143:C1143"/>
    <mergeCell ref="E1143:N1143"/>
    <mergeCell ref="A1144:C1144"/>
    <mergeCell ref="A1145:C1145"/>
    <mergeCell ref="E1145:N1145"/>
    <mergeCell ref="A1138:E1138"/>
    <mergeCell ref="A1139:N1139"/>
    <mergeCell ref="A1140:N1140"/>
    <mergeCell ref="A1141:D1141"/>
    <mergeCell ref="E1141:N1141"/>
    <mergeCell ref="A1142:D1142"/>
    <mergeCell ref="E1142:N1142"/>
    <mergeCell ref="A1149:C1149"/>
    <mergeCell ref="E1149:N1149"/>
    <mergeCell ref="A1150:C1150"/>
    <mergeCell ref="E1150:N1150"/>
    <mergeCell ref="A1151:C1151"/>
    <mergeCell ref="E1151:N1151"/>
    <mergeCell ref="A1146:C1146"/>
    <mergeCell ref="E1146:N1146"/>
    <mergeCell ref="A1147:C1147"/>
    <mergeCell ref="E1147:N1147"/>
    <mergeCell ref="A1148:C1148"/>
    <mergeCell ref="E1148:N1148"/>
    <mergeCell ref="A1155:C1155"/>
    <mergeCell ref="E1155:N1155"/>
    <mergeCell ref="A1156:C1156"/>
    <mergeCell ref="E1156:N1156"/>
    <mergeCell ref="A1157:C1157"/>
    <mergeCell ref="E1157:N1157"/>
    <mergeCell ref="A1152:C1152"/>
    <mergeCell ref="E1152:N1152"/>
    <mergeCell ref="A1153:C1153"/>
    <mergeCell ref="E1153:N1153"/>
    <mergeCell ref="A1154:C1154"/>
    <mergeCell ref="E1154:N1154"/>
    <mergeCell ref="A1161:C1161"/>
    <mergeCell ref="E1161:N1161"/>
    <mergeCell ref="A1162:C1162"/>
    <mergeCell ref="E1162:N1162"/>
    <mergeCell ref="A1158:C1158"/>
    <mergeCell ref="E1158:N1158"/>
    <mergeCell ref="A1159:C1159"/>
    <mergeCell ref="E1159:N1159"/>
    <mergeCell ref="A1160:C1160"/>
    <mergeCell ref="E1160:N1160"/>
  </mergeCells>
  <hyperlinks>
    <hyperlink ref="D8" r:id="rId1" xr:uid="{5297973A-2477-413A-A346-EB9F5115222C}"/>
    <hyperlink ref="D13" r:id="rId2" xr:uid="{A0C3EB02-EC84-428A-B870-2972CBE58437}"/>
    <hyperlink ref="D19" r:id="rId3" xr:uid="{F6E743A5-60C0-41B3-907C-451AD8F782EC}"/>
    <hyperlink ref="D25" r:id="rId4" xr:uid="{82766131-7EE4-4250-9B1F-CC8609D521B0}"/>
    <hyperlink ref="D28" r:id="rId5" xr:uid="{EDAD97B8-DF05-4817-9D62-B6FCAE31A9F2}"/>
    <hyperlink ref="D33" r:id="rId6" xr:uid="{67F798C7-4334-4C02-BA88-B5BFA470E738}"/>
    <hyperlink ref="D39" r:id="rId7" xr:uid="{FC4764B5-31B8-4CE5-9308-027BE0F953D0}"/>
    <hyperlink ref="D46" r:id="rId8" xr:uid="{398E939B-424F-4A5D-A899-F07DAE427F83}"/>
    <hyperlink ref="D50" r:id="rId9" xr:uid="{C0B3BE4F-AC2A-42D4-9F4B-F7E869DA4FFD}"/>
    <hyperlink ref="D57" r:id="rId10" xr:uid="{382F6D77-53E0-4E87-A8EB-63034A6A624C}"/>
    <hyperlink ref="D63" r:id="rId11" xr:uid="{209F67AF-C243-470B-BD0B-4911CAC900CB}"/>
    <hyperlink ref="D70" r:id="rId12" xr:uid="{08CB6795-360C-47AA-BDB8-FCE6440EAAE7}"/>
    <hyperlink ref="D76" r:id="rId13" xr:uid="{052F5241-9764-4C3C-95E1-D4B97F7AFDC2}"/>
    <hyperlink ref="D82" r:id="rId14" xr:uid="{D454398C-BC5F-499B-8DD1-F15C28B15A93}"/>
    <hyperlink ref="D89" r:id="rId15" xr:uid="{644F1739-1ABD-4531-A635-3ACDABEEBDB0}"/>
    <hyperlink ref="D95" r:id="rId16" xr:uid="{48ECE272-7401-4F07-BEBE-C9644380B52E}"/>
    <hyperlink ref="D99" r:id="rId17" xr:uid="{284AABD0-F710-43D8-9F1E-5DBD3F7572F0}"/>
    <hyperlink ref="D104" r:id="rId18" xr:uid="{F24502E2-8F7A-4A1E-963C-9840747DF264}"/>
    <hyperlink ref="D116" r:id="rId19" xr:uid="{82B145FD-7ACE-4358-B435-212CC090245A}"/>
    <hyperlink ref="D126" r:id="rId20" xr:uid="{7D822ECD-9E27-4DBD-A74A-E791A2584CF7}"/>
    <hyperlink ref="D136" r:id="rId21" xr:uid="{8F9335A3-54DF-4EAC-8973-409981347767}"/>
    <hyperlink ref="D140" r:id="rId22" xr:uid="{E77BE609-28D4-48C5-A508-6B7086E0B940}"/>
    <hyperlink ref="D144" r:id="rId23" xr:uid="{64D5D3F1-D4A9-439E-9DC4-4EEDA957BA8A}"/>
    <hyperlink ref="D149" r:id="rId24" xr:uid="{C2BA35F8-EC1E-47BC-B72A-563DEBE5F587}"/>
    <hyperlink ref="D162" r:id="rId25" xr:uid="{0E85CBF2-A0A0-439B-BCF1-BB30B0F2A559}"/>
    <hyperlink ref="D168" r:id="rId26" xr:uid="{59F2D557-9350-4663-8335-F635D2C2438A}"/>
    <hyperlink ref="D172" r:id="rId27" xr:uid="{EF9AD893-137C-489C-A798-C131E1CB9534}"/>
    <hyperlink ref="D178" r:id="rId28" xr:uid="{9041D39E-DA58-4BAB-8B74-EE3DE10D9EE9}"/>
    <hyperlink ref="D182" r:id="rId29" xr:uid="{A5C2E1C9-52CE-4B50-8E32-5674EB0F15E3}"/>
    <hyperlink ref="D188" r:id="rId30" xr:uid="{BC11E9AF-A978-4072-889C-85243328B96C}"/>
    <hyperlink ref="D195" r:id="rId31" xr:uid="{98374998-9A19-4AFD-8B4C-7AD853652E85}"/>
    <hyperlink ref="D201" r:id="rId32" xr:uid="{B2C5F445-1455-4BCF-B2E0-F40D0167BFDC}"/>
    <hyperlink ref="D208" r:id="rId33" xr:uid="{F7C9743D-06E4-4F24-BEA5-1DC8F03C713A}"/>
    <hyperlink ref="D216" r:id="rId34" xr:uid="{E1A6D41B-3298-42EE-8462-83F64047D063}"/>
    <hyperlink ref="D222" r:id="rId35" xr:uid="{DB6210DD-E421-4D10-BBBC-AD3EECEABDE1}"/>
    <hyperlink ref="D229" r:id="rId36" xr:uid="{B0BB7531-C859-4F49-B4E6-1B555BB0C52A}"/>
    <hyperlink ref="D235" r:id="rId37" xr:uid="{01EF48B0-ED72-4CA2-AD17-F306DE1F6454}"/>
    <hyperlink ref="D241" r:id="rId38" xr:uid="{D3C5D358-134C-4DE6-A1FB-DFCC213EA4D9}"/>
    <hyperlink ref="D246" r:id="rId39" xr:uid="{25690183-399E-46D1-A9B3-E4CD4A2C91C8}"/>
    <hyperlink ref="D249" r:id="rId40" xr:uid="{524DCB7A-6014-4B44-A2BD-3E77CD390C60}"/>
    <hyperlink ref="D254" r:id="rId41" xr:uid="{F43B3254-D421-468C-A98B-51D9A1C5E914}"/>
    <hyperlink ref="D260" r:id="rId42" xr:uid="{999264E0-A7D6-4CD6-ABBC-FE5AE8EDC014}"/>
    <hyperlink ref="D266" r:id="rId43" xr:uid="{61A6B8E6-B50E-48E0-A1E8-30C30912C356}"/>
    <hyperlink ref="D270" r:id="rId44" xr:uid="{71A45A71-8AE6-4113-AE7A-F008F73B56D5}"/>
    <hyperlink ref="D279" r:id="rId45" xr:uid="{EC01EC9D-85DE-4D63-BA3C-14AA295C89CC}"/>
    <hyperlink ref="D285" r:id="rId46" xr:uid="{91C39A03-D640-43CB-A0A4-040F06432E96}"/>
    <hyperlink ref="D295" r:id="rId47" xr:uid="{0E12E2B1-EB9D-4781-932E-967332360727}"/>
    <hyperlink ref="D301" r:id="rId48" xr:uid="{7C827E13-B8E0-4B30-AF0E-99234E7D3C56}"/>
    <hyperlink ref="D304" r:id="rId49" xr:uid="{36AAC61A-965A-4BD0-8338-1A182442E950}"/>
    <hyperlink ref="D308" r:id="rId50" xr:uid="{8D301649-174E-44C3-B652-B0A6E2084636}"/>
    <hyperlink ref="D315" r:id="rId51" xr:uid="{9D273D16-1911-4900-A76F-444CD53CA665}"/>
    <hyperlink ref="D321" r:id="rId52" xr:uid="{AB629EE1-C549-46D3-8D64-72EF216F37D9}"/>
    <hyperlink ref="D328" r:id="rId53" xr:uid="{80511D28-E3B6-4C70-83C9-DCAA5554F2D8}"/>
    <hyperlink ref="D334" r:id="rId54" xr:uid="{660750A8-9B43-48BA-A657-C812FBCA3137}"/>
    <hyperlink ref="D337" r:id="rId55" xr:uid="{DABD8454-9949-426B-BF16-09EC2D3B562E}"/>
    <hyperlink ref="D343" r:id="rId56" xr:uid="{3120E6F5-B7FD-44A2-913A-9A716C3130C5}"/>
    <hyperlink ref="D349" r:id="rId57" xr:uid="{393B374F-F34D-453E-AAC3-924CA1539069}"/>
    <hyperlink ref="D355" r:id="rId58" xr:uid="{BFD74D63-F819-4EBD-AD10-CFE26F3CDFD8}"/>
    <hyperlink ref="D359" r:id="rId59" xr:uid="{FDB81A21-9945-4E9A-A17B-CEF3F13FDD07}"/>
    <hyperlink ref="D365" r:id="rId60" xr:uid="{0BD8E5FE-0A74-42A1-9F85-B6CD6869D116}"/>
    <hyperlink ref="D375" r:id="rId61" xr:uid="{A2239977-A6CB-4B26-A49C-0FF63E24EAEB}"/>
    <hyperlink ref="D382" r:id="rId62" xr:uid="{41EC54A9-DA99-47DB-8701-13511830CF13}"/>
    <hyperlink ref="D392" r:id="rId63" xr:uid="{087800D8-ED90-4C1E-A238-0F6D3FCAFEC3}"/>
    <hyperlink ref="D398" r:id="rId64" xr:uid="{B4CE2020-8CDE-4AB7-A2A1-C9E26660FBA9}"/>
    <hyperlink ref="D408" r:id="rId65" xr:uid="{28097556-952B-4BD3-BA22-4E7FA044F37D}"/>
    <hyperlink ref="D414" r:id="rId66" xr:uid="{2BB576B8-B6DC-4C27-9B29-150BC6166843}"/>
    <hyperlink ref="D420" r:id="rId67" xr:uid="{6274F750-AE57-4387-859F-3D77EED9F759}"/>
    <hyperlink ref="D426" r:id="rId68" xr:uid="{4AFC18AB-A38B-4F8E-ABE2-45EF69E264B2}"/>
    <hyperlink ref="D432" r:id="rId69" xr:uid="{BBB7A056-364C-4B4F-8A5B-C11FB54D3C30}"/>
    <hyperlink ref="D438" r:id="rId70" xr:uid="{1BB9CA70-B865-4734-897F-EC5F768E90E7}"/>
    <hyperlink ref="D451" r:id="rId71" xr:uid="{36BD8A95-461A-4A85-9435-CE30494581EA}"/>
    <hyperlink ref="D457" r:id="rId72" xr:uid="{151C4066-F38C-4F61-9131-A1796CACBB1D}"/>
    <hyperlink ref="D466" r:id="rId73" xr:uid="{22C74B6A-AF58-4526-8F6C-69F1AF6D9396}"/>
    <hyperlink ref="D472" r:id="rId74" xr:uid="{4AA2386A-DA30-463B-946E-BC4DF045F0D1}"/>
    <hyperlink ref="D478" r:id="rId75" xr:uid="{FE4977CA-CCC2-4485-91C8-10B9D7504D39}"/>
    <hyperlink ref="D482" r:id="rId76" xr:uid="{05FECF96-BABD-4024-9EEC-F898921ED1D9}"/>
    <hyperlink ref="D486" r:id="rId77" xr:uid="{79A36F65-8B1D-4653-BE51-342D8FBF788A}"/>
    <hyperlink ref="D493" r:id="rId78" xr:uid="{D770E594-2B81-4A88-8AF6-2BA079A97168}"/>
    <hyperlink ref="D499" r:id="rId79" xr:uid="{1AB459F6-FB71-4646-8D57-AAB920567DB7}"/>
    <hyperlink ref="D502" r:id="rId80" xr:uid="{45CF1F79-7725-4817-9425-1B2BCE902F14}"/>
    <hyperlink ref="D508" r:id="rId81" xr:uid="{C9C9FACE-B791-45F5-B2B9-039904035858}"/>
    <hyperlink ref="D514" r:id="rId82" xr:uid="{B48ADE2A-A753-40CA-B06B-362D5BD01923}"/>
    <hyperlink ref="D519" r:id="rId83" xr:uid="{F351AC47-782F-4D57-94D0-13C14AD14F8F}"/>
    <hyperlink ref="D525" r:id="rId84" xr:uid="{719B5C5C-FAA7-4FF2-820A-006A8D6F18C2}"/>
    <hyperlink ref="D531" r:id="rId85" xr:uid="{7446690A-2126-4593-B99A-B5D9754680BC}"/>
    <hyperlink ref="D540" r:id="rId86" xr:uid="{C7E507CA-AF85-4FA0-9DBA-ADA2D19B3990}"/>
    <hyperlink ref="D546" r:id="rId87" xr:uid="{F5D9EFC4-A8BE-4A94-89F8-452209F0D0B5}"/>
    <hyperlink ref="D552" r:id="rId88" xr:uid="{278D31E0-4C86-4394-91F4-066FD07F6005}"/>
    <hyperlink ref="D557" r:id="rId89" xr:uid="{4613AB16-13E3-461E-AC1E-037FB217B9F4}"/>
    <hyperlink ref="D563" r:id="rId90" xr:uid="{477DE295-EB86-4065-9770-755A41F77B34}"/>
    <hyperlink ref="D569" r:id="rId91" xr:uid="{1BEE2ED4-A90E-48A8-893F-BED07AC3CA5F}"/>
    <hyperlink ref="D575" r:id="rId92" xr:uid="{86244E18-0138-4751-B9B4-75F9A8EC7C31}"/>
    <hyperlink ref="D582" r:id="rId93" xr:uid="{CA8EA2C0-6697-4F42-8C5D-751C2C159544}"/>
    <hyperlink ref="D586" r:id="rId94" xr:uid="{2B8F6EBD-C9E1-4512-A6E4-5BF9A9302843}"/>
    <hyperlink ref="D592" r:id="rId95" xr:uid="{E30CE8A7-21E6-48E9-9D24-B43AE6195864}"/>
    <hyperlink ref="D597" r:id="rId96" xr:uid="{2A481965-2E83-4AF2-9BF7-8CE2AB376F30}"/>
    <hyperlink ref="D603" r:id="rId97" xr:uid="{8D48BA8A-6017-48F7-AE66-F6A32EFC6956}"/>
    <hyperlink ref="D609" r:id="rId98" xr:uid="{B9E6D4C2-3C45-4D23-9588-6B484CA94BDF}"/>
    <hyperlink ref="D613" r:id="rId99" xr:uid="{1C53A2EA-C6D0-4A52-9E28-62B40CE3AB86}"/>
    <hyperlink ref="D619" r:id="rId100" xr:uid="{0B55F727-E594-4CA8-9D00-41B45110B660}"/>
    <hyperlink ref="D624" r:id="rId101" xr:uid="{203E731F-DF79-4592-81EA-571217E0E8C8}"/>
    <hyperlink ref="D631" r:id="rId102" xr:uid="{AC844696-1C70-4794-A8DC-B39F0E35CCB1}"/>
    <hyperlink ref="D640" r:id="rId103" xr:uid="{F2AFD486-B07A-4EC2-B22E-16655FF0649C}"/>
    <hyperlink ref="D647" r:id="rId104" xr:uid="{BDEFC3DF-B4D6-46FB-99E9-40793B7099AB}"/>
    <hyperlink ref="D654" r:id="rId105" xr:uid="{F941CCD2-9E49-45C1-8FBB-4A75A659FD8D}"/>
    <hyperlink ref="D658" r:id="rId106" xr:uid="{1F381F13-FFA9-45D2-997C-4E5FC5ADAD26}"/>
    <hyperlink ref="D664" r:id="rId107" xr:uid="{7A81D81E-2001-477D-9BA7-6FAC75EEE297}"/>
    <hyperlink ref="D670" r:id="rId108" xr:uid="{962F9627-6DE1-4268-887F-98E9860BFF5E}"/>
    <hyperlink ref="D676" r:id="rId109" xr:uid="{0A8BE3BA-516E-4284-A877-8DE9A95B04FB}"/>
    <hyperlink ref="D680" r:id="rId110" xr:uid="{62CF7380-6406-4691-8C68-81F29F438E51}"/>
    <hyperlink ref="D686" r:id="rId111" xr:uid="{7D2B74B7-FD10-4302-8819-253DA25BFACB}"/>
    <hyperlink ref="D695" r:id="rId112" xr:uid="{21E237F3-5FE1-4FF7-ABC3-5475053500E8}"/>
    <hyperlink ref="D699" r:id="rId113" xr:uid="{ECB18D58-668D-43A9-A6E5-3C32B43739D4}"/>
    <hyperlink ref="D705" r:id="rId114" xr:uid="{97F20B45-8B02-4DE2-A2A9-30C58CE93141}"/>
    <hyperlink ref="D714" r:id="rId115" xr:uid="{CFD84A45-8AC1-4126-8D23-EEA0DE06AFA1}"/>
    <hyperlink ref="D720" r:id="rId116" xr:uid="{CAD3FF68-1D0A-4793-9FA0-B6A24010B199}"/>
    <hyperlink ref="D724" r:id="rId117" xr:uid="{CEA0F14C-BF5A-4458-8F5B-AFDE41813F2E}"/>
    <hyperlink ref="D730" r:id="rId118" xr:uid="{58F20D17-D3F9-4236-96A2-F5FA4AC185ED}"/>
    <hyperlink ref="D735" r:id="rId119" xr:uid="{0C923881-2776-48F6-93A5-E64B2E992108}"/>
    <hyperlink ref="D741" r:id="rId120" xr:uid="{D1DB57A8-CE27-4500-84BA-9F5E7C37B339}"/>
    <hyperlink ref="D744" r:id="rId121" xr:uid="{8C18CE5D-2999-4A55-BB9F-9CDE60C5E37B}"/>
    <hyperlink ref="D750" r:id="rId122" xr:uid="{5FFECA2F-27E1-4311-BF1A-90EF1881EC8B}"/>
    <hyperlink ref="D755" r:id="rId123" xr:uid="{81F1C85E-07DB-43FA-BEC8-B92D1E466527}"/>
    <hyperlink ref="D762" r:id="rId124" xr:uid="{8574BB17-BEDA-4DCF-B1C7-BAC0F075199B}"/>
    <hyperlink ref="D768" r:id="rId125" xr:uid="{D1949D73-805C-47C3-89D1-E0A1ED296C21}"/>
    <hyperlink ref="D774" r:id="rId126" xr:uid="{7F7125FB-47B0-4B8B-A6EC-75B74C6FF902}"/>
    <hyperlink ref="D778" r:id="rId127" xr:uid="{341194B0-6AD5-4815-9F37-79F6215970FD}"/>
    <hyperlink ref="D784" r:id="rId128" xr:uid="{3BD4F3CE-D46E-40B9-83AC-A8FD70146F9D}"/>
    <hyperlink ref="D790" r:id="rId129" xr:uid="{69CE7A9B-3022-4E97-9039-97B0F2A872C8}"/>
    <hyperlink ref="D794" r:id="rId130" xr:uid="{98FE43C3-EB7F-4C9B-8455-060E7CDAC91D}"/>
    <hyperlink ref="D803" r:id="rId131" xr:uid="{C9631BBB-BE28-40BF-8C42-06FD12A2F5AB}"/>
    <hyperlink ref="D810" r:id="rId132" xr:uid="{BD82178A-F38F-4654-93C9-56A89E6B210A}"/>
    <hyperlink ref="D817" r:id="rId133" xr:uid="{4738B599-E043-433C-8539-8BD2F61C6CFC}"/>
    <hyperlink ref="D823" r:id="rId134" xr:uid="{8D2D9DA1-3408-452B-AF94-65D4197B35E8}"/>
    <hyperlink ref="D832" r:id="rId135" xr:uid="{C6E89CFE-86C4-416D-9685-CE2CCBF2A817}"/>
    <hyperlink ref="D836" r:id="rId136" xr:uid="{96C8B4DA-E4D1-4BE0-A0B8-94D2BADA617A}"/>
    <hyperlink ref="D842" r:id="rId137" xr:uid="{EB1E7321-E886-41D9-BED7-54D37FD0911C}"/>
    <hyperlink ref="D850" r:id="rId138" xr:uid="{B91B3CEA-E8F5-4A2A-9A88-7D2710B540A3}"/>
    <hyperlink ref="D853" r:id="rId139" xr:uid="{2C12CD18-B995-4CB7-8BD5-54B6966DBDD5}"/>
    <hyperlink ref="D856" r:id="rId140" xr:uid="{8627A3BD-64AB-45D5-9538-4C2F1FD61447}"/>
    <hyperlink ref="D859" r:id="rId141" xr:uid="{9CA39775-C3AF-4636-B7E9-3DAD2A181E53}"/>
    <hyperlink ref="D862" r:id="rId142" xr:uid="{B4273D94-0344-40FB-BDA6-D3367BC6FCE7}"/>
    <hyperlink ref="D865" r:id="rId143" xr:uid="{2C95B5A4-74C1-48BA-9679-BB087BB641C4}"/>
    <hyperlink ref="D868" r:id="rId144" xr:uid="{CC694FAA-7B0E-40E4-9EC0-CE62017FE26A}"/>
    <hyperlink ref="D871" r:id="rId145" xr:uid="{D3FCC2BD-AF99-44C6-B77E-27ECA5B17963}"/>
    <hyperlink ref="D877" r:id="rId146" xr:uid="{3E2472F5-F7FF-4127-85FC-3F03297FC720}"/>
    <hyperlink ref="D882" r:id="rId147" xr:uid="{D399D9E9-D91B-4FD5-83DE-8DF276A57889}"/>
    <hyperlink ref="D889" r:id="rId148" xr:uid="{31D6318B-9CB2-4E90-8B7C-E17BC58A004F}"/>
    <hyperlink ref="D893" r:id="rId149" xr:uid="{9530C90E-C514-47FF-A5E7-E159032F657F}"/>
    <hyperlink ref="D900" r:id="rId150" xr:uid="{17D4F788-7BE7-4BA0-934D-C8DFB7CFFA5D}"/>
    <hyperlink ref="D903" r:id="rId151" xr:uid="{ED4F5F15-E195-4C99-BD26-B1598E00143F}"/>
    <hyperlink ref="D907" r:id="rId152" xr:uid="{3E3151F5-3D4F-4A8F-8B6A-6C8FCDEB2F1F}"/>
    <hyperlink ref="D910" r:id="rId153" xr:uid="{B345B107-3B6B-40E6-BAA1-DAD55ECAD422}"/>
    <hyperlink ref="D913" r:id="rId154" xr:uid="{C886411C-54B5-476A-9294-5A3394268E20}"/>
    <hyperlink ref="D916" r:id="rId155" xr:uid="{B0DFF490-B230-436B-855F-B14439AF0FAB}"/>
    <hyperlink ref="D919" r:id="rId156" xr:uid="{DEAF2D75-607B-4683-B260-8BA7186C2F52}"/>
    <hyperlink ref="D923" r:id="rId157" xr:uid="{B3023C68-7031-49FB-8A58-3F4DC531DC6C}"/>
    <hyperlink ref="D926" r:id="rId158" xr:uid="{AA26F282-CC52-498F-9847-A351EEDA30EB}"/>
    <hyperlink ref="D929" r:id="rId159" xr:uid="{AA8212A7-466B-48BB-B659-DF059CD1BEF8}"/>
    <hyperlink ref="D932" r:id="rId160" xr:uid="{DF14764F-B38E-4845-9BD9-57F7E39F2387}"/>
    <hyperlink ref="D937" r:id="rId161" xr:uid="{2C76FC62-554B-4F34-8E38-59E15A1308D0}"/>
    <hyperlink ref="D943" r:id="rId162" xr:uid="{B90B7EFB-BB9F-43AD-AB40-94D49E47BA71}"/>
    <hyperlink ref="D948" r:id="rId163" xr:uid="{9F848147-DA75-4159-9A6A-C0C38BECD276}"/>
    <hyperlink ref="D951" r:id="rId164" xr:uid="{9761FC85-4F6A-404B-9569-6765D7BB6406}"/>
    <hyperlink ref="D954" r:id="rId165" xr:uid="{CA352C41-1631-4614-8419-F2CDC50D4B9C}"/>
    <hyperlink ref="D959" r:id="rId166" xr:uid="{77D51928-11DA-42B6-B4A5-EDCE9549E22D}"/>
    <hyperlink ref="D962" r:id="rId167" xr:uid="{4847F045-B2AE-4EEF-8A2E-D4622EC450F6}"/>
    <hyperlink ref="D965" r:id="rId168" xr:uid="{0284EFE2-09E4-47FA-B60F-165F59B772DA}"/>
    <hyperlink ref="D968" r:id="rId169" xr:uid="{0780D618-BC7A-495A-9C70-869E2ECCB148}"/>
    <hyperlink ref="D971" r:id="rId170" xr:uid="{52139331-6BB1-4582-8413-1C9E0BF81CAD}"/>
    <hyperlink ref="D976" r:id="rId171" xr:uid="{47D74641-68C2-47D6-9FBA-1934A441E04D}"/>
    <hyperlink ref="D979" r:id="rId172" xr:uid="{82E40DF1-7A69-4CA8-87A1-048B9387C02B}"/>
    <hyperlink ref="D985" r:id="rId173" xr:uid="{5746AC83-7D38-400F-976C-3C6EC4E15D5C}"/>
    <hyperlink ref="D988" r:id="rId174" xr:uid="{D1C86E48-871F-4C98-BDFE-290177C39C53}"/>
    <hyperlink ref="D993" r:id="rId175" xr:uid="{28A966BE-D842-40A3-8C37-A69EA1BFC05B}"/>
    <hyperlink ref="D999" r:id="rId176" xr:uid="{1689CCEA-43A0-4B7F-ACF1-E245CF37FED3}"/>
    <hyperlink ref="D1002" r:id="rId177" xr:uid="{54037D58-2798-4743-AD4C-08E1C39B5614}"/>
    <hyperlink ref="D1005" r:id="rId178" xr:uid="{58872C1C-FE95-4D07-95A0-A2535E506B32}"/>
    <hyperlink ref="D1011" r:id="rId179" xr:uid="{9351809A-B83C-4966-A283-3FD74E03A3DE}"/>
    <hyperlink ref="D1015" r:id="rId180" xr:uid="{6A2FC640-1C90-43B3-A938-63F231561D04}"/>
    <hyperlink ref="D1018" r:id="rId181" xr:uid="{16D9F452-51B6-4D30-99B9-191532D2C0BB}"/>
    <hyperlink ref="D1021" r:id="rId182" xr:uid="{A87EDF2C-100F-453A-AEC5-6FDBE7D9A641}"/>
    <hyperlink ref="D1024" r:id="rId183" xr:uid="{53D9BB03-0C5C-47AE-A7C1-3C5E56FFF6A2}"/>
    <hyperlink ref="D1029" r:id="rId184" xr:uid="{9A3A4643-DA51-48B5-AB8F-3BA26BEA8BD5}"/>
    <hyperlink ref="D1035" r:id="rId185" xr:uid="{727470CB-A9BA-43BB-B9F4-00842267FCFF}"/>
    <hyperlink ref="D1038" r:id="rId186" xr:uid="{E0691E66-4E31-445E-94A6-0AC82047B124}"/>
    <hyperlink ref="D1042" r:id="rId187" xr:uid="{D074C769-1696-4F97-AF68-1A5EEB63155E}"/>
    <hyperlink ref="D1045" r:id="rId188" xr:uid="{5DE42159-8B46-4990-A586-DDFE936A246E}"/>
    <hyperlink ref="D1051" r:id="rId189" xr:uid="{5A2D9688-2C56-4D2E-90E4-DAABD194A52A}"/>
    <hyperlink ref="D1054" r:id="rId190" xr:uid="{4F8A29F0-27CA-4992-80ED-DB5E96D3DBAE}"/>
    <hyperlink ref="D1057" r:id="rId191" xr:uid="{F4B8877B-A574-4DBB-8147-ED00FC7519BC}"/>
    <hyperlink ref="D1060" r:id="rId192" xr:uid="{E6A972F5-9070-439A-976F-2F6C9622BA15}"/>
    <hyperlink ref="D1064" r:id="rId193" xr:uid="{FA84DECC-31C4-4ABB-B61B-E85DDACF7E4E}"/>
    <hyperlink ref="D1068" r:id="rId194" xr:uid="{21F72FC5-89EF-4740-9E23-4E54A6A0DCF7}"/>
    <hyperlink ref="D1075" r:id="rId195" xr:uid="{CBBFEF28-AF09-4362-A589-79F0D5C761F7}"/>
    <hyperlink ref="D1078" r:id="rId196" xr:uid="{35987E92-0C36-46A1-8FF5-B8F8F57767F1}"/>
    <hyperlink ref="D1085" r:id="rId197" xr:uid="{724C9C31-16A7-4773-9061-A00AB7A1A9B1}"/>
    <hyperlink ref="D1088" r:id="rId198" xr:uid="{D4179344-E694-4631-A0C4-968789E55525}"/>
    <hyperlink ref="D1092" r:id="rId199" xr:uid="{61B9C4CC-E2DA-4CEA-99FB-31E3691986AF}"/>
    <hyperlink ref="D1098" r:id="rId200" xr:uid="{305233D1-1E5F-486A-9703-F6CA18A83333}"/>
    <hyperlink ref="D1101" r:id="rId201" xr:uid="{42FFAA2B-1B99-4DAF-AC60-00BB8EACA56E}"/>
    <hyperlink ref="D1104" r:id="rId202" xr:uid="{2231E348-7F4D-485B-9198-E19BD712F715}"/>
    <hyperlink ref="D1107" r:id="rId203" xr:uid="{9E74BCB9-6DEF-46B3-B986-D246D1E910D4}"/>
    <hyperlink ref="D1111" r:id="rId204" xr:uid="{516F7118-8938-4E3C-9488-2BF04B650A54}"/>
    <hyperlink ref="D1115" r:id="rId205" xr:uid="{693BF5E7-8495-49F4-8551-2933BAD6DC73}"/>
    <hyperlink ref="D1118" r:id="rId206" xr:uid="{61E84017-33D7-41F3-83A1-9F0799745329}"/>
    <hyperlink ref="D1124" r:id="rId207" xr:uid="{4A20EF83-CBF0-4C8A-9594-151BE6C04CC5}"/>
  </hyperlinks>
  <pageMargins left="0.5" right="0.5" top="0.5" bottom="0.5" header="1" footer="1"/>
  <pageSetup scale="46" fitToHeight="15" orientation="landscape" horizontalDpi="1200" verticalDpi="1200" r:id="rId208"/>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CC37-FE39-40E0-BBB0-6E19B9C3AA2A}">
  <dimension ref="A1:AA649"/>
  <sheetViews>
    <sheetView showGridLines="0" zoomScale="80" zoomScaleNormal="80" workbookViewId="0">
      <selection activeCell="W32" sqref="W32"/>
    </sheetView>
  </sheetViews>
  <sheetFormatPr defaultRowHeight="14.25" outlineLevelCol="1"/>
  <cols>
    <col min="1" max="1" width="15.53125" customWidth="1"/>
    <col min="2" max="2" width="28.796875" customWidth="1"/>
    <col min="3" max="3" width="22.3984375" customWidth="1"/>
    <col min="4" max="4" width="21.3984375" customWidth="1"/>
    <col min="5" max="5" width="19.19921875" customWidth="1"/>
    <col min="6" max="6" width="18.1328125" customWidth="1"/>
    <col min="7" max="7" width="17.19921875" customWidth="1"/>
    <col min="8" max="8" width="19.59765625" customWidth="1"/>
    <col min="9" max="9" width="16.265625" customWidth="1"/>
    <col min="10" max="10" width="16.6640625" customWidth="1"/>
    <col min="11" max="11" width="18.265625" customWidth="1"/>
    <col min="12" max="12" width="19.265625" customWidth="1"/>
    <col min="13" max="13" width="17.19921875" customWidth="1"/>
    <col min="14" max="14" width="18.73046875" customWidth="1"/>
    <col min="15" max="15" width="18.796875" customWidth="1"/>
    <col min="16" max="16" width="2.9296875" customWidth="1"/>
    <col min="17" max="17" width="31.06640625" customWidth="1"/>
    <col min="18" max="18" width="7.06640625" customWidth="1"/>
    <col min="19" max="19" width="22.06640625" customWidth="1"/>
    <col min="20" max="20" width="9.19921875" customWidth="1"/>
    <col min="21" max="21" width="24.796875" customWidth="1"/>
    <col min="22" max="22" width="18.53125" customWidth="1"/>
    <col min="23" max="23" width="16.796875" customWidth="1"/>
    <col min="25" max="25" width="13" hidden="1" customWidth="1" outlineLevel="1"/>
    <col min="26" max="26" width="14.9296875" hidden="1" customWidth="1" outlineLevel="1"/>
    <col min="27" max="27" width="9.06640625" collapsed="1"/>
  </cols>
  <sheetData>
    <row r="1" spans="1:26">
      <c r="A1" s="417" t="s">
        <v>1039</v>
      </c>
      <c r="B1" s="417"/>
      <c r="C1" s="417"/>
      <c r="D1" s="417"/>
      <c r="E1" s="417"/>
      <c r="F1" s="417"/>
      <c r="G1" s="417"/>
      <c r="H1" s="417"/>
      <c r="I1" s="417"/>
      <c r="J1" s="417"/>
      <c r="K1" s="417"/>
      <c r="L1" s="417"/>
      <c r="M1" s="417"/>
      <c r="N1" s="417"/>
      <c r="O1" s="417"/>
    </row>
    <row r="2" spans="1:26" ht="15">
      <c r="A2" s="418" t="s">
        <v>1040</v>
      </c>
      <c r="B2" s="418"/>
      <c r="C2" s="418"/>
      <c r="D2" s="418"/>
      <c r="E2" s="418"/>
      <c r="F2" s="418"/>
      <c r="G2" s="418"/>
      <c r="H2" s="418"/>
      <c r="I2" s="418"/>
      <c r="J2" s="418"/>
      <c r="K2" s="418"/>
      <c r="L2" s="418"/>
      <c r="M2" s="418"/>
      <c r="N2" s="418"/>
      <c r="O2" s="418"/>
    </row>
    <row r="3" spans="1:26">
      <c r="A3" s="417" t="s">
        <v>2796</v>
      </c>
      <c r="B3" s="417"/>
      <c r="C3" s="417"/>
      <c r="D3" s="417"/>
      <c r="E3" s="417"/>
      <c r="F3" s="417"/>
      <c r="G3" s="417"/>
      <c r="H3" s="417"/>
      <c r="I3" s="417"/>
      <c r="J3" s="417"/>
      <c r="K3" s="417"/>
      <c r="L3" s="417"/>
      <c r="M3" s="417"/>
      <c r="N3" s="417"/>
      <c r="O3" s="417"/>
    </row>
    <row r="4" spans="1:26">
      <c r="A4" s="417" t="s">
        <v>1041</v>
      </c>
      <c r="B4" s="417"/>
      <c r="C4" s="417"/>
      <c r="D4" s="417"/>
      <c r="E4" s="417"/>
      <c r="F4" s="417"/>
      <c r="G4" s="417"/>
      <c r="H4" s="417"/>
      <c r="I4" s="417"/>
      <c r="J4" s="417"/>
      <c r="K4" s="417"/>
      <c r="L4" s="417"/>
      <c r="M4" s="417"/>
      <c r="N4" s="417"/>
      <c r="O4" s="417"/>
      <c r="T4" s="557"/>
      <c r="U4" s="481"/>
      <c r="V4" s="532">
        <v>46112</v>
      </c>
      <c r="W4" s="532">
        <v>46022</v>
      </c>
    </row>
    <row r="5" spans="1:26">
      <c r="A5" s="419"/>
      <c r="B5" s="420"/>
      <c r="C5" s="419" t="s">
        <v>1042</v>
      </c>
      <c r="D5" s="419" t="s">
        <v>1043</v>
      </c>
      <c r="E5" s="419" t="s">
        <v>1044</v>
      </c>
      <c r="F5" s="419" t="s">
        <v>1045</v>
      </c>
      <c r="G5" s="419" t="s">
        <v>1046</v>
      </c>
      <c r="H5" s="419" t="s">
        <v>1047</v>
      </c>
      <c r="I5" s="419" t="s">
        <v>1048</v>
      </c>
      <c r="J5" s="419" t="s">
        <v>1049</v>
      </c>
      <c r="K5" s="419" t="s">
        <v>1050</v>
      </c>
      <c r="L5" s="419" t="s">
        <v>2797</v>
      </c>
      <c r="M5" s="419" t="s">
        <v>2798</v>
      </c>
      <c r="N5" s="419" t="s">
        <v>2799</v>
      </c>
      <c r="O5" s="419" t="s">
        <v>73</v>
      </c>
      <c r="Q5" s="493" t="s">
        <v>2672</v>
      </c>
      <c r="S5" s="419" t="s">
        <v>2695</v>
      </c>
      <c r="T5" s="558"/>
      <c r="U5" s="505"/>
      <c r="V5" s="824" t="s">
        <v>2792</v>
      </c>
      <c r="W5" s="523" t="s">
        <v>2793</v>
      </c>
    </row>
    <row r="6" spans="1:26">
      <c r="A6" s="421" t="s">
        <v>1051</v>
      </c>
      <c r="B6" s="422" t="s">
        <v>1052</v>
      </c>
      <c r="C6" s="423"/>
      <c r="D6" s="423"/>
      <c r="E6" s="423"/>
      <c r="F6" s="423"/>
      <c r="G6" s="423"/>
      <c r="H6" s="423"/>
      <c r="I6" s="423"/>
      <c r="J6" s="423"/>
      <c r="K6" s="423"/>
      <c r="L6" s="423"/>
      <c r="M6" s="423"/>
      <c r="N6" s="423"/>
      <c r="O6" s="423"/>
      <c r="S6" s="423"/>
      <c r="T6" s="559"/>
      <c r="U6" s="41" t="s">
        <v>37</v>
      </c>
      <c r="V6" s="786">
        <f t="shared" ref="V6:V11" si="0">+SUMIF(Q:Q,U6,O:O)</f>
        <v>25677021.309999999</v>
      </c>
      <c r="W6" s="875">
        <v>24624190.330000002</v>
      </c>
      <c r="Y6" s="789">
        <f>+IF(ISNUMBER(W6),V6-W6,"")</f>
        <v>1052830.9799999967</v>
      </c>
      <c r="Z6" s="557">
        <f>+IF(ISNUMBER(Y6),Y6/W6,"")</f>
        <v>4.2755963379527556E-2</v>
      </c>
    </row>
    <row r="7" spans="1:26">
      <c r="A7" s="424" t="s">
        <v>1053</v>
      </c>
      <c r="B7" s="425" t="s">
        <v>1054</v>
      </c>
      <c r="C7" s="426"/>
      <c r="D7" s="426"/>
      <c r="E7" s="426"/>
      <c r="F7" s="426"/>
      <c r="G7" s="426"/>
      <c r="H7" s="426"/>
      <c r="I7" s="426"/>
      <c r="J7" s="426"/>
      <c r="K7" s="426"/>
      <c r="L7" s="426"/>
      <c r="M7" s="426"/>
      <c r="N7" s="426"/>
      <c r="O7" s="426"/>
      <c r="S7" s="426"/>
      <c r="U7" s="48" t="s">
        <v>38</v>
      </c>
      <c r="V7" s="786">
        <f t="shared" si="0"/>
        <v>0</v>
      </c>
      <c r="W7" s="875">
        <v>0</v>
      </c>
      <c r="Y7" s="789">
        <f t="shared" ref="Y7:Y29" si="1">+IF(ISNUMBER(W7),V7-W7,"")</f>
        <v>0</v>
      </c>
      <c r="Z7" s="878" t="e">
        <f t="shared" ref="Z7:Z29" si="2">+IF(ISNUMBER(Y7),Y7/W7,"")</f>
        <v>#DIV/0!</v>
      </c>
    </row>
    <row r="8" spans="1:26">
      <c r="A8" s="427" t="s">
        <v>1055</v>
      </c>
      <c r="B8" s="428" t="s">
        <v>1056</v>
      </c>
      <c r="C8" s="429">
        <v>25102.22</v>
      </c>
      <c r="D8" s="429">
        <v>25102.22</v>
      </c>
      <c r="E8" s="429">
        <v>25102.22</v>
      </c>
      <c r="F8" s="429">
        <v>0</v>
      </c>
      <c r="G8" s="429">
        <v>0</v>
      </c>
      <c r="H8" s="429">
        <v>0</v>
      </c>
      <c r="I8" s="429">
        <v>0</v>
      </c>
      <c r="J8" s="429">
        <v>0</v>
      </c>
      <c r="K8" s="429">
        <v>0</v>
      </c>
      <c r="L8" s="429">
        <v>0</v>
      </c>
      <c r="M8" s="429">
        <v>0</v>
      </c>
      <c r="N8" s="429">
        <v>0</v>
      </c>
      <c r="O8" s="429">
        <v>75306.66</v>
      </c>
      <c r="Q8" s="539" t="str">
        <f>IFERROR(INDEX(Coding!$D:$D,MATCH('T12'!$B8,Coding!$B:$B,0)),"")</f>
        <v xml:space="preserve">      Gross Potential Rent (3)</v>
      </c>
      <c r="S8" s="429">
        <f>IF(ISNUMBER(O8),SUM(I8:N8)*2,"")</f>
        <v>0</v>
      </c>
      <c r="U8" s="41" t="s">
        <v>2766</v>
      </c>
      <c r="V8" s="786">
        <f t="shared" si="0"/>
        <v>2671554.21</v>
      </c>
      <c r="W8" s="875">
        <v>2720517.91</v>
      </c>
      <c r="Y8" s="789">
        <f t="shared" si="1"/>
        <v>-48963.700000000186</v>
      </c>
      <c r="Z8" s="878">
        <f t="shared" si="2"/>
        <v>-1.7997933342037871E-2</v>
      </c>
    </row>
    <row r="9" spans="1:26" ht="14.35" customHeight="1">
      <c r="A9" s="427" t="s">
        <v>1057</v>
      </c>
      <c r="B9" s="428" t="s">
        <v>1058</v>
      </c>
      <c r="C9" s="429">
        <v>1943935.23</v>
      </c>
      <c r="D9" s="429">
        <v>2079051.89</v>
      </c>
      <c r="E9" s="429">
        <v>2119875.63</v>
      </c>
      <c r="F9" s="429">
        <v>2150640.02</v>
      </c>
      <c r="G9" s="429">
        <v>2145712.13</v>
      </c>
      <c r="H9" s="429">
        <v>2163454.8199999998</v>
      </c>
      <c r="I9" s="429">
        <v>2160223.7000000002</v>
      </c>
      <c r="J9" s="429">
        <v>2144525.19</v>
      </c>
      <c r="K9" s="429">
        <v>2147740.2400000002</v>
      </c>
      <c r="L9" s="429">
        <v>2128015.29</v>
      </c>
      <c r="M9" s="429">
        <v>2204388.0499999998</v>
      </c>
      <c r="N9" s="429">
        <v>2214152.46</v>
      </c>
      <c r="O9" s="429">
        <v>25601714.649999999</v>
      </c>
      <c r="Q9" s="539" t="str">
        <f>IFERROR(INDEX(Coding!$D:$D,MATCH('T12'!$B9,Coding!$B:$B,0)),"")</f>
        <v xml:space="preserve">      Gross Potential Rent (3)</v>
      </c>
      <c r="S9" s="429">
        <f t="shared" ref="S9:S72" si="3">IF(ISNUMBER(O9),SUM(I9:N9)*2,"")</f>
        <v>25998089.860000007</v>
      </c>
      <c r="U9" s="41" t="s">
        <v>40</v>
      </c>
      <c r="V9" s="786">
        <f t="shared" si="0"/>
        <v>0</v>
      </c>
      <c r="W9" s="875">
        <v>0</v>
      </c>
      <c r="Y9" s="789">
        <f t="shared" si="1"/>
        <v>0</v>
      </c>
      <c r="Z9" s="878" t="e">
        <f t="shared" si="2"/>
        <v>#DIV/0!</v>
      </c>
    </row>
    <row r="10" spans="1:26" ht="14.35" customHeight="1">
      <c r="A10" s="427" t="s">
        <v>1061</v>
      </c>
      <c r="B10" s="428" t="s">
        <v>1062</v>
      </c>
      <c r="C10" s="429">
        <v>50000</v>
      </c>
      <c r="D10" s="429">
        <v>50000</v>
      </c>
      <c r="E10" s="429">
        <v>50000</v>
      </c>
      <c r="F10" s="429">
        <v>50000</v>
      </c>
      <c r="G10" s="429">
        <v>50000</v>
      </c>
      <c r="H10" s="429">
        <v>50000</v>
      </c>
      <c r="I10" s="429">
        <v>50000</v>
      </c>
      <c r="J10" s="429">
        <v>50000</v>
      </c>
      <c r="K10" s="429">
        <v>50000</v>
      </c>
      <c r="L10" s="429">
        <v>50000</v>
      </c>
      <c r="M10" s="429">
        <v>50000</v>
      </c>
      <c r="N10" s="429">
        <v>50000</v>
      </c>
      <c r="O10" s="429">
        <v>600000</v>
      </c>
      <c r="Q10" s="539" t="str">
        <f>IFERROR(INDEX(Coding!$D:$D,MATCH('T12'!$B10,Coding!$B:$B,0)),"")</f>
        <v xml:space="preserve">      Parking Income</v>
      </c>
      <c r="S10" s="429">
        <f t="shared" si="3"/>
        <v>600000</v>
      </c>
      <c r="U10" s="41" t="s">
        <v>41</v>
      </c>
      <c r="V10" s="786">
        <f t="shared" si="0"/>
        <v>853260.5</v>
      </c>
      <c r="W10" s="875">
        <v>863523</v>
      </c>
      <c r="Y10" s="789">
        <f t="shared" si="1"/>
        <v>-10262.5</v>
      </c>
      <c r="Z10" s="878">
        <f t="shared" si="2"/>
        <v>-1.1884454727899547E-2</v>
      </c>
    </row>
    <row r="11" spans="1:26" ht="14.35" customHeight="1">
      <c r="A11" s="427" t="s">
        <v>1064</v>
      </c>
      <c r="B11" s="428" t="s">
        <v>1065</v>
      </c>
      <c r="C11" s="429">
        <v>199667.01</v>
      </c>
      <c r="D11" s="429">
        <v>200701.39</v>
      </c>
      <c r="E11" s="429">
        <v>202566.99</v>
      </c>
      <c r="F11" s="429">
        <v>227669.21</v>
      </c>
      <c r="G11" s="429">
        <v>227763.45</v>
      </c>
      <c r="H11" s="429">
        <v>228776.26</v>
      </c>
      <c r="I11" s="429">
        <v>229785.44</v>
      </c>
      <c r="J11" s="429">
        <v>230473.05</v>
      </c>
      <c r="K11" s="429">
        <v>230473.05</v>
      </c>
      <c r="L11" s="429">
        <v>231226.12</v>
      </c>
      <c r="M11" s="429">
        <v>231226.12</v>
      </c>
      <c r="N11" s="429">
        <v>231226.12</v>
      </c>
      <c r="O11" s="429">
        <v>2671554.21</v>
      </c>
      <c r="Q11" s="539" t="str">
        <f>IFERROR(INDEX(Coding!$D:$D,MATCH('T12'!$B11,Coding!$B:$B,0)),"")</f>
        <v xml:space="preserve">      Base Rent (3)</v>
      </c>
      <c r="S11" s="429">
        <f t="shared" si="3"/>
        <v>2768819.8</v>
      </c>
      <c r="U11" s="41" t="s">
        <v>42</v>
      </c>
      <c r="V11" s="786">
        <f t="shared" si="0"/>
        <v>-748852.72000000079</v>
      </c>
      <c r="W11" s="875">
        <v>-1105705.6499999999</v>
      </c>
      <c r="Y11" s="789">
        <f t="shared" si="1"/>
        <v>356852.92999999912</v>
      </c>
      <c r="Z11" s="878">
        <f t="shared" si="2"/>
        <v>-0.32273772861701405</v>
      </c>
    </row>
    <row r="12" spans="1:26" ht="14.35" customHeight="1">
      <c r="A12" s="427" t="s">
        <v>1081</v>
      </c>
      <c r="B12" s="428" t="s">
        <v>1082</v>
      </c>
      <c r="C12" s="429">
        <v>-186855</v>
      </c>
      <c r="D12" s="429">
        <v>-216204.5</v>
      </c>
      <c r="E12" s="429">
        <v>-232135</v>
      </c>
      <c r="F12" s="429">
        <v>-197780</v>
      </c>
      <c r="G12" s="429">
        <v>-145260</v>
      </c>
      <c r="H12" s="429">
        <v>-152872.5</v>
      </c>
      <c r="I12" s="429">
        <v>-147080</v>
      </c>
      <c r="J12" s="429">
        <v>-104641.33</v>
      </c>
      <c r="K12" s="429">
        <v>-67435</v>
      </c>
      <c r="L12" s="429">
        <v>-73037.5</v>
      </c>
      <c r="M12" s="429">
        <v>-186702.5</v>
      </c>
      <c r="N12" s="429">
        <v>-185560</v>
      </c>
      <c r="O12" s="429">
        <v>-1895563.33</v>
      </c>
      <c r="Q12" s="539" t="str">
        <f>IFERROR(INDEX(Coding!$D:$D,MATCH('T12'!$B12,Coding!$B:$B,0)),"")</f>
        <v xml:space="preserve">      Other Income</v>
      </c>
      <c r="S12" s="429">
        <f t="shared" si="3"/>
        <v>-1528912.6600000001</v>
      </c>
      <c r="U12" s="785" t="s">
        <v>43</v>
      </c>
      <c r="V12" s="788">
        <f>+SUM(V6:V11)</f>
        <v>28452983.299999997</v>
      </c>
      <c r="W12" s="876">
        <v>27102525.590000004</v>
      </c>
      <c r="Y12" s="789">
        <f t="shared" si="1"/>
        <v>1350457.7099999934</v>
      </c>
      <c r="Z12" s="878">
        <f t="shared" si="2"/>
        <v>4.9827744116152435E-2</v>
      </c>
    </row>
    <row r="13" spans="1:26" ht="14.35" customHeight="1">
      <c r="A13" s="427" t="s">
        <v>1084</v>
      </c>
      <c r="B13" s="428" t="s">
        <v>1085</v>
      </c>
      <c r="C13" s="429">
        <v>-9000</v>
      </c>
      <c r="D13" s="429">
        <v>-9000</v>
      </c>
      <c r="E13" s="429">
        <v>-9000</v>
      </c>
      <c r="F13" s="429">
        <v>-9000</v>
      </c>
      <c r="G13" s="429">
        <v>-9000</v>
      </c>
      <c r="H13" s="429">
        <v>-9000</v>
      </c>
      <c r="I13" s="429">
        <v>-9000</v>
      </c>
      <c r="J13" s="429">
        <v>-9000</v>
      </c>
      <c r="K13" s="429">
        <v>-9000</v>
      </c>
      <c r="L13" s="429">
        <v>-9000</v>
      </c>
      <c r="M13" s="429">
        <v>-9000</v>
      </c>
      <c r="N13" s="429">
        <v>-9000</v>
      </c>
      <c r="O13" s="429">
        <v>-108000</v>
      </c>
      <c r="Q13" s="539" t="str">
        <f>IFERROR(INDEX(Coding!$D:$D,MATCH('T12'!$B13,Coding!$B:$B,0)),"")</f>
        <v xml:space="preserve">      Other Income</v>
      </c>
      <c r="S13" s="429">
        <f t="shared" si="3"/>
        <v>-108000</v>
      </c>
      <c r="U13" s="481"/>
      <c r="V13" s="787"/>
      <c r="W13" s="877"/>
      <c r="Y13" s="789" t="str">
        <f t="shared" si="1"/>
        <v/>
      </c>
      <c r="Z13" s="878" t="str">
        <f t="shared" si="2"/>
        <v/>
      </c>
    </row>
    <row r="14" spans="1:26" ht="14.35" customHeight="1">
      <c r="A14" s="427" t="s">
        <v>1090</v>
      </c>
      <c r="B14" s="428" t="s">
        <v>1091</v>
      </c>
      <c r="C14" s="429">
        <v>0</v>
      </c>
      <c r="D14" s="429">
        <v>0</v>
      </c>
      <c r="E14" s="429">
        <v>0</v>
      </c>
      <c r="F14" s="429">
        <v>0</v>
      </c>
      <c r="G14" s="429">
        <v>200</v>
      </c>
      <c r="H14" s="429">
        <v>150</v>
      </c>
      <c r="I14" s="429">
        <v>250</v>
      </c>
      <c r="J14" s="429">
        <v>0</v>
      </c>
      <c r="K14" s="429">
        <v>0</v>
      </c>
      <c r="L14" s="429">
        <v>300</v>
      </c>
      <c r="M14" s="429">
        <v>400</v>
      </c>
      <c r="N14" s="429">
        <v>0</v>
      </c>
      <c r="O14" s="429">
        <v>1300</v>
      </c>
      <c r="Q14" s="539" t="str">
        <f>IFERROR(INDEX(Coding!$D:$D,MATCH('T12'!$B14,Coding!$B:$B,0)),"")</f>
        <v xml:space="preserve">      Other Income</v>
      </c>
      <c r="S14" s="429">
        <f t="shared" si="3"/>
        <v>1900</v>
      </c>
      <c r="U14" s="481"/>
      <c r="V14" s="787"/>
      <c r="W14" s="877"/>
      <c r="Y14" s="789" t="str">
        <f t="shared" si="1"/>
        <v/>
      </c>
      <c r="Z14" s="878" t="str">
        <f t="shared" si="2"/>
        <v/>
      </c>
    </row>
    <row r="15" spans="1:26" ht="14.35" customHeight="1">
      <c r="A15" s="427" t="s">
        <v>1094</v>
      </c>
      <c r="B15" s="428" t="s">
        <v>1095</v>
      </c>
      <c r="C15" s="429">
        <v>0</v>
      </c>
      <c r="D15" s="429">
        <v>0</v>
      </c>
      <c r="E15" s="429">
        <v>561</v>
      </c>
      <c r="F15" s="429">
        <v>0</v>
      </c>
      <c r="G15" s="429">
        <v>610.5</v>
      </c>
      <c r="H15" s="429">
        <v>0</v>
      </c>
      <c r="I15" s="429">
        <v>0</v>
      </c>
      <c r="J15" s="429">
        <v>594</v>
      </c>
      <c r="K15" s="429">
        <v>0</v>
      </c>
      <c r="L15" s="429">
        <v>0</v>
      </c>
      <c r="M15" s="429">
        <v>0</v>
      </c>
      <c r="N15" s="429">
        <v>0</v>
      </c>
      <c r="O15" s="429">
        <v>1765.5</v>
      </c>
      <c r="Q15" s="539" t="str">
        <f>IFERROR(INDEX(Coding!$D:$D,MATCH('T12'!$B15,Coding!$B:$B,0)),"")</f>
        <v xml:space="preserve">      Other Income</v>
      </c>
      <c r="S15" s="429">
        <f t="shared" si="3"/>
        <v>1188</v>
      </c>
      <c r="U15" s="37" t="s">
        <v>45</v>
      </c>
      <c r="V15" s="787"/>
      <c r="W15" s="877"/>
      <c r="Y15" s="789" t="str">
        <f t="shared" si="1"/>
        <v/>
      </c>
      <c r="Z15" s="878" t="str">
        <f t="shared" si="2"/>
        <v/>
      </c>
    </row>
    <row r="16" spans="1:26" ht="14.35" customHeight="1">
      <c r="A16" s="427" t="s">
        <v>1096</v>
      </c>
      <c r="B16" s="428" t="s">
        <v>1097</v>
      </c>
      <c r="C16" s="429">
        <v>0</v>
      </c>
      <c r="D16" s="429">
        <v>0</v>
      </c>
      <c r="E16" s="429">
        <v>64324</v>
      </c>
      <c r="F16" s="429">
        <v>0</v>
      </c>
      <c r="G16" s="429">
        <v>0</v>
      </c>
      <c r="H16" s="429">
        <v>70541</v>
      </c>
      <c r="I16" s="429">
        <v>0</v>
      </c>
      <c r="J16" s="429">
        <v>0</v>
      </c>
      <c r="K16" s="429">
        <v>87458</v>
      </c>
      <c r="L16" s="429">
        <v>-87458</v>
      </c>
      <c r="M16" s="429">
        <v>87458</v>
      </c>
      <c r="N16" s="429">
        <v>30937.5</v>
      </c>
      <c r="O16" s="429">
        <v>253260.5</v>
      </c>
      <c r="Q16" s="539" t="str">
        <f>IFERROR(INDEX(Coding!$D:$D,MATCH('T12'!$B16,Coding!$B:$B,0)),"")</f>
        <v xml:space="preserve">      Parking Income</v>
      </c>
      <c r="S16" s="429">
        <f t="shared" si="3"/>
        <v>236791</v>
      </c>
      <c r="U16" s="41" t="s">
        <v>46</v>
      </c>
      <c r="V16" s="786">
        <f t="shared" ref="V16:V26" si="4">+SUMIF(Q:Q,U16,O:O)</f>
        <v>6802665.6299999999</v>
      </c>
      <c r="W16" s="875">
        <v>6749271.5800000001</v>
      </c>
      <c r="Y16" s="789">
        <f t="shared" si="1"/>
        <v>53394.049999999814</v>
      </c>
      <c r="Z16" s="878">
        <f t="shared" si="2"/>
        <v>7.9110833468639015E-3</v>
      </c>
    </row>
    <row r="17" spans="1:26" ht="14.35" customHeight="1">
      <c r="A17" s="427" t="s">
        <v>1099</v>
      </c>
      <c r="B17" s="428" t="s">
        <v>1100</v>
      </c>
      <c r="C17" s="429">
        <v>50</v>
      </c>
      <c r="D17" s="429">
        <v>50</v>
      </c>
      <c r="E17" s="429">
        <v>50</v>
      </c>
      <c r="F17" s="429">
        <v>50</v>
      </c>
      <c r="G17" s="429">
        <v>50</v>
      </c>
      <c r="H17" s="429">
        <v>50</v>
      </c>
      <c r="I17" s="429">
        <v>50</v>
      </c>
      <c r="J17" s="429">
        <v>50</v>
      </c>
      <c r="K17" s="429">
        <v>50</v>
      </c>
      <c r="L17" s="429">
        <v>50</v>
      </c>
      <c r="M17" s="429">
        <v>50</v>
      </c>
      <c r="N17" s="429">
        <v>50</v>
      </c>
      <c r="O17" s="429">
        <v>600</v>
      </c>
      <c r="Q17" s="539" t="str">
        <f>IFERROR(INDEX(Coding!$D:$D,MATCH('T12'!$B17,Coding!$B:$B,0)),"")</f>
        <v xml:space="preserve">      Other Income</v>
      </c>
      <c r="S17" s="429">
        <f t="shared" si="3"/>
        <v>600</v>
      </c>
      <c r="U17" s="41" t="s">
        <v>47</v>
      </c>
      <c r="V17" s="786">
        <f t="shared" si="4"/>
        <v>651481</v>
      </c>
      <c r="W17" s="875">
        <v>649173.43999999994</v>
      </c>
      <c r="Y17" s="789">
        <f t="shared" si="1"/>
        <v>2307.5600000000559</v>
      </c>
      <c r="Z17" s="878">
        <f t="shared" si="2"/>
        <v>3.5546124622721103E-3</v>
      </c>
    </row>
    <row r="18" spans="1:26" ht="14.35" customHeight="1">
      <c r="A18" s="427" t="s">
        <v>1101</v>
      </c>
      <c r="B18" s="428" t="s">
        <v>1102</v>
      </c>
      <c r="C18" s="429">
        <v>0</v>
      </c>
      <c r="D18" s="429">
        <v>0</v>
      </c>
      <c r="E18" s="429">
        <v>0</v>
      </c>
      <c r="F18" s="429">
        <v>0</v>
      </c>
      <c r="G18" s="429">
        <v>0</v>
      </c>
      <c r="H18" s="429">
        <v>0</v>
      </c>
      <c r="I18" s="429">
        <v>-1500</v>
      </c>
      <c r="J18" s="429">
        <v>0</v>
      </c>
      <c r="K18" s="429">
        <v>0</v>
      </c>
      <c r="L18" s="429">
        <v>0</v>
      </c>
      <c r="M18" s="429">
        <v>-2500</v>
      </c>
      <c r="N18" s="429">
        <v>-500</v>
      </c>
      <c r="O18" s="429">
        <v>-4500</v>
      </c>
      <c r="Q18" s="539" t="str">
        <f>IFERROR(INDEX(Coding!$D:$D,MATCH('T12'!$B18,Coding!$B:$B,0)),"")</f>
        <v xml:space="preserve">      Other Income</v>
      </c>
      <c r="S18" s="429">
        <f t="shared" si="3"/>
        <v>-9000</v>
      </c>
      <c r="U18" s="46" t="s">
        <v>48</v>
      </c>
      <c r="V18" s="786">
        <f t="shared" si="4"/>
        <v>1344132.78</v>
      </c>
      <c r="W18" s="875">
        <v>1016154.24</v>
      </c>
      <c r="Y18" s="789">
        <f t="shared" si="1"/>
        <v>327978.54000000004</v>
      </c>
      <c r="Z18" s="878">
        <f t="shared" si="2"/>
        <v>0.32276452440920783</v>
      </c>
    </row>
    <row r="19" spans="1:26" ht="14.35" customHeight="1">
      <c r="A19" s="427" t="s">
        <v>1104</v>
      </c>
      <c r="B19" s="428" t="s">
        <v>1105</v>
      </c>
      <c r="C19" s="430">
        <v>0</v>
      </c>
      <c r="D19" s="430">
        <v>0</v>
      </c>
      <c r="E19" s="430">
        <v>-134000.03</v>
      </c>
      <c r="F19" s="430">
        <v>340</v>
      </c>
      <c r="G19" s="430">
        <v>0</v>
      </c>
      <c r="H19" s="430">
        <v>159</v>
      </c>
      <c r="I19" s="430">
        <v>0</v>
      </c>
      <c r="J19" s="430">
        <v>0</v>
      </c>
      <c r="K19" s="430">
        <v>-60274.18</v>
      </c>
      <c r="L19" s="430">
        <v>0</v>
      </c>
      <c r="M19" s="430">
        <v>0</v>
      </c>
      <c r="N19" s="430">
        <v>26170.49</v>
      </c>
      <c r="O19" s="430">
        <v>-167604.72</v>
      </c>
      <c r="Q19" s="539" t="str">
        <f>IFERROR(INDEX(Coding!$D:$D,MATCH('T12'!$B19,Coding!$B:$B,0)),"")</f>
        <v xml:space="preserve">      Other Income</v>
      </c>
      <c r="S19" s="430">
        <f t="shared" si="3"/>
        <v>-68207.38</v>
      </c>
      <c r="U19" s="46" t="s">
        <v>49</v>
      </c>
      <c r="V19" s="786">
        <f t="shared" si="4"/>
        <v>781368.51</v>
      </c>
      <c r="W19" s="875">
        <v>695520.41</v>
      </c>
      <c r="Y19" s="789">
        <f t="shared" si="1"/>
        <v>85848.099999999977</v>
      </c>
      <c r="Z19" s="878">
        <f t="shared" si="2"/>
        <v>0.12343002270774479</v>
      </c>
    </row>
    <row r="20" spans="1:26" ht="14.35" customHeight="1">
      <c r="A20" s="424" t="s">
        <v>1108</v>
      </c>
      <c r="B20" s="425" t="s">
        <v>1109</v>
      </c>
      <c r="C20" s="431">
        <v>2022899.46</v>
      </c>
      <c r="D20" s="431">
        <v>2129701</v>
      </c>
      <c r="E20" s="431">
        <v>2087344.81</v>
      </c>
      <c r="F20" s="431">
        <v>2221919.23</v>
      </c>
      <c r="G20" s="431">
        <v>2270076.08</v>
      </c>
      <c r="H20" s="431">
        <v>2351258.58</v>
      </c>
      <c r="I20" s="431">
        <v>2282729.14</v>
      </c>
      <c r="J20" s="431">
        <v>2312000.91</v>
      </c>
      <c r="K20" s="431">
        <v>2379012.11</v>
      </c>
      <c r="L20" s="431">
        <v>2240095.91</v>
      </c>
      <c r="M20" s="431">
        <v>2375319.67</v>
      </c>
      <c r="N20" s="431">
        <v>2357476.5699999998</v>
      </c>
      <c r="O20" s="431">
        <v>27029833.469999999</v>
      </c>
      <c r="Q20" s="539">
        <f>IFERROR(INDEX(Coding!$C:$C,MATCH('T12'!$B20,Coding!$B:$B,0)),"")</f>
        <v>0</v>
      </c>
      <c r="S20" s="431">
        <f t="shared" si="3"/>
        <v>27893268.620000001</v>
      </c>
      <c r="U20" s="41" t="s">
        <v>50</v>
      </c>
      <c r="V20" s="786">
        <f t="shared" si="4"/>
        <v>385416.19</v>
      </c>
      <c r="W20" s="875">
        <v>369733.47</v>
      </c>
      <c r="Y20" s="789">
        <f t="shared" si="1"/>
        <v>15682.72000000003</v>
      </c>
      <c r="Z20" s="878">
        <f t="shared" si="2"/>
        <v>4.2416284357486032E-2</v>
      </c>
    </row>
    <row r="21" spans="1:26" ht="14.35" customHeight="1">
      <c r="A21" s="424" t="s">
        <v>1110</v>
      </c>
      <c r="B21" s="425" t="s">
        <v>1111</v>
      </c>
      <c r="C21" s="426"/>
      <c r="D21" s="426"/>
      <c r="E21" s="426"/>
      <c r="F21" s="426"/>
      <c r="G21" s="426"/>
      <c r="H21" s="426"/>
      <c r="I21" s="426"/>
      <c r="J21" s="426"/>
      <c r="K21" s="426"/>
      <c r="L21" s="426"/>
      <c r="M21" s="426"/>
      <c r="N21" s="426"/>
      <c r="O21" s="426"/>
      <c r="Q21" s="539">
        <f>IFERROR(INDEX(Coding!$C:$C,MATCH('T12'!$B21,Coding!$B:$B,0)),"")</f>
        <v>0</v>
      </c>
      <c r="S21" s="426" t="str">
        <f t="shared" si="3"/>
        <v/>
      </c>
      <c r="U21" s="41" t="s">
        <v>51</v>
      </c>
      <c r="V21" s="786">
        <f t="shared" si="4"/>
        <v>321346.34000000003</v>
      </c>
      <c r="W21" s="875">
        <v>294391.59999999998</v>
      </c>
      <c r="Y21" s="789">
        <f t="shared" si="1"/>
        <v>26954.740000000049</v>
      </c>
      <c r="Z21" s="878">
        <f t="shared" si="2"/>
        <v>9.1560832578103629E-2</v>
      </c>
    </row>
    <row r="22" spans="1:26" ht="14.35" customHeight="1">
      <c r="A22" s="427" t="s">
        <v>1118</v>
      </c>
      <c r="B22" s="428" t="s">
        <v>1119</v>
      </c>
      <c r="C22" s="429">
        <v>-54202</v>
      </c>
      <c r="D22" s="429">
        <v>0</v>
      </c>
      <c r="E22" s="429">
        <v>44689.35</v>
      </c>
      <c r="F22" s="429">
        <v>-44689.35</v>
      </c>
      <c r="G22" s="429">
        <v>0</v>
      </c>
      <c r="H22" s="429">
        <v>48021.82</v>
      </c>
      <c r="I22" s="429">
        <v>-48021.82</v>
      </c>
      <c r="J22" s="429">
        <v>0</v>
      </c>
      <c r="K22" s="429">
        <v>18586.29</v>
      </c>
      <c r="L22" s="429">
        <v>-18586.29</v>
      </c>
      <c r="M22" s="429">
        <v>0</v>
      </c>
      <c r="N22" s="429">
        <v>29432.76</v>
      </c>
      <c r="O22" s="429">
        <v>-24769.24</v>
      </c>
      <c r="Q22" s="539" t="str">
        <f>IFERROR(INDEX(Coding!$D:$D,MATCH('T12'!$B22,Coding!$B:$B,0)),"")</f>
        <v xml:space="preserve">      Other Income</v>
      </c>
      <c r="S22" s="429">
        <f t="shared" si="3"/>
        <v>-37178.120000000003</v>
      </c>
      <c r="U22" s="46" t="s">
        <v>52</v>
      </c>
      <c r="V22" s="786">
        <f t="shared" si="4"/>
        <v>112073.59</v>
      </c>
      <c r="W22" s="875">
        <v>115325.44</v>
      </c>
      <c r="Y22" s="789">
        <f t="shared" si="1"/>
        <v>-3251.8500000000058</v>
      </c>
      <c r="Z22" s="878">
        <f t="shared" si="2"/>
        <v>-2.8197161008013547E-2</v>
      </c>
    </row>
    <row r="23" spans="1:26" ht="14.35" customHeight="1">
      <c r="A23" s="427" t="s">
        <v>1122</v>
      </c>
      <c r="B23" s="428" t="s">
        <v>1123</v>
      </c>
      <c r="C23" s="429">
        <v>2020</v>
      </c>
      <c r="D23" s="429">
        <v>2170.86</v>
      </c>
      <c r="E23" s="429">
        <v>4397.0600000000004</v>
      </c>
      <c r="F23" s="429">
        <v>0</v>
      </c>
      <c r="G23" s="429">
        <v>8564.24</v>
      </c>
      <c r="H23" s="429">
        <v>5039.32</v>
      </c>
      <c r="I23" s="429">
        <v>0</v>
      </c>
      <c r="J23" s="429">
        <v>4475.28</v>
      </c>
      <c r="K23" s="429">
        <v>4656.66</v>
      </c>
      <c r="L23" s="429">
        <v>4978.6400000000003</v>
      </c>
      <c r="M23" s="429">
        <v>5201.51</v>
      </c>
      <c r="N23" s="429">
        <v>4741.3100000000004</v>
      </c>
      <c r="O23" s="429">
        <v>46244.88</v>
      </c>
      <c r="Q23" s="539" t="str">
        <f>IFERROR(INDEX(Coding!$D:$D,MATCH('T12'!$B23,Coding!$B:$B,0)),"")</f>
        <v xml:space="preserve">      Other Income</v>
      </c>
      <c r="S23" s="429">
        <f t="shared" si="3"/>
        <v>48106.799999999996</v>
      </c>
      <c r="U23" s="41" t="s">
        <v>53</v>
      </c>
      <c r="V23" s="786">
        <f t="shared" si="4"/>
        <v>171187.81</v>
      </c>
      <c r="W23" s="875">
        <v>195156.35</v>
      </c>
      <c r="Y23" s="789">
        <f t="shared" si="1"/>
        <v>-23968.540000000008</v>
      </c>
      <c r="Z23" s="878">
        <f t="shared" si="2"/>
        <v>-0.12281711561012494</v>
      </c>
    </row>
    <row r="24" spans="1:26" ht="14.35" customHeight="1">
      <c r="A24" s="427" t="s">
        <v>1124</v>
      </c>
      <c r="B24" s="428" t="s">
        <v>1125</v>
      </c>
      <c r="C24" s="429">
        <v>325</v>
      </c>
      <c r="D24" s="429">
        <v>325</v>
      </c>
      <c r="E24" s="429">
        <v>325</v>
      </c>
      <c r="F24" s="429">
        <v>325</v>
      </c>
      <c r="G24" s="429">
        <v>325</v>
      </c>
      <c r="H24" s="429">
        <v>325</v>
      </c>
      <c r="I24" s="429">
        <v>325</v>
      </c>
      <c r="J24" s="429">
        <v>325</v>
      </c>
      <c r="K24" s="429">
        <v>325</v>
      </c>
      <c r="L24" s="429">
        <v>325</v>
      </c>
      <c r="M24" s="429">
        <v>325</v>
      </c>
      <c r="N24" s="429">
        <v>325</v>
      </c>
      <c r="O24" s="429">
        <v>3900</v>
      </c>
      <c r="Q24" s="539" t="str">
        <f>IFERROR(INDEX(Coding!$D:$D,MATCH('T12'!$B24,Coding!$B:$B,0)),"")</f>
        <v xml:space="preserve">      Other Income</v>
      </c>
      <c r="S24" s="429">
        <f t="shared" si="3"/>
        <v>3900</v>
      </c>
      <c r="U24" s="41" t="s">
        <v>54</v>
      </c>
      <c r="V24" s="786">
        <f t="shared" si="4"/>
        <v>2604756.9899999998</v>
      </c>
      <c r="W24" s="875">
        <v>2599132.6900000004</v>
      </c>
      <c r="Y24" s="789">
        <f t="shared" si="1"/>
        <v>5624.2999999993481</v>
      </c>
      <c r="Z24" s="878">
        <f t="shared" si="2"/>
        <v>2.1639141478380416E-3</v>
      </c>
    </row>
    <row r="25" spans="1:26" ht="14.35" customHeight="1">
      <c r="A25" s="427" t="s">
        <v>1127</v>
      </c>
      <c r="B25" s="428" t="s">
        <v>1128</v>
      </c>
      <c r="C25" s="429">
        <v>20376.439999999999</v>
      </c>
      <c r="D25" s="429">
        <v>31723.82</v>
      </c>
      <c r="E25" s="429">
        <v>66669.22</v>
      </c>
      <c r="F25" s="429">
        <v>102016.17</v>
      </c>
      <c r="G25" s="429">
        <v>89368.35</v>
      </c>
      <c r="H25" s="429">
        <v>33248.959999999999</v>
      </c>
      <c r="I25" s="429">
        <v>112964.63</v>
      </c>
      <c r="J25" s="429">
        <v>19188.96</v>
      </c>
      <c r="K25" s="429">
        <v>52168.800000000003</v>
      </c>
      <c r="L25" s="429">
        <v>42118.14</v>
      </c>
      <c r="M25" s="429">
        <v>49008.81</v>
      </c>
      <c r="N25" s="429">
        <v>37892.870000000003</v>
      </c>
      <c r="O25" s="429">
        <v>656745.17000000004</v>
      </c>
      <c r="Q25" s="539" t="str">
        <f>IFERROR(INDEX(Coding!$D:$D,MATCH('T12'!$B25,Coding!$B:$B,0)),"")</f>
        <v xml:space="preserve">      Other Income</v>
      </c>
      <c r="S25" s="429">
        <f t="shared" si="3"/>
        <v>626684.42000000004</v>
      </c>
      <c r="U25" s="41" t="s">
        <v>55</v>
      </c>
      <c r="V25" s="786">
        <f t="shared" si="4"/>
        <v>0</v>
      </c>
      <c r="W25" s="875">
        <v>0</v>
      </c>
      <c r="Y25" s="789">
        <f t="shared" si="1"/>
        <v>0</v>
      </c>
      <c r="Z25" s="878" t="e">
        <f t="shared" si="2"/>
        <v>#DIV/0!</v>
      </c>
    </row>
    <row r="26" spans="1:26" ht="14.35" customHeight="1">
      <c r="A26" s="427" t="s">
        <v>1130</v>
      </c>
      <c r="B26" s="428" t="s">
        <v>1131</v>
      </c>
      <c r="C26" s="429">
        <v>2793.75</v>
      </c>
      <c r="D26" s="429">
        <v>2793.75</v>
      </c>
      <c r="E26" s="429">
        <v>2793.75</v>
      </c>
      <c r="F26" s="429">
        <v>2793.75</v>
      </c>
      <c r="G26" s="429">
        <v>2793.75</v>
      </c>
      <c r="H26" s="429">
        <v>2793.75</v>
      </c>
      <c r="I26" s="429">
        <v>2793.75</v>
      </c>
      <c r="J26" s="429">
        <v>2793.75</v>
      </c>
      <c r="K26" s="429">
        <v>2793.75</v>
      </c>
      <c r="L26" s="429">
        <v>10293.75</v>
      </c>
      <c r="M26" s="429">
        <v>2793.75</v>
      </c>
      <c r="N26" s="429">
        <v>2793.75</v>
      </c>
      <c r="O26" s="429">
        <v>41025</v>
      </c>
      <c r="Q26" s="539" t="str">
        <f>IFERROR(INDEX(Coding!$D:$D,MATCH('T12'!$B26,Coding!$B:$B,0)),"")</f>
        <v xml:space="preserve">      Other Income</v>
      </c>
      <c r="S26" s="429">
        <f t="shared" si="3"/>
        <v>48525</v>
      </c>
      <c r="U26" s="41" t="s">
        <v>56</v>
      </c>
      <c r="V26" s="786">
        <f t="shared" si="4"/>
        <v>0</v>
      </c>
      <c r="W26" s="875">
        <v>0</v>
      </c>
      <c r="Y26" s="789">
        <f t="shared" si="1"/>
        <v>0</v>
      </c>
      <c r="Z26" s="878" t="e">
        <f t="shared" si="2"/>
        <v>#DIV/0!</v>
      </c>
    </row>
    <row r="27" spans="1:26" ht="14.35" customHeight="1">
      <c r="A27" s="427" t="s">
        <v>1133</v>
      </c>
      <c r="B27" s="428" t="s">
        <v>1134</v>
      </c>
      <c r="C27" s="429">
        <v>3412.8</v>
      </c>
      <c r="D27" s="429">
        <v>3412.8</v>
      </c>
      <c r="E27" s="429">
        <v>3412.8</v>
      </c>
      <c r="F27" s="429">
        <v>5056.0200000000004</v>
      </c>
      <c r="G27" s="429">
        <v>5056.0200000000004</v>
      </c>
      <c r="H27" s="429">
        <v>5056.0200000000004</v>
      </c>
      <c r="I27" s="429">
        <v>5056.0200000000004</v>
      </c>
      <c r="J27" s="429">
        <v>5056.0200000000004</v>
      </c>
      <c r="K27" s="429">
        <v>5056.0200000000004</v>
      </c>
      <c r="L27" s="429">
        <v>4675.79</v>
      </c>
      <c r="M27" s="429">
        <v>4675.79</v>
      </c>
      <c r="N27" s="429">
        <v>4675.79</v>
      </c>
      <c r="O27" s="429">
        <v>54601.89</v>
      </c>
      <c r="Q27" s="539" t="str">
        <f>IFERROR(INDEX(Coding!$D:$D,MATCH('T12'!$B27,Coding!$B:$B,0)),"")</f>
        <v xml:space="preserve">      Other Income</v>
      </c>
      <c r="S27" s="429">
        <f t="shared" si="3"/>
        <v>58390.860000000008</v>
      </c>
      <c r="U27" s="785" t="s">
        <v>57</v>
      </c>
      <c r="V27" s="788">
        <f>+SUM(V16:V26)</f>
        <v>13174428.84</v>
      </c>
      <c r="W27" s="876">
        <v>12683859.219999999</v>
      </c>
      <c r="Y27" s="789">
        <f t="shared" si="1"/>
        <v>490569.62000000104</v>
      </c>
      <c r="Z27" s="878">
        <f t="shared" si="2"/>
        <v>3.867668439795259E-2</v>
      </c>
    </row>
    <row r="28" spans="1:26" ht="14.35" customHeight="1">
      <c r="A28" s="427" t="s">
        <v>1141</v>
      </c>
      <c r="B28" s="428" t="s">
        <v>1142</v>
      </c>
      <c r="C28" s="429">
        <v>0</v>
      </c>
      <c r="D28" s="429">
        <v>0</v>
      </c>
      <c r="E28" s="429">
        <v>0</v>
      </c>
      <c r="F28" s="429">
        <v>0</v>
      </c>
      <c r="G28" s="429">
        <v>0</v>
      </c>
      <c r="H28" s="429">
        <v>0</v>
      </c>
      <c r="I28" s="429">
        <v>5784.02</v>
      </c>
      <c r="J28" s="429">
        <v>80</v>
      </c>
      <c r="K28" s="429">
        <v>0</v>
      </c>
      <c r="L28" s="429">
        <v>0</v>
      </c>
      <c r="M28" s="429">
        <v>910</v>
      </c>
      <c r="N28" s="429">
        <v>0</v>
      </c>
      <c r="O28" s="429">
        <v>6774.02</v>
      </c>
      <c r="Q28" s="539" t="str">
        <f>IFERROR(INDEX(Coding!$D:$D,MATCH('T12'!$B28,Coding!$B:$B,0)),"")</f>
        <v xml:space="preserve">      Other Income</v>
      </c>
      <c r="S28" s="429">
        <f t="shared" si="3"/>
        <v>13548.04</v>
      </c>
      <c r="U28" s="481"/>
      <c r="V28" s="855"/>
      <c r="W28" s="481"/>
      <c r="Y28" s="789" t="str">
        <f t="shared" si="1"/>
        <v/>
      </c>
      <c r="Z28" s="878" t="str">
        <f t="shared" si="2"/>
        <v/>
      </c>
    </row>
    <row r="29" spans="1:26" ht="14.35" customHeight="1">
      <c r="A29" s="427" t="s">
        <v>1146</v>
      </c>
      <c r="B29" s="428" t="s">
        <v>1147</v>
      </c>
      <c r="C29" s="430">
        <v>0</v>
      </c>
      <c r="D29" s="430">
        <v>-120</v>
      </c>
      <c r="E29" s="430">
        <v>-120</v>
      </c>
      <c r="F29" s="430">
        <v>0</v>
      </c>
      <c r="G29" s="430">
        <v>0</v>
      </c>
      <c r="H29" s="430">
        <v>0</v>
      </c>
      <c r="I29" s="430">
        <v>0</v>
      </c>
      <c r="J29" s="430">
        <v>0</v>
      </c>
      <c r="K29" s="430">
        <v>0</v>
      </c>
      <c r="L29" s="430">
        <v>0</v>
      </c>
      <c r="M29" s="430">
        <v>0</v>
      </c>
      <c r="N29" s="430">
        <v>0</v>
      </c>
      <c r="O29" s="430">
        <v>-240</v>
      </c>
      <c r="Q29" s="539" t="str">
        <f>IFERROR(INDEX(Coding!$D:$D,MATCH('T12'!$B29,Coding!$B:$B,0)),"")</f>
        <v xml:space="preserve">      Other Income</v>
      </c>
      <c r="S29" s="430">
        <f t="shared" si="3"/>
        <v>0</v>
      </c>
      <c r="U29" s="785" t="s">
        <v>59</v>
      </c>
      <c r="V29" s="788">
        <f>+V12-V27</f>
        <v>15278554.459999997</v>
      </c>
      <c r="W29" s="876">
        <v>14418666.370000005</v>
      </c>
      <c r="Y29" s="789">
        <f t="shared" si="1"/>
        <v>859888.0899999924</v>
      </c>
      <c r="Z29" s="878">
        <f t="shared" si="2"/>
        <v>5.9637144513524941E-2</v>
      </c>
    </row>
    <row r="30" spans="1:26" ht="14.35" customHeight="1">
      <c r="A30" s="424" t="s">
        <v>1148</v>
      </c>
      <c r="B30" s="425" t="s">
        <v>1149</v>
      </c>
      <c r="C30" s="431">
        <v>-25274.01</v>
      </c>
      <c r="D30" s="431">
        <v>40306.230000000003</v>
      </c>
      <c r="E30" s="431">
        <v>122167.18</v>
      </c>
      <c r="F30" s="431">
        <v>65501.59</v>
      </c>
      <c r="G30" s="431">
        <v>106107.36</v>
      </c>
      <c r="H30" s="431">
        <v>94484.87</v>
      </c>
      <c r="I30" s="431">
        <v>78901.600000000006</v>
      </c>
      <c r="J30" s="431">
        <v>31919.01</v>
      </c>
      <c r="K30" s="431">
        <v>83586.52</v>
      </c>
      <c r="L30" s="431">
        <v>43805.03</v>
      </c>
      <c r="M30" s="431">
        <v>62914.86</v>
      </c>
      <c r="N30" s="431">
        <v>79861.48</v>
      </c>
      <c r="O30" s="431">
        <v>784281.72</v>
      </c>
      <c r="Q30" s="539">
        <f>IFERROR(INDEX(Coding!$C:$C,MATCH('T12'!$B30,Coding!$B:$B,0)),"")</f>
        <v>0</v>
      </c>
      <c r="S30" s="431">
        <f t="shared" si="3"/>
        <v>761977</v>
      </c>
      <c r="U30" s="481"/>
      <c r="V30" s="481"/>
      <c r="W30" s="481"/>
    </row>
    <row r="31" spans="1:26" ht="14.35" customHeight="1">
      <c r="A31" s="424" t="s">
        <v>1150</v>
      </c>
      <c r="B31" s="425" t="s">
        <v>1151</v>
      </c>
      <c r="C31" s="426"/>
      <c r="D31" s="426"/>
      <c r="E31" s="426"/>
      <c r="F31" s="426"/>
      <c r="G31" s="426"/>
      <c r="H31" s="426"/>
      <c r="I31" s="426"/>
      <c r="J31" s="426"/>
      <c r="K31" s="426"/>
      <c r="L31" s="426"/>
      <c r="M31" s="426"/>
      <c r="N31" s="426"/>
      <c r="O31" s="426"/>
      <c r="Q31" s="539">
        <f>IFERROR(INDEX(Coding!$C:$C,MATCH('T12'!$B31,Coding!$B:$B,0)),"")</f>
        <v>0</v>
      </c>
      <c r="S31" s="426" t="str">
        <f t="shared" si="3"/>
        <v/>
      </c>
      <c r="U31" s="481"/>
      <c r="V31" s="481"/>
      <c r="W31" s="481"/>
    </row>
    <row r="32" spans="1:26" ht="14.35" customHeight="1">
      <c r="A32" s="427" t="s">
        <v>1153</v>
      </c>
      <c r="B32" s="428" t="s">
        <v>1154</v>
      </c>
      <c r="C32" s="429">
        <v>800</v>
      </c>
      <c r="D32" s="429">
        <v>400</v>
      </c>
      <c r="E32" s="429">
        <v>1240</v>
      </c>
      <c r="F32" s="429">
        <v>1200</v>
      </c>
      <c r="G32" s="429">
        <v>1040</v>
      </c>
      <c r="H32" s="429">
        <v>760</v>
      </c>
      <c r="I32" s="429">
        <v>920</v>
      </c>
      <c r="J32" s="429">
        <v>420</v>
      </c>
      <c r="K32" s="429">
        <v>340</v>
      </c>
      <c r="L32" s="429">
        <v>1680</v>
      </c>
      <c r="M32" s="429">
        <v>920</v>
      </c>
      <c r="N32" s="429">
        <v>380</v>
      </c>
      <c r="O32" s="429">
        <v>10100</v>
      </c>
      <c r="Q32" s="539" t="str">
        <f>IFERROR(INDEX(Coding!$D:$D,MATCH('T12'!$B32,Coding!$B:$B,0)),"")</f>
        <v xml:space="preserve">      Other Income</v>
      </c>
      <c r="S32" s="429">
        <f t="shared" si="3"/>
        <v>9320</v>
      </c>
      <c r="U32" s="856"/>
      <c r="V32" s="857" t="s">
        <v>2715</v>
      </c>
      <c r="W32" s="481"/>
    </row>
    <row r="33" spans="1:23" ht="14.35" customHeight="1">
      <c r="A33" s="427" t="s">
        <v>1157</v>
      </c>
      <c r="B33" s="428" t="s">
        <v>1158</v>
      </c>
      <c r="C33" s="429">
        <v>42889.57</v>
      </c>
      <c r="D33" s="429">
        <v>45286.29</v>
      </c>
      <c r="E33" s="429">
        <v>40372.54</v>
      </c>
      <c r="F33" s="429">
        <v>38722.550000000003</v>
      </c>
      <c r="G33" s="429">
        <v>49829.81</v>
      </c>
      <c r="H33" s="429">
        <v>43994.3</v>
      </c>
      <c r="I33" s="429">
        <v>43532.79</v>
      </c>
      <c r="J33" s="429">
        <v>56230.76</v>
      </c>
      <c r="K33" s="429">
        <v>51369.8</v>
      </c>
      <c r="L33" s="429">
        <v>51517.83</v>
      </c>
      <c r="M33" s="429">
        <v>71793.8</v>
      </c>
      <c r="N33" s="429">
        <v>54020.68</v>
      </c>
      <c r="O33" s="429">
        <v>589560.72</v>
      </c>
      <c r="Q33" s="539" t="str">
        <f>IFERROR(INDEX(Coding!$D:$D,MATCH('T12'!$B33,Coding!$B:$B,0)),"")</f>
        <v xml:space="preserve">      Other Income</v>
      </c>
      <c r="S33" s="429">
        <f t="shared" si="3"/>
        <v>656931.31999999995</v>
      </c>
      <c r="U33" s="858" t="s">
        <v>42</v>
      </c>
      <c r="V33" s="859">
        <f>SUMIF(Q:Q,U33,S:S)-S12</f>
        <v>1298605.08</v>
      </c>
      <c r="W33" s="481"/>
    </row>
    <row r="34" spans="1:23" ht="14.35" customHeight="1">
      <c r="A34" s="427" t="s">
        <v>1160</v>
      </c>
      <c r="B34" s="428" t="s">
        <v>1161</v>
      </c>
      <c r="C34" s="429">
        <v>350</v>
      </c>
      <c r="D34" s="429">
        <v>440</v>
      </c>
      <c r="E34" s="429">
        <v>450</v>
      </c>
      <c r="F34" s="429">
        <v>550</v>
      </c>
      <c r="G34" s="429">
        <v>1725.28</v>
      </c>
      <c r="H34" s="429">
        <v>2994.04</v>
      </c>
      <c r="I34" s="429">
        <v>-177.91</v>
      </c>
      <c r="J34" s="429">
        <v>450</v>
      </c>
      <c r="K34" s="429">
        <v>350</v>
      </c>
      <c r="L34" s="429">
        <v>700</v>
      </c>
      <c r="M34" s="429">
        <v>4430.7</v>
      </c>
      <c r="N34" s="429">
        <v>8190.28</v>
      </c>
      <c r="O34" s="429">
        <v>20452.39</v>
      </c>
      <c r="Q34" s="539" t="str">
        <f>IFERROR(INDEX(Coding!$D:$D,MATCH('T12'!$B34,Coding!$B:$B,0)),"")</f>
        <v xml:space="preserve">      Other Income</v>
      </c>
      <c r="S34" s="429">
        <f t="shared" si="3"/>
        <v>27886.14</v>
      </c>
      <c r="U34" s="858" t="s">
        <v>2697</v>
      </c>
      <c r="V34" s="860">
        <f>S12</f>
        <v>-1528912.6600000001</v>
      </c>
      <c r="W34" s="481"/>
    </row>
    <row r="35" spans="1:23" ht="14.35" customHeight="1">
      <c r="A35" s="427" t="s">
        <v>1163</v>
      </c>
      <c r="B35" s="428" t="s">
        <v>1164</v>
      </c>
      <c r="C35" s="429">
        <v>50</v>
      </c>
      <c r="D35" s="429">
        <v>400</v>
      </c>
      <c r="E35" s="429">
        <v>475</v>
      </c>
      <c r="F35" s="429">
        <v>200</v>
      </c>
      <c r="G35" s="429">
        <v>200</v>
      </c>
      <c r="H35" s="429">
        <v>275</v>
      </c>
      <c r="I35" s="429">
        <v>425</v>
      </c>
      <c r="J35" s="429">
        <v>400</v>
      </c>
      <c r="K35" s="429">
        <v>325</v>
      </c>
      <c r="L35" s="429">
        <v>230</v>
      </c>
      <c r="M35" s="429">
        <v>975</v>
      </c>
      <c r="N35" s="429">
        <v>1100</v>
      </c>
      <c r="O35" s="429">
        <v>5055</v>
      </c>
      <c r="Q35" s="539" t="str">
        <f>IFERROR(INDEX(Coding!$D:$D,MATCH('T12'!$B35,Coding!$B:$B,0)),"")</f>
        <v xml:space="preserve">      Other Income</v>
      </c>
      <c r="S35" s="429">
        <f t="shared" si="3"/>
        <v>6910</v>
      </c>
      <c r="U35" s="511" t="s">
        <v>2696</v>
      </c>
      <c r="V35" s="861">
        <f>V33+V34</f>
        <v>-230307.58000000007</v>
      </c>
      <c r="W35" s="481"/>
    </row>
    <row r="36" spans="1:23" ht="14.35" customHeight="1">
      <c r="A36" s="427" t="s">
        <v>1165</v>
      </c>
      <c r="B36" s="428" t="s">
        <v>1166</v>
      </c>
      <c r="C36" s="430">
        <v>0</v>
      </c>
      <c r="D36" s="430">
        <v>0</v>
      </c>
      <c r="E36" s="430">
        <v>0</v>
      </c>
      <c r="F36" s="430">
        <v>5150</v>
      </c>
      <c r="G36" s="430">
        <v>0</v>
      </c>
      <c r="H36" s="430">
        <v>0</v>
      </c>
      <c r="I36" s="430">
        <v>0</v>
      </c>
      <c r="J36" s="430">
        <v>0</v>
      </c>
      <c r="K36" s="430">
        <v>6550</v>
      </c>
      <c r="L36" s="430">
        <v>0</v>
      </c>
      <c r="M36" s="430">
        <v>2000</v>
      </c>
      <c r="N36" s="430">
        <v>0</v>
      </c>
      <c r="O36" s="430">
        <v>13700</v>
      </c>
      <c r="Q36" s="539" t="str">
        <f>IFERROR(INDEX(Coding!$D:$D,MATCH('T12'!$B36,Coding!$B:$B,0)),"")</f>
        <v xml:space="preserve">      Other Income</v>
      </c>
      <c r="S36" s="430">
        <f t="shared" si="3"/>
        <v>17100</v>
      </c>
      <c r="U36" s="481"/>
      <c r="V36" s="481"/>
      <c r="W36" s="481"/>
    </row>
    <row r="37" spans="1:23" ht="14.35" customHeight="1">
      <c r="A37" s="424" t="s">
        <v>1170</v>
      </c>
      <c r="B37" s="425" t="s">
        <v>1171</v>
      </c>
      <c r="C37" s="432">
        <v>44089.57</v>
      </c>
      <c r="D37" s="432">
        <v>46526.29</v>
      </c>
      <c r="E37" s="432">
        <v>42537.54</v>
      </c>
      <c r="F37" s="432">
        <v>45822.55</v>
      </c>
      <c r="G37" s="432">
        <v>52795.09</v>
      </c>
      <c r="H37" s="432">
        <v>48023.34</v>
      </c>
      <c r="I37" s="432">
        <v>44699.88</v>
      </c>
      <c r="J37" s="432">
        <v>57500.76</v>
      </c>
      <c r="K37" s="432">
        <v>58934.8</v>
      </c>
      <c r="L37" s="432">
        <v>54127.83</v>
      </c>
      <c r="M37" s="432">
        <v>80119.5</v>
      </c>
      <c r="N37" s="432">
        <v>63690.96</v>
      </c>
      <c r="O37" s="432">
        <v>638868.11</v>
      </c>
      <c r="Q37" s="539">
        <f>IFERROR(INDEX(Coding!$C:$C,MATCH('T12'!$B37,Coding!$B:$B,0)),"")</f>
        <v>0</v>
      </c>
      <c r="S37" s="432">
        <f t="shared" si="3"/>
        <v>718147.46000000008</v>
      </c>
      <c r="U37" s="481"/>
      <c r="V37" s="481"/>
      <c r="W37" s="481"/>
    </row>
    <row r="38" spans="1:23" ht="14.35" customHeight="1">
      <c r="A38" s="424" t="s">
        <v>1172</v>
      </c>
      <c r="B38" s="425" t="s">
        <v>1173</v>
      </c>
      <c r="C38" s="432">
        <v>2041715.02</v>
      </c>
      <c r="D38" s="432">
        <v>2216533.52</v>
      </c>
      <c r="E38" s="432">
        <v>2252049.5299999998</v>
      </c>
      <c r="F38" s="432">
        <v>2333243.37</v>
      </c>
      <c r="G38" s="432">
        <v>2428978.5299999998</v>
      </c>
      <c r="H38" s="432">
        <v>2493766.79</v>
      </c>
      <c r="I38" s="432">
        <v>2406330.62</v>
      </c>
      <c r="J38" s="432">
        <v>2401420.6800000002</v>
      </c>
      <c r="K38" s="432">
        <v>2521533.4300000002</v>
      </c>
      <c r="L38" s="432">
        <v>2338028.77</v>
      </c>
      <c r="M38" s="432">
        <v>2518354.0299999998</v>
      </c>
      <c r="N38" s="432">
        <v>2501029.0099999998</v>
      </c>
      <c r="O38" s="432">
        <v>28452983.300000001</v>
      </c>
      <c r="Q38" s="539">
        <f>IFERROR(INDEX(Coding!$C:$C,MATCH('T12'!$B38,Coding!$B:$B,0)),"")</f>
        <v>0</v>
      </c>
      <c r="R38" s="555"/>
      <c r="S38" s="432">
        <f t="shared" si="3"/>
        <v>29373393.079999998</v>
      </c>
      <c r="U38" s="481"/>
      <c r="V38" s="481"/>
      <c r="W38" s="481"/>
    </row>
    <row r="39" spans="1:23" ht="14.35" customHeight="1">
      <c r="A39" s="424" t="s">
        <v>1225</v>
      </c>
      <c r="B39" s="425" t="s">
        <v>1226</v>
      </c>
      <c r="C39" s="431">
        <v>2041715.02</v>
      </c>
      <c r="D39" s="431">
        <v>2216533.52</v>
      </c>
      <c r="E39" s="431">
        <v>2252049.5299999998</v>
      </c>
      <c r="F39" s="431">
        <v>2333243.37</v>
      </c>
      <c r="G39" s="431">
        <v>2428978.5299999998</v>
      </c>
      <c r="H39" s="431">
        <v>2493766.79</v>
      </c>
      <c r="I39" s="431">
        <v>2406330.62</v>
      </c>
      <c r="J39" s="431">
        <v>2401420.6800000002</v>
      </c>
      <c r="K39" s="431">
        <v>2521533.4300000002</v>
      </c>
      <c r="L39" s="431">
        <v>2338028.77</v>
      </c>
      <c r="M39" s="431">
        <v>2518354.0299999998</v>
      </c>
      <c r="N39" s="431">
        <v>2501029.0099999998</v>
      </c>
      <c r="O39" s="431">
        <v>28452983.300000001</v>
      </c>
      <c r="Q39" s="539">
        <f>IFERROR(INDEX(Coding!$C:$C,MATCH('T12'!$B39,Coding!$B:$B,0)),"")</f>
        <v>0</v>
      </c>
      <c r="S39" s="431">
        <f t="shared" si="3"/>
        <v>29373393.079999998</v>
      </c>
      <c r="U39" s="481"/>
      <c r="V39" s="481"/>
      <c r="W39" s="481"/>
    </row>
    <row r="40" spans="1:23" ht="14.35" customHeight="1">
      <c r="A40" s="424" t="s">
        <v>1227</v>
      </c>
      <c r="B40" s="425" t="s">
        <v>1013</v>
      </c>
      <c r="C40" s="426"/>
      <c r="D40" s="426"/>
      <c r="E40" s="426"/>
      <c r="F40" s="426"/>
      <c r="G40" s="426"/>
      <c r="H40" s="426"/>
      <c r="I40" s="426"/>
      <c r="J40" s="426"/>
      <c r="K40" s="426"/>
      <c r="L40" s="426"/>
      <c r="M40" s="426"/>
      <c r="N40" s="426"/>
      <c r="O40" s="426"/>
      <c r="Q40" s="539">
        <f>IFERROR(INDEX(Coding!$C:$C,MATCH('T12'!$B40,Coding!$B:$B,0)),"")</f>
        <v>0</v>
      </c>
      <c r="S40" s="426" t="str">
        <f t="shared" si="3"/>
        <v/>
      </c>
      <c r="U40" s="481"/>
      <c r="V40" s="481"/>
      <c r="W40" s="481"/>
    </row>
    <row r="41" spans="1:23" ht="14.35" customHeight="1">
      <c r="A41" s="424" t="s">
        <v>1228</v>
      </c>
      <c r="B41" s="425" t="s">
        <v>1229</v>
      </c>
      <c r="C41" s="426"/>
      <c r="D41" s="426"/>
      <c r="E41" s="426"/>
      <c r="F41" s="426"/>
      <c r="G41" s="426"/>
      <c r="H41" s="426"/>
      <c r="I41" s="426"/>
      <c r="J41" s="426"/>
      <c r="K41" s="426"/>
      <c r="L41" s="426"/>
      <c r="M41" s="426"/>
      <c r="N41" s="426"/>
      <c r="O41" s="426"/>
      <c r="Q41" s="539">
        <f>IFERROR(INDEX(Coding!$C:$C,MATCH('T12'!$B41,Coding!$B:$B,0)),"")</f>
        <v>0</v>
      </c>
      <c r="S41" s="426" t="str">
        <f t="shared" si="3"/>
        <v/>
      </c>
      <c r="U41" s="481"/>
      <c r="V41" s="481"/>
      <c r="W41" s="481"/>
    </row>
    <row r="42" spans="1:23" ht="14.35" customHeight="1">
      <c r="A42" s="424" t="s">
        <v>1230</v>
      </c>
      <c r="B42" s="425" t="s">
        <v>1231</v>
      </c>
      <c r="C42" s="426"/>
      <c r="D42" s="426"/>
      <c r="E42" s="426"/>
      <c r="F42" s="426"/>
      <c r="G42" s="426"/>
      <c r="H42" s="426"/>
      <c r="I42" s="426"/>
      <c r="J42" s="426"/>
      <c r="K42" s="426"/>
      <c r="L42" s="426"/>
      <c r="M42" s="426"/>
      <c r="N42" s="426"/>
      <c r="O42" s="426"/>
      <c r="Q42" s="539">
        <f>IFERROR(INDEX(Coding!$C:$C,MATCH('T12'!$B42,Coding!$B:$B,0)),"")</f>
        <v>0</v>
      </c>
      <c r="S42" s="426" t="str">
        <f t="shared" si="3"/>
        <v/>
      </c>
    </row>
    <row r="43" spans="1:23" ht="14.35" customHeight="1">
      <c r="A43" s="427" t="s">
        <v>1232</v>
      </c>
      <c r="B43" s="428" t="s">
        <v>1231</v>
      </c>
      <c r="C43" s="429">
        <v>0</v>
      </c>
      <c r="D43" s="429">
        <v>0</v>
      </c>
      <c r="E43" s="429">
        <v>1649225.24</v>
      </c>
      <c r="F43" s="429">
        <v>0</v>
      </c>
      <c r="G43" s="429">
        <v>0</v>
      </c>
      <c r="H43" s="429">
        <v>1720010.55</v>
      </c>
      <c r="I43" s="429">
        <v>0</v>
      </c>
      <c r="J43" s="429">
        <v>0</v>
      </c>
      <c r="K43" s="429">
        <v>1720010.55</v>
      </c>
      <c r="L43" s="429">
        <v>0</v>
      </c>
      <c r="M43" s="429">
        <v>0</v>
      </c>
      <c r="N43" s="429">
        <v>1703619.29</v>
      </c>
      <c r="O43" s="429">
        <v>6792865.6299999999</v>
      </c>
      <c r="Q43" s="539">
        <f>IFERROR(INDEX(Coding!$C:$C,MATCH('T12'!$B43,Coding!$B:$B,0)),"")</f>
        <v>0</v>
      </c>
      <c r="S43" s="429">
        <f t="shared" si="3"/>
        <v>6847259.6799999997</v>
      </c>
    </row>
    <row r="44" spans="1:23" ht="14.35" customHeight="1">
      <c r="A44" s="427" t="s">
        <v>1237</v>
      </c>
      <c r="B44" s="428" t="s">
        <v>1238</v>
      </c>
      <c r="C44" s="430">
        <v>0</v>
      </c>
      <c r="D44" s="430">
        <v>0</v>
      </c>
      <c r="E44" s="430">
        <v>0</v>
      </c>
      <c r="F44" s="430">
        <v>0</v>
      </c>
      <c r="G44" s="430">
        <v>0</v>
      </c>
      <c r="H44" s="430">
        <v>350</v>
      </c>
      <c r="I44" s="430">
        <v>0</v>
      </c>
      <c r="J44" s="430">
        <v>0</v>
      </c>
      <c r="K44" s="430">
        <v>9450</v>
      </c>
      <c r="L44" s="430">
        <v>0</v>
      </c>
      <c r="M44" s="430">
        <v>0</v>
      </c>
      <c r="N44" s="430">
        <v>0</v>
      </c>
      <c r="O44" s="430">
        <v>9800</v>
      </c>
      <c r="Q44" s="539">
        <f>IFERROR(INDEX(Coding!$C:$C,MATCH('T12'!$B44,Coding!$B:$B,0)),"")</f>
        <v>0</v>
      </c>
      <c r="S44" s="430">
        <f t="shared" si="3"/>
        <v>18900</v>
      </c>
    </row>
    <row r="45" spans="1:23" ht="14.35" customHeight="1">
      <c r="A45" s="424" t="s">
        <v>1241</v>
      </c>
      <c r="B45" s="425" t="s">
        <v>1242</v>
      </c>
      <c r="C45" s="431">
        <v>0</v>
      </c>
      <c r="D45" s="431">
        <v>0</v>
      </c>
      <c r="E45" s="431">
        <v>1649225.24</v>
      </c>
      <c r="F45" s="431">
        <v>0</v>
      </c>
      <c r="G45" s="431">
        <v>0</v>
      </c>
      <c r="H45" s="431">
        <v>1720360.55</v>
      </c>
      <c r="I45" s="431">
        <v>0</v>
      </c>
      <c r="J45" s="431">
        <v>0</v>
      </c>
      <c r="K45" s="431">
        <v>1729460.55</v>
      </c>
      <c r="L45" s="431">
        <v>0</v>
      </c>
      <c r="M45" s="431">
        <v>0</v>
      </c>
      <c r="N45" s="431">
        <v>1703619.29</v>
      </c>
      <c r="O45" s="431">
        <v>6802665.6299999999</v>
      </c>
      <c r="Q45" s="539" t="str">
        <f>IFERROR(INDEX(Coding!$D:$D,MATCH('T12'!$B45,Coding!$B:$B,0)),"")</f>
        <v xml:space="preserve">      Real Estate Taxes</v>
      </c>
      <c r="S45" s="431">
        <f t="shared" si="3"/>
        <v>6866159.6799999997</v>
      </c>
    </row>
    <row r="46" spans="1:23" ht="14.35" customHeight="1">
      <c r="A46" s="424" t="s">
        <v>1243</v>
      </c>
      <c r="B46" s="425" t="s">
        <v>1244</v>
      </c>
      <c r="C46" s="426"/>
      <c r="D46" s="426"/>
      <c r="E46" s="426"/>
      <c r="F46" s="426"/>
      <c r="G46" s="426"/>
      <c r="H46" s="426"/>
      <c r="I46" s="426"/>
      <c r="J46" s="426"/>
      <c r="K46" s="426"/>
      <c r="L46" s="426"/>
      <c r="M46" s="426"/>
      <c r="N46" s="426"/>
      <c r="O46" s="426"/>
      <c r="Q46" s="539">
        <f>IFERROR(INDEX(Coding!$C:$C,MATCH('T12'!$B46,Coding!$B:$B,0)),"")</f>
        <v>0</v>
      </c>
      <c r="S46" s="426" t="str">
        <f t="shared" si="3"/>
        <v/>
      </c>
    </row>
    <row r="47" spans="1:23" ht="14.35" customHeight="1">
      <c r="A47" s="427" t="s">
        <v>1245</v>
      </c>
      <c r="B47" s="428" t="s">
        <v>1246</v>
      </c>
      <c r="C47" s="429">
        <v>1062.6400000000001</v>
      </c>
      <c r="D47" s="429">
        <v>43473.65</v>
      </c>
      <c r="E47" s="429">
        <v>1058.96</v>
      </c>
      <c r="F47" s="429">
        <v>1074.54</v>
      </c>
      <c r="G47" s="429">
        <v>1056.9100000000001</v>
      </c>
      <c r="H47" s="429">
        <v>1056.4100000000001</v>
      </c>
      <c r="I47" s="429">
        <v>1030.8800000000001</v>
      </c>
      <c r="J47" s="429">
        <v>1030.26</v>
      </c>
      <c r="K47" s="429">
        <v>1029.8399999999999</v>
      </c>
      <c r="L47" s="429">
        <v>1029.44</v>
      </c>
      <c r="M47" s="429">
        <v>1011.64</v>
      </c>
      <c r="N47" s="429">
        <v>1011.49</v>
      </c>
      <c r="O47" s="429">
        <v>54926.66</v>
      </c>
      <c r="Q47" s="539">
        <f>IFERROR(INDEX(Coding!$C:$C,MATCH('T12'!$B47,Coding!$B:$B,0)),"")</f>
        <v>0</v>
      </c>
      <c r="S47" s="429">
        <f t="shared" si="3"/>
        <v>12287.1</v>
      </c>
    </row>
    <row r="48" spans="1:23" ht="14.35" customHeight="1">
      <c r="A48" s="427" t="s">
        <v>1247</v>
      </c>
      <c r="B48" s="428" t="s">
        <v>1248</v>
      </c>
      <c r="C48" s="430">
        <v>0</v>
      </c>
      <c r="D48" s="430">
        <v>0</v>
      </c>
      <c r="E48" s="430">
        <v>147011.92000000001</v>
      </c>
      <c r="F48" s="430">
        <v>0</v>
      </c>
      <c r="G48" s="430">
        <v>0</v>
      </c>
      <c r="H48" s="430">
        <v>147011.92000000001</v>
      </c>
      <c r="I48" s="430">
        <v>0</v>
      </c>
      <c r="J48" s="430">
        <v>0</v>
      </c>
      <c r="K48" s="430">
        <v>151265.25</v>
      </c>
      <c r="L48" s="430">
        <v>0</v>
      </c>
      <c r="M48" s="430">
        <v>0</v>
      </c>
      <c r="N48" s="430">
        <v>151265.25</v>
      </c>
      <c r="O48" s="430">
        <v>596554.34</v>
      </c>
      <c r="Q48" s="539">
        <f>IFERROR(INDEX(Coding!$C:$C,MATCH('T12'!$B48,Coding!$B:$B,0)),"")</f>
        <v>0</v>
      </c>
      <c r="S48" s="430">
        <f t="shared" si="3"/>
        <v>605061</v>
      </c>
    </row>
    <row r="49" spans="1:23" ht="14.35" customHeight="1">
      <c r="A49" s="424" t="s">
        <v>1252</v>
      </c>
      <c r="B49" s="425" t="s">
        <v>1253</v>
      </c>
      <c r="C49" s="431">
        <v>1062.6400000000001</v>
      </c>
      <c r="D49" s="431">
        <v>43473.65</v>
      </c>
      <c r="E49" s="431">
        <v>148070.88</v>
      </c>
      <c r="F49" s="431">
        <v>1074.54</v>
      </c>
      <c r="G49" s="431">
        <v>1056.9100000000001</v>
      </c>
      <c r="H49" s="431">
        <v>148068.32999999999</v>
      </c>
      <c r="I49" s="431">
        <v>1030.8800000000001</v>
      </c>
      <c r="J49" s="431">
        <v>1030.26</v>
      </c>
      <c r="K49" s="431">
        <v>152295.09</v>
      </c>
      <c r="L49" s="431">
        <v>1029.44</v>
      </c>
      <c r="M49" s="431">
        <v>1011.64</v>
      </c>
      <c r="N49" s="431">
        <v>152276.74</v>
      </c>
      <c r="O49" s="431">
        <v>651481</v>
      </c>
      <c r="Q49" s="539" t="str">
        <f>IFERROR(INDEX(Coding!$D:$D,MATCH('T12'!$B49,Coding!$B:$B,0)),"")</f>
        <v xml:space="preserve">      Property Insurance</v>
      </c>
      <c r="S49" s="431">
        <f t="shared" si="3"/>
        <v>617348.10000000009</v>
      </c>
      <c r="W49" s="789">
        <f>V12-O38</f>
        <v>0</v>
      </c>
    </row>
    <row r="50" spans="1:23" ht="14.35" customHeight="1">
      <c r="A50" s="424" t="s">
        <v>1258</v>
      </c>
      <c r="B50" s="425" t="s">
        <v>1259</v>
      </c>
      <c r="C50" s="426"/>
      <c r="D50" s="426"/>
      <c r="E50" s="426"/>
      <c r="F50" s="426"/>
      <c r="G50" s="426"/>
      <c r="H50" s="426"/>
      <c r="I50" s="426"/>
      <c r="J50" s="426"/>
      <c r="K50" s="426"/>
      <c r="L50" s="426"/>
      <c r="M50" s="426"/>
      <c r="N50" s="426"/>
      <c r="O50" s="426"/>
      <c r="Q50" s="539">
        <f>IFERROR(INDEX(Coding!$C:$C,MATCH('T12'!$B50,Coding!$B:$B,0)),"")</f>
        <v>0</v>
      </c>
      <c r="S50" s="426" t="str">
        <f t="shared" si="3"/>
        <v/>
      </c>
    </row>
    <row r="51" spans="1:23" ht="14.35" customHeight="1">
      <c r="A51" s="427" t="s">
        <v>1261</v>
      </c>
      <c r="B51" s="428" t="s">
        <v>1262</v>
      </c>
      <c r="C51" s="429">
        <v>-33430.94</v>
      </c>
      <c r="D51" s="429">
        <v>43260.35</v>
      </c>
      <c r="E51" s="429">
        <v>30434.37</v>
      </c>
      <c r="F51" s="429">
        <v>-30434.37</v>
      </c>
      <c r="G51" s="429">
        <v>42224.89</v>
      </c>
      <c r="H51" s="429">
        <v>35976.36</v>
      </c>
      <c r="I51" s="429">
        <v>-31668.67</v>
      </c>
      <c r="J51" s="429">
        <v>43960.2</v>
      </c>
      <c r="K51" s="429">
        <v>32715.62</v>
      </c>
      <c r="L51" s="429">
        <v>-32615.62</v>
      </c>
      <c r="M51" s="429">
        <v>45098.12</v>
      </c>
      <c r="N51" s="429">
        <v>33137.410000000003</v>
      </c>
      <c r="O51" s="429">
        <v>178657.72</v>
      </c>
      <c r="Q51" s="539">
        <f>IFERROR(INDEX(Coding!$C:$C,MATCH('T12'!$B51,Coding!$B:$B,0)),"")</f>
        <v>0</v>
      </c>
      <c r="S51" s="429">
        <f t="shared" si="3"/>
        <v>181254.12</v>
      </c>
    </row>
    <row r="52" spans="1:23" ht="14.35" customHeight="1">
      <c r="A52" s="427" t="s">
        <v>1271</v>
      </c>
      <c r="B52" s="428" t="s">
        <v>1272</v>
      </c>
      <c r="C52" s="429">
        <v>47095.57</v>
      </c>
      <c r="D52" s="429">
        <v>50430.52</v>
      </c>
      <c r="E52" s="429">
        <v>66604.67</v>
      </c>
      <c r="F52" s="429">
        <v>22842.79</v>
      </c>
      <c r="G52" s="429">
        <v>35806.89</v>
      </c>
      <c r="H52" s="429">
        <v>49858.63</v>
      </c>
      <c r="I52" s="429">
        <v>18841.240000000002</v>
      </c>
      <c r="J52" s="429">
        <v>20701.580000000002</v>
      </c>
      <c r="K52" s="429">
        <v>65453.03</v>
      </c>
      <c r="L52" s="429">
        <v>36028.14</v>
      </c>
      <c r="M52" s="429">
        <v>67636.710000000006</v>
      </c>
      <c r="N52" s="429">
        <v>131732.67000000001</v>
      </c>
      <c r="O52" s="429">
        <v>613032.43999999994</v>
      </c>
      <c r="Q52" s="539">
        <f>IFERROR(INDEX(Coding!$C:$C,MATCH('T12'!$B52,Coding!$B:$B,0)),"")</f>
        <v>0</v>
      </c>
      <c r="S52" s="429">
        <f t="shared" si="3"/>
        <v>680786.74</v>
      </c>
    </row>
    <row r="53" spans="1:23" ht="14.35" customHeight="1">
      <c r="A53" s="427" t="s">
        <v>1277</v>
      </c>
      <c r="B53" s="428" t="s">
        <v>1278</v>
      </c>
      <c r="C53" s="429">
        <v>28615.52</v>
      </c>
      <c r="D53" s="429">
        <v>29495.24</v>
      </c>
      <c r="E53" s="429">
        <v>48757.83</v>
      </c>
      <c r="F53" s="429">
        <v>25923.16</v>
      </c>
      <c r="G53" s="429">
        <v>73217.320000000007</v>
      </c>
      <c r="H53" s="429">
        <v>92741.49</v>
      </c>
      <c r="I53" s="429">
        <v>23552.27</v>
      </c>
      <c r="J53" s="429">
        <v>42580.2</v>
      </c>
      <c r="K53" s="429">
        <v>45883.53</v>
      </c>
      <c r="L53" s="429">
        <v>9758.76</v>
      </c>
      <c r="M53" s="429">
        <v>32459.59</v>
      </c>
      <c r="N53" s="429">
        <v>95446.16</v>
      </c>
      <c r="O53" s="429">
        <v>548431.06999999995</v>
      </c>
      <c r="Q53" s="539">
        <f>IFERROR(INDEX(Coding!$C:$C,MATCH('T12'!$B53,Coding!$B:$B,0)),"")</f>
        <v>0</v>
      </c>
      <c r="S53" s="429">
        <f t="shared" si="3"/>
        <v>499361.02</v>
      </c>
    </row>
    <row r="54" spans="1:23" ht="14.35" customHeight="1">
      <c r="A54" s="427" t="s">
        <v>1280</v>
      </c>
      <c r="B54" s="428" t="s">
        <v>1281</v>
      </c>
      <c r="C54" s="429">
        <v>8569.73</v>
      </c>
      <c r="D54" s="429">
        <v>0</v>
      </c>
      <c r="E54" s="429">
        <v>-8359.66</v>
      </c>
      <c r="F54" s="429">
        <v>0</v>
      </c>
      <c r="G54" s="429">
        <v>-210.07</v>
      </c>
      <c r="H54" s="429">
        <v>0</v>
      </c>
      <c r="I54" s="429">
        <v>0</v>
      </c>
      <c r="J54" s="429">
        <v>0</v>
      </c>
      <c r="K54" s="429">
        <v>0</v>
      </c>
      <c r="L54" s="429">
        <v>0</v>
      </c>
      <c r="M54" s="429">
        <v>0</v>
      </c>
      <c r="N54" s="429">
        <v>0</v>
      </c>
      <c r="O54" s="429">
        <v>0</v>
      </c>
      <c r="Q54" s="539">
        <f>IFERROR(INDEX(Coding!$C:$C,MATCH('T12'!$B54,Coding!$B:$B,0)),"")</f>
        <v>0</v>
      </c>
      <c r="S54" s="429">
        <f t="shared" si="3"/>
        <v>0</v>
      </c>
    </row>
    <row r="55" spans="1:23" ht="14.35" customHeight="1">
      <c r="A55" s="427" t="s">
        <v>1285</v>
      </c>
      <c r="B55" s="428" t="s">
        <v>1286</v>
      </c>
      <c r="C55" s="430">
        <v>-1265.8800000000001</v>
      </c>
      <c r="D55" s="430">
        <v>0</v>
      </c>
      <c r="E55" s="430">
        <v>3167.18</v>
      </c>
      <c r="F55" s="430">
        <v>-680.5</v>
      </c>
      <c r="G55" s="430">
        <v>680.5</v>
      </c>
      <c r="H55" s="430">
        <v>486.25</v>
      </c>
      <c r="I55" s="430">
        <v>0</v>
      </c>
      <c r="J55" s="430">
        <v>0</v>
      </c>
      <c r="K55" s="430">
        <v>1596</v>
      </c>
      <c r="L55" s="430">
        <v>-528</v>
      </c>
      <c r="M55" s="430">
        <v>0</v>
      </c>
      <c r="N55" s="430">
        <v>556</v>
      </c>
      <c r="O55" s="430">
        <v>4011.55</v>
      </c>
      <c r="Q55" s="539">
        <f>IFERROR(INDEX(Coding!$C:$C,MATCH('T12'!$B55,Coding!$B:$B,0)),"")</f>
        <v>0</v>
      </c>
      <c r="S55" s="430">
        <f t="shared" si="3"/>
        <v>3248</v>
      </c>
    </row>
    <row r="56" spans="1:23" ht="14.35" customHeight="1">
      <c r="A56" s="424" t="s">
        <v>1287</v>
      </c>
      <c r="B56" s="425" t="s">
        <v>1288</v>
      </c>
      <c r="C56" s="432">
        <v>49584</v>
      </c>
      <c r="D56" s="432">
        <v>123186.11</v>
      </c>
      <c r="E56" s="432">
        <v>140604.39000000001</v>
      </c>
      <c r="F56" s="432">
        <v>17651.080000000002</v>
      </c>
      <c r="G56" s="432">
        <v>151719.53</v>
      </c>
      <c r="H56" s="432">
        <v>179062.73</v>
      </c>
      <c r="I56" s="432">
        <v>10724.84</v>
      </c>
      <c r="J56" s="432">
        <v>107241.98</v>
      </c>
      <c r="K56" s="432">
        <v>145648.18</v>
      </c>
      <c r="L56" s="432">
        <v>12643.28</v>
      </c>
      <c r="M56" s="432">
        <v>145194.42000000001</v>
      </c>
      <c r="N56" s="432">
        <v>260872.24</v>
      </c>
      <c r="O56" s="432">
        <v>1344132.78</v>
      </c>
      <c r="Q56" s="539" t="str">
        <f>IFERROR(INDEX(Coding!$D:$D,MATCH('T12'!$B56,Coding!$B:$B,0)),"")</f>
        <v xml:space="preserve">      Utilities </v>
      </c>
      <c r="S56" s="432">
        <f t="shared" si="3"/>
        <v>1364649.8800000001</v>
      </c>
    </row>
    <row r="57" spans="1:23" ht="14.35" customHeight="1">
      <c r="A57" s="424" t="s">
        <v>1298</v>
      </c>
      <c r="B57" s="425" t="s">
        <v>1299</v>
      </c>
      <c r="C57" s="431">
        <v>50646.64</v>
      </c>
      <c r="D57" s="431">
        <v>166659.76</v>
      </c>
      <c r="E57" s="431">
        <v>1937900.51</v>
      </c>
      <c r="F57" s="431">
        <v>18725.62</v>
      </c>
      <c r="G57" s="431">
        <v>152776.44</v>
      </c>
      <c r="H57" s="431">
        <v>2047491.61</v>
      </c>
      <c r="I57" s="431">
        <v>11755.72</v>
      </c>
      <c r="J57" s="431">
        <v>108272.24</v>
      </c>
      <c r="K57" s="431">
        <v>2027403.82</v>
      </c>
      <c r="L57" s="431">
        <v>13672.72</v>
      </c>
      <c r="M57" s="431">
        <v>146206.06</v>
      </c>
      <c r="N57" s="431">
        <v>2116768.27</v>
      </c>
      <c r="O57" s="431">
        <v>8798279.4100000001</v>
      </c>
      <c r="Q57" s="539">
        <f>IFERROR(INDEX(Coding!$C:$C,MATCH('T12'!$B57,Coding!$B:$B,0)),"")</f>
        <v>0</v>
      </c>
      <c r="R57" s="512"/>
      <c r="S57" s="431">
        <f t="shared" si="3"/>
        <v>8848157.6600000001</v>
      </c>
    </row>
    <row r="58" spans="1:23" ht="14.35" customHeight="1">
      <c r="A58" s="424" t="s">
        <v>1300</v>
      </c>
      <c r="B58" s="425" t="s">
        <v>1301</v>
      </c>
      <c r="C58" s="426"/>
      <c r="D58" s="426"/>
      <c r="E58" s="426"/>
      <c r="F58" s="426"/>
      <c r="G58" s="426"/>
      <c r="H58" s="426"/>
      <c r="I58" s="426"/>
      <c r="J58" s="426"/>
      <c r="K58" s="426"/>
      <c r="L58" s="426"/>
      <c r="M58" s="426"/>
      <c r="N58" s="426"/>
      <c r="O58" s="426"/>
      <c r="Q58" s="539">
        <f>IFERROR(INDEX(Coding!$C:$C,MATCH('T12'!$B58,Coding!$B:$B,0)),"")</f>
        <v>0</v>
      </c>
      <c r="S58" s="426" t="str">
        <f t="shared" si="3"/>
        <v/>
      </c>
    </row>
    <row r="59" spans="1:23" ht="14.35" customHeight="1">
      <c r="A59" s="424" t="s">
        <v>1304</v>
      </c>
      <c r="B59" s="425" t="s">
        <v>1305</v>
      </c>
      <c r="C59" s="426"/>
      <c r="D59" s="426"/>
      <c r="E59" s="426"/>
      <c r="F59" s="426"/>
      <c r="G59" s="426"/>
      <c r="H59" s="426"/>
      <c r="I59" s="426"/>
      <c r="J59" s="426"/>
      <c r="K59" s="426"/>
      <c r="L59" s="426"/>
      <c r="M59" s="426"/>
      <c r="N59" s="426"/>
      <c r="O59" s="426"/>
      <c r="Q59" s="539">
        <f>IFERROR(INDEX(Coding!$C:$C,MATCH('T12'!$B59,Coding!$B:$B,0)),"")</f>
        <v>0</v>
      </c>
      <c r="S59" s="426" t="str">
        <f t="shared" si="3"/>
        <v/>
      </c>
    </row>
    <row r="60" spans="1:23" ht="14.35" customHeight="1">
      <c r="A60" s="427" t="s">
        <v>1306</v>
      </c>
      <c r="B60" s="428" t="s">
        <v>1307</v>
      </c>
      <c r="C60" s="429">
        <v>17947.98</v>
      </c>
      <c r="D60" s="429">
        <v>5263.83</v>
      </c>
      <c r="E60" s="429">
        <v>8623.1200000000008</v>
      </c>
      <c r="F60" s="429">
        <v>-2946.54</v>
      </c>
      <c r="G60" s="429">
        <v>15041.95</v>
      </c>
      <c r="H60" s="429">
        <v>6907.8</v>
      </c>
      <c r="I60" s="429">
        <v>840.98</v>
      </c>
      <c r="J60" s="429">
        <v>7088.44</v>
      </c>
      <c r="K60" s="429">
        <v>14034.94</v>
      </c>
      <c r="L60" s="429">
        <v>728.54</v>
      </c>
      <c r="M60" s="429">
        <v>371.18</v>
      </c>
      <c r="N60" s="429">
        <v>12046.06</v>
      </c>
      <c r="O60" s="429">
        <v>85948.28</v>
      </c>
      <c r="Q60" s="539">
        <f>IFERROR(INDEX(Coding!$C:$C,MATCH('T12'!$B60,Coding!$B:$B,0)),"")</f>
        <v>0</v>
      </c>
      <c r="S60" s="429">
        <f t="shared" si="3"/>
        <v>70220.28</v>
      </c>
    </row>
    <row r="61" spans="1:23" ht="14.35" customHeight="1">
      <c r="A61" s="427" t="s">
        <v>1318</v>
      </c>
      <c r="B61" s="428" t="s">
        <v>1319</v>
      </c>
      <c r="C61" s="430">
        <v>-2099.6</v>
      </c>
      <c r="D61" s="430">
        <v>3255</v>
      </c>
      <c r="E61" s="430">
        <v>2099.6</v>
      </c>
      <c r="F61" s="430">
        <v>4378.88</v>
      </c>
      <c r="G61" s="430">
        <v>0</v>
      </c>
      <c r="H61" s="430">
        <v>0</v>
      </c>
      <c r="I61" s="430">
        <v>0</v>
      </c>
      <c r="J61" s="430">
        <v>21132.29</v>
      </c>
      <c r="K61" s="430">
        <v>3906.43</v>
      </c>
      <c r="L61" s="430">
        <v>-1513.04</v>
      </c>
      <c r="M61" s="430">
        <v>2419.2199999999998</v>
      </c>
      <c r="N61" s="430">
        <v>3985.23</v>
      </c>
      <c r="O61" s="430">
        <v>37564.01</v>
      </c>
      <c r="Q61" s="539">
        <f>IFERROR(INDEX(Coding!$C:$C,MATCH('T12'!$B61,Coding!$B:$B,0)),"")</f>
        <v>0</v>
      </c>
      <c r="S61" s="430">
        <f t="shared" si="3"/>
        <v>59860.26</v>
      </c>
    </row>
    <row r="62" spans="1:23" ht="14.35" customHeight="1">
      <c r="A62" s="424" t="s">
        <v>1320</v>
      </c>
      <c r="B62" s="425" t="s">
        <v>1321</v>
      </c>
      <c r="C62" s="431">
        <v>15848.38</v>
      </c>
      <c r="D62" s="431">
        <v>8518.83</v>
      </c>
      <c r="E62" s="431">
        <v>10722.72</v>
      </c>
      <c r="F62" s="431">
        <v>1432.34</v>
      </c>
      <c r="G62" s="431">
        <v>15041.95</v>
      </c>
      <c r="H62" s="431">
        <v>6907.8</v>
      </c>
      <c r="I62" s="431">
        <v>840.98</v>
      </c>
      <c r="J62" s="431">
        <v>28220.73</v>
      </c>
      <c r="K62" s="431">
        <v>17941.37</v>
      </c>
      <c r="L62" s="431">
        <v>-784.5</v>
      </c>
      <c r="M62" s="431">
        <v>2790.4</v>
      </c>
      <c r="N62" s="431">
        <v>16031.29</v>
      </c>
      <c r="O62" s="431">
        <v>123512.29</v>
      </c>
      <c r="Q62" s="539" t="str">
        <f>IFERROR(INDEX(Coding!$C:$C,MATCH('T12'!$B62,Coding!$B:$B,0)),"")</f>
        <v xml:space="preserve">      Professional Fees</v>
      </c>
      <c r="S62" s="431">
        <f t="shared" si="3"/>
        <v>130080.54000000001</v>
      </c>
    </row>
    <row r="63" spans="1:23" ht="14.35" customHeight="1">
      <c r="A63" s="424" t="s">
        <v>1322</v>
      </c>
      <c r="B63" s="425" t="s">
        <v>1323</v>
      </c>
      <c r="C63" s="426"/>
      <c r="D63" s="426"/>
      <c r="E63" s="426"/>
      <c r="F63" s="426"/>
      <c r="G63" s="426"/>
      <c r="H63" s="426"/>
      <c r="I63" s="426"/>
      <c r="J63" s="426"/>
      <c r="K63" s="426"/>
      <c r="L63" s="426"/>
      <c r="M63" s="426"/>
      <c r="N63" s="426"/>
      <c r="O63" s="426"/>
      <c r="Q63" s="539">
        <f>IFERROR(INDEX(Coding!$D:$D,MATCH('T12'!$B63,Coding!$B:$B,0)),"")</f>
        <v>0</v>
      </c>
      <c r="S63" s="426" t="str">
        <f t="shared" si="3"/>
        <v/>
      </c>
    </row>
    <row r="64" spans="1:23" ht="14.35" customHeight="1">
      <c r="A64" s="427" t="s">
        <v>1325</v>
      </c>
      <c r="B64" s="428" t="s">
        <v>1326</v>
      </c>
      <c r="C64" s="429">
        <v>5614.02</v>
      </c>
      <c r="D64" s="429">
        <v>1487.2</v>
      </c>
      <c r="E64" s="429">
        <v>-1263</v>
      </c>
      <c r="F64" s="429">
        <v>4256.59</v>
      </c>
      <c r="G64" s="429">
        <v>0</v>
      </c>
      <c r="H64" s="429">
        <v>7798.53</v>
      </c>
      <c r="I64" s="429">
        <v>3798.99</v>
      </c>
      <c r="J64" s="429">
        <v>5336.62</v>
      </c>
      <c r="K64" s="429">
        <v>1958.1</v>
      </c>
      <c r="L64" s="429">
        <v>343.2</v>
      </c>
      <c r="M64" s="429">
        <v>343.2</v>
      </c>
      <c r="N64" s="429">
        <v>4361.5600000000004</v>
      </c>
      <c r="O64" s="429">
        <v>34035.01</v>
      </c>
      <c r="Q64" s="539">
        <f>IFERROR(INDEX(Coding!$C:$C,MATCH('T12'!$B64,Coding!$B:$B,0)),"")</f>
        <v>0</v>
      </c>
      <c r="S64" s="429">
        <f t="shared" si="3"/>
        <v>32283.340000000004</v>
      </c>
    </row>
    <row r="65" spans="1:19" ht="14.35" customHeight="1">
      <c r="A65" s="427" t="s">
        <v>1329</v>
      </c>
      <c r="B65" s="428" t="s">
        <v>1330</v>
      </c>
      <c r="C65" s="430">
        <v>-4393.1499999999996</v>
      </c>
      <c r="D65" s="430">
        <v>2025</v>
      </c>
      <c r="E65" s="430">
        <v>9812.66</v>
      </c>
      <c r="F65" s="430">
        <v>-3700.99</v>
      </c>
      <c r="G65" s="430">
        <v>3700.99</v>
      </c>
      <c r="H65" s="430">
        <v>1035</v>
      </c>
      <c r="I65" s="430">
        <v>0</v>
      </c>
      <c r="J65" s="430">
        <v>1595</v>
      </c>
      <c r="K65" s="430">
        <v>0</v>
      </c>
      <c r="L65" s="430">
        <v>0</v>
      </c>
      <c r="M65" s="430">
        <v>6261.42</v>
      </c>
      <c r="N65" s="430">
        <v>-2695.42</v>
      </c>
      <c r="O65" s="430">
        <v>13640.51</v>
      </c>
      <c r="Q65" s="539">
        <f>IFERROR(INDEX(Coding!$C:$C,MATCH('T12'!$B65,Coding!$B:$B,0)),"")</f>
        <v>0</v>
      </c>
      <c r="S65" s="430">
        <f t="shared" si="3"/>
        <v>10322</v>
      </c>
    </row>
    <row r="66" spans="1:19" ht="14.35" customHeight="1">
      <c r="A66" s="424" t="s">
        <v>1332</v>
      </c>
      <c r="B66" s="425" t="s">
        <v>1333</v>
      </c>
      <c r="C66" s="431">
        <v>1220.8699999999999</v>
      </c>
      <c r="D66" s="431">
        <v>3512.2</v>
      </c>
      <c r="E66" s="431">
        <v>8549.66</v>
      </c>
      <c r="F66" s="431">
        <v>555.6</v>
      </c>
      <c r="G66" s="431">
        <v>3700.99</v>
      </c>
      <c r="H66" s="431">
        <v>8833.5300000000007</v>
      </c>
      <c r="I66" s="431">
        <v>3798.99</v>
      </c>
      <c r="J66" s="431">
        <v>6931.62</v>
      </c>
      <c r="K66" s="431">
        <v>1958.1</v>
      </c>
      <c r="L66" s="431">
        <v>343.2</v>
      </c>
      <c r="M66" s="431">
        <v>6604.62</v>
      </c>
      <c r="N66" s="431">
        <v>1666.14</v>
      </c>
      <c r="O66" s="431">
        <v>47675.519999999997</v>
      </c>
      <c r="Q66" s="539" t="str">
        <f>IFERROR(INDEX(Coding!$C:$C,MATCH('T12'!$B66,Coding!$B:$B,0)),"")</f>
        <v xml:space="preserve">      Professional Fees</v>
      </c>
      <c r="S66" s="431">
        <f t="shared" si="3"/>
        <v>42605.340000000004</v>
      </c>
    </row>
    <row r="67" spans="1:19" ht="14.35" customHeight="1">
      <c r="A67" s="424" t="s">
        <v>1334</v>
      </c>
      <c r="B67" s="425" t="s">
        <v>1335</v>
      </c>
      <c r="C67" s="426"/>
      <c r="D67" s="426"/>
      <c r="E67" s="426"/>
      <c r="F67" s="426"/>
      <c r="G67" s="426"/>
      <c r="H67" s="426"/>
      <c r="I67" s="426"/>
      <c r="J67" s="426"/>
      <c r="K67" s="426"/>
      <c r="L67" s="426"/>
      <c r="M67" s="426"/>
      <c r="N67" s="426"/>
      <c r="O67" s="426"/>
      <c r="Q67" s="539">
        <f>IFERROR(INDEX(Coding!$D:$D,MATCH('T12'!$B67,Coding!$B:$B,0)),"")</f>
        <v>0</v>
      </c>
      <c r="S67" s="426" t="str">
        <f t="shared" si="3"/>
        <v/>
      </c>
    </row>
    <row r="68" spans="1:19" ht="14.35" customHeight="1">
      <c r="A68" s="427" t="s">
        <v>1337</v>
      </c>
      <c r="B68" s="428" t="s">
        <v>1338</v>
      </c>
      <c r="C68" s="430">
        <v>0</v>
      </c>
      <c r="D68" s="430">
        <v>0</v>
      </c>
      <c r="E68" s="430">
        <v>0</v>
      </c>
      <c r="F68" s="430">
        <v>2150</v>
      </c>
      <c r="G68" s="430">
        <v>0</v>
      </c>
      <c r="H68" s="430">
        <v>-2150</v>
      </c>
      <c r="I68" s="430">
        <v>0</v>
      </c>
      <c r="J68" s="430">
        <v>0</v>
      </c>
      <c r="K68" s="430">
        <v>0</v>
      </c>
      <c r="L68" s="430">
        <v>0</v>
      </c>
      <c r="M68" s="430">
        <v>0</v>
      </c>
      <c r="N68" s="430">
        <v>0</v>
      </c>
      <c r="O68" s="430">
        <v>0</v>
      </c>
      <c r="Q68" s="539">
        <f>IFERROR(INDEX(Coding!$C:$C,MATCH('T12'!$B68,Coding!$B:$B,0)),"")</f>
        <v>0</v>
      </c>
      <c r="S68" s="430">
        <f t="shared" si="3"/>
        <v>0</v>
      </c>
    </row>
    <row r="69" spans="1:19" ht="14.35" customHeight="1">
      <c r="A69" s="424" t="s">
        <v>1339</v>
      </c>
      <c r="B69" s="425" t="s">
        <v>1340</v>
      </c>
      <c r="C69" s="431">
        <v>0</v>
      </c>
      <c r="D69" s="431">
        <v>0</v>
      </c>
      <c r="E69" s="431">
        <v>0</v>
      </c>
      <c r="F69" s="431">
        <v>2150</v>
      </c>
      <c r="G69" s="431">
        <v>0</v>
      </c>
      <c r="H69" s="431">
        <v>-2150</v>
      </c>
      <c r="I69" s="431">
        <v>0</v>
      </c>
      <c r="J69" s="431">
        <v>0</v>
      </c>
      <c r="K69" s="431">
        <v>0</v>
      </c>
      <c r="L69" s="431">
        <v>0</v>
      </c>
      <c r="M69" s="431">
        <v>0</v>
      </c>
      <c r="N69" s="431">
        <v>0</v>
      </c>
      <c r="O69" s="431">
        <v>0</v>
      </c>
      <c r="Q69" s="539">
        <f>IFERROR(INDEX(Coding!$C:$C,MATCH('T12'!$B69,Coding!$B:$B,0)),"")</f>
        <v>0</v>
      </c>
      <c r="S69" s="431">
        <f t="shared" si="3"/>
        <v>0</v>
      </c>
    </row>
    <row r="70" spans="1:19" ht="14.35" customHeight="1">
      <c r="A70" s="424" t="s">
        <v>1341</v>
      </c>
      <c r="B70" s="425" t="s">
        <v>1342</v>
      </c>
      <c r="C70" s="426"/>
      <c r="D70" s="426"/>
      <c r="E70" s="426"/>
      <c r="F70" s="426"/>
      <c r="G70" s="426"/>
      <c r="H70" s="426"/>
      <c r="I70" s="426"/>
      <c r="J70" s="426"/>
      <c r="K70" s="426"/>
      <c r="L70" s="426"/>
      <c r="M70" s="426"/>
      <c r="N70" s="426"/>
      <c r="O70" s="426"/>
      <c r="Q70" s="539">
        <f>IFERROR(INDEX(Coding!$C:$C,MATCH('T12'!$B70,Coding!$B:$B,0)),"")</f>
        <v>0</v>
      </c>
      <c r="S70" s="426" t="str">
        <f t="shared" si="3"/>
        <v/>
      </c>
    </row>
    <row r="71" spans="1:19" ht="14.35" customHeight="1">
      <c r="A71" s="427" t="s">
        <v>1343</v>
      </c>
      <c r="B71" s="428" t="s">
        <v>1344</v>
      </c>
      <c r="C71" s="430">
        <v>25640.6</v>
      </c>
      <c r="D71" s="430">
        <v>29778.53</v>
      </c>
      <c r="E71" s="430">
        <v>33922.160000000003</v>
      </c>
      <c r="F71" s="430">
        <v>25556.06</v>
      </c>
      <c r="G71" s="430">
        <v>31506.83</v>
      </c>
      <c r="H71" s="430">
        <v>29698.23</v>
      </c>
      <c r="I71" s="430">
        <v>41052.71</v>
      </c>
      <c r="J71" s="430">
        <v>29651.77</v>
      </c>
      <c r="K71" s="430">
        <v>38027.74</v>
      </c>
      <c r="L71" s="430">
        <v>33134.33</v>
      </c>
      <c r="M71" s="430">
        <v>34131.07</v>
      </c>
      <c r="N71" s="430">
        <v>33316.160000000003</v>
      </c>
      <c r="O71" s="430">
        <v>385416.19</v>
      </c>
      <c r="Q71" s="539">
        <f>IFERROR(INDEX(Coding!$C:$C,MATCH('T12'!$B71,Coding!$B:$B,0)),"")</f>
        <v>0</v>
      </c>
      <c r="S71" s="430">
        <f t="shared" si="3"/>
        <v>418627.56</v>
      </c>
    </row>
    <row r="72" spans="1:19" ht="14.35" customHeight="1">
      <c r="A72" s="424" t="s">
        <v>1348</v>
      </c>
      <c r="B72" s="425" t="s">
        <v>1349</v>
      </c>
      <c r="C72" s="431">
        <v>25640.6</v>
      </c>
      <c r="D72" s="431">
        <v>29778.53</v>
      </c>
      <c r="E72" s="431">
        <v>33922.160000000003</v>
      </c>
      <c r="F72" s="431">
        <v>25556.06</v>
      </c>
      <c r="G72" s="431">
        <v>31506.83</v>
      </c>
      <c r="H72" s="431">
        <v>29698.23</v>
      </c>
      <c r="I72" s="431">
        <v>41052.71</v>
      </c>
      <c r="J72" s="431">
        <v>29651.77</v>
      </c>
      <c r="K72" s="431">
        <v>38027.74</v>
      </c>
      <c r="L72" s="431">
        <v>33134.33</v>
      </c>
      <c r="M72" s="431">
        <v>34131.07</v>
      </c>
      <c r="N72" s="431">
        <v>33316.160000000003</v>
      </c>
      <c r="O72" s="431">
        <v>385416.19</v>
      </c>
      <c r="Q72" s="539" t="str">
        <f>IFERROR(INDEX(Coding!$C:$C,MATCH('T12'!$B72,Coding!$B:$B,0)),"")</f>
        <v xml:space="preserve">      Management Fees</v>
      </c>
      <c r="S72" s="431">
        <f t="shared" si="3"/>
        <v>418627.56</v>
      </c>
    </row>
    <row r="73" spans="1:19" ht="14.35" customHeight="1">
      <c r="A73" s="424" t="s">
        <v>1350</v>
      </c>
      <c r="B73" s="425" t="s">
        <v>1351</v>
      </c>
      <c r="C73" s="426"/>
      <c r="D73" s="426"/>
      <c r="E73" s="426"/>
      <c r="F73" s="426"/>
      <c r="G73" s="426"/>
      <c r="H73" s="426"/>
      <c r="I73" s="426"/>
      <c r="J73" s="426"/>
      <c r="K73" s="426"/>
      <c r="L73" s="426"/>
      <c r="M73" s="426"/>
      <c r="N73" s="426"/>
      <c r="O73" s="426"/>
      <c r="Q73" s="539">
        <f>IFERROR(INDEX(Coding!$C:$C,MATCH('T12'!$B73,Coding!$B:$B,0)),"")</f>
        <v>0</v>
      </c>
      <c r="S73" s="426" t="str">
        <f t="shared" ref="S73:S136" si="5">IF(ISNUMBER(O73),SUM(I73:N73)*2,"")</f>
        <v/>
      </c>
    </row>
    <row r="74" spans="1:19" ht="14.35" customHeight="1">
      <c r="A74" s="424" t="s">
        <v>1352</v>
      </c>
      <c r="B74" s="425" t="s">
        <v>1353</v>
      </c>
      <c r="C74" s="426"/>
      <c r="D74" s="426"/>
      <c r="E74" s="426"/>
      <c r="F74" s="426"/>
      <c r="G74" s="426"/>
      <c r="H74" s="426"/>
      <c r="I74" s="426"/>
      <c r="J74" s="426"/>
      <c r="K74" s="426"/>
      <c r="L74" s="426"/>
      <c r="M74" s="426"/>
      <c r="N74" s="426"/>
      <c r="O74" s="426"/>
      <c r="Q74" s="539">
        <f>IFERROR(INDEX(Coding!$D:$D,MATCH('T12'!$B74,Coding!$B:$B,0)),"")</f>
        <v>0</v>
      </c>
      <c r="S74" s="426" t="str">
        <f t="shared" si="5"/>
        <v/>
      </c>
    </row>
    <row r="75" spans="1:19" ht="14.35" customHeight="1">
      <c r="A75" s="427" t="s">
        <v>1354</v>
      </c>
      <c r="B75" s="428" t="s">
        <v>1355</v>
      </c>
      <c r="C75" s="429">
        <v>-219745.31</v>
      </c>
      <c r="D75" s="429">
        <v>84441.4</v>
      </c>
      <c r="E75" s="429">
        <v>426099.61</v>
      </c>
      <c r="F75" s="429">
        <v>-100107.07</v>
      </c>
      <c r="G75" s="429">
        <v>3077.79</v>
      </c>
      <c r="H75" s="429">
        <v>391445.42</v>
      </c>
      <c r="I75" s="429">
        <v>-341150.78</v>
      </c>
      <c r="J75" s="429">
        <v>98757.69</v>
      </c>
      <c r="K75" s="429">
        <v>542516.87</v>
      </c>
      <c r="L75" s="429">
        <v>-272365.63</v>
      </c>
      <c r="M75" s="429">
        <v>90858.8</v>
      </c>
      <c r="N75" s="429">
        <v>395211.91</v>
      </c>
      <c r="O75" s="429">
        <v>1099040.7</v>
      </c>
      <c r="Q75" s="539">
        <f>IFERROR(INDEX(Coding!$C:$C,MATCH('T12'!$B75,Coding!$B:$B,0)),"")</f>
        <v>0</v>
      </c>
      <c r="S75" s="429">
        <f t="shared" si="5"/>
        <v>1027657.7199999999</v>
      </c>
    </row>
    <row r="76" spans="1:19" ht="14.35" customHeight="1">
      <c r="A76" s="427" t="s">
        <v>1360</v>
      </c>
      <c r="B76" s="428" t="s">
        <v>1361</v>
      </c>
      <c r="C76" s="429">
        <v>0</v>
      </c>
      <c r="D76" s="429">
        <v>0</v>
      </c>
      <c r="E76" s="429">
        <v>0</v>
      </c>
      <c r="F76" s="429">
        <v>0</v>
      </c>
      <c r="G76" s="429">
        <v>2100.23</v>
      </c>
      <c r="H76" s="429">
        <v>-2100.23</v>
      </c>
      <c r="I76" s="429">
        <v>0</v>
      </c>
      <c r="J76" s="429">
        <v>50126.13</v>
      </c>
      <c r="K76" s="429">
        <v>-50126.13</v>
      </c>
      <c r="L76" s="429">
        <v>618</v>
      </c>
      <c r="M76" s="429">
        <v>2617.36</v>
      </c>
      <c r="N76" s="429">
        <v>0</v>
      </c>
      <c r="O76" s="429">
        <v>3235.36</v>
      </c>
      <c r="Q76" s="539">
        <f>IFERROR(INDEX(Coding!$C:$C,MATCH('T12'!$B76,Coding!$B:$B,0)),"")</f>
        <v>0</v>
      </c>
      <c r="S76" s="429">
        <f t="shared" si="5"/>
        <v>6470.72</v>
      </c>
    </row>
    <row r="77" spans="1:19" ht="14.35" customHeight="1">
      <c r="A77" s="427" t="s">
        <v>1363</v>
      </c>
      <c r="B77" s="428" t="s">
        <v>1364</v>
      </c>
      <c r="C77" s="429">
        <v>-16781.5</v>
      </c>
      <c r="D77" s="429">
        <v>625.82000000000005</v>
      </c>
      <c r="E77" s="429">
        <v>31059.42</v>
      </c>
      <c r="F77" s="429">
        <v>-5830.32</v>
      </c>
      <c r="G77" s="429">
        <v>12087.5</v>
      </c>
      <c r="H77" s="429">
        <v>9418.94</v>
      </c>
      <c r="I77" s="429">
        <v>0</v>
      </c>
      <c r="J77" s="429">
        <v>5610.27</v>
      </c>
      <c r="K77" s="429">
        <v>12626.62</v>
      </c>
      <c r="L77" s="429">
        <v>-665.01</v>
      </c>
      <c r="M77" s="429">
        <v>0</v>
      </c>
      <c r="N77" s="429">
        <v>12635.44</v>
      </c>
      <c r="O77" s="429">
        <v>60787.18</v>
      </c>
      <c r="Q77" s="539">
        <f>IFERROR(INDEX(Coding!$C:$C,MATCH('T12'!$B77,Coding!$B:$B,0)),"")</f>
        <v>0</v>
      </c>
      <c r="S77" s="429">
        <f t="shared" si="5"/>
        <v>60414.64</v>
      </c>
    </row>
    <row r="78" spans="1:19" ht="14.35" customHeight="1">
      <c r="A78" s="427" t="s">
        <v>1369</v>
      </c>
      <c r="B78" s="428" t="s">
        <v>1370</v>
      </c>
      <c r="C78" s="429">
        <v>7844.44</v>
      </c>
      <c r="D78" s="429">
        <v>2391.3200000000002</v>
      </c>
      <c r="E78" s="429">
        <v>16102.62</v>
      </c>
      <c r="F78" s="429">
        <v>-6913.56</v>
      </c>
      <c r="G78" s="429">
        <v>7545.04</v>
      </c>
      <c r="H78" s="429">
        <v>6706.71</v>
      </c>
      <c r="I78" s="429">
        <v>0</v>
      </c>
      <c r="J78" s="429">
        <v>7272.85</v>
      </c>
      <c r="K78" s="429">
        <v>6990.34</v>
      </c>
      <c r="L78" s="429">
        <v>-791.34</v>
      </c>
      <c r="M78" s="429">
        <v>3320.69</v>
      </c>
      <c r="N78" s="429">
        <v>15021.32</v>
      </c>
      <c r="O78" s="429">
        <v>65490.43</v>
      </c>
      <c r="Q78" s="539">
        <f>IFERROR(INDEX(Coding!$C:$C,MATCH('T12'!$B78,Coding!$B:$B,0)),"")</f>
        <v>0</v>
      </c>
      <c r="S78" s="429">
        <f t="shared" si="5"/>
        <v>63627.72</v>
      </c>
    </row>
    <row r="79" spans="1:19" ht="14.35" customHeight="1">
      <c r="A79" s="427" t="s">
        <v>1372</v>
      </c>
      <c r="B79" s="428" t="s">
        <v>1373</v>
      </c>
      <c r="C79" s="429">
        <v>-375</v>
      </c>
      <c r="D79" s="429">
        <v>0</v>
      </c>
      <c r="E79" s="429">
        <v>1925</v>
      </c>
      <c r="F79" s="429">
        <v>-750</v>
      </c>
      <c r="G79" s="429">
        <v>1500</v>
      </c>
      <c r="H79" s="429">
        <v>375</v>
      </c>
      <c r="I79" s="429">
        <v>375</v>
      </c>
      <c r="J79" s="429">
        <v>0</v>
      </c>
      <c r="K79" s="429">
        <v>750</v>
      </c>
      <c r="L79" s="429">
        <v>0</v>
      </c>
      <c r="M79" s="429">
        <v>375</v>
      </c>
      <c r="N79" s="429">
        <v>4302.75</v>
      </c>
      <c r="O79" s="429">
        <v>8477.75</v>
      </c>
      <c r="Q79" s="539">
        <f>IFERROR(INDEX(Coding!$C:$C,MATCH('T12'!$B79,Coding!$B:$B,0)),"")</f>
        <v>0</v>
      </c>
      <c r="S79" s="429">
        <f t="shared" si="5"/>
        <v>11605.5</v>
      </c>
    </row>
    <row r="80" spans="1:19" ht="14.35" customHeight="1">
      <c r="A80" s="427" t="s">
        <v>1375</v>
      </c>
      <c r="B80" s="428" t="s">
        <v>1376</v>
      </c>
      <c r="C80" s="429">
        <v>-2083.4299999999998</v>
      </c>
      <c r="D80" s="429">
        <v>0</v>
      </c>
      <c r="E80" s="429">
        <v>3700.77</v>
      </c>
      <c r="F80" s="429">
        <v>-785.08</v>
      </c>
      <c r="G80" s="429">
        <v>785.08</v>
      </c>
      <c r="H80" s="429">
        <v>2053.2800000000002</v>
      </c>
      <c r="I80" s="429">
        <v>0</v>
      </c>
      <c r="J80" s="429">
        <v>518.94000000000005</v>
      </c>
      <c r="K80" s="429">
        <v>1746.61</v>
      </c>
      <c r="L80" s="429">
        <v>0</v>
      </c>
      <c r="M80" s="429">
        <v>0</v>
      </c>
      <c r="N80" s="429">
        <v>1522.56</v>
      </c>
      <c r="O80" s="429">
        <v>7458.73</v>
      </c>
      <c r="Q80" s="539">
        <f>IFERROR(INDEX(Coding!$C:$C,MATCH('T12'!$B80,Coding!$B:$B,0)),"")</f>
        <v>0</v>
      </c>
      <c r="S80" s="429">
        <f t="shared" si="5"/>
        <v>7576.22</v>
      </c>
    </row>
    <row r="81" spans="1:19" ht="14.35" customHeight="1">
      <c r="A81" s="427" t="s">
        <v>2800</v>
      </c>
      <c r="B81" s="428" t="s">
        <v>1383</v>
      </c>
      <c r="C81" s="429">
        <v>0</v>
      </c>
      <c r="D81" s="429">
        <v>0</v>
      </c>
      <c r="E81" s="429">
        <v>0</v>
      </c>
      <c r="F81" s="429">
        <v>0</v>
      </c>
      <c r="G81" s="429">
        <v>0</v>
      </c>
      <c r="H81" s="429">
        <v>0</v>
      </c>
      <c r="I81" s="429">
        <v>0</v>
      </c>
      <c r="J81" s="429">
        <v>0</v>
      </c>
      <c r="K81" s="429">
        <v>0</v>
      </c>
      <c r="L81" s="429">
        <v>0</v>
      </c>
      <c r="M81" s="429">
        <v>0</v>
      </c>
      <c r="N81" s="429">
        <v>2758.01</v>
      </c>
      <c r="O81" s="429">
        <v>2758.01</v>
      </c>
      <c r="Q81" s="539">
        <f>IFERROR(INDEX(Coding!$C:$C,MATCH('T12'!$B81,Coding!$B:$B,0)),"")</f>
        <v>0</v>
      </c>
      <c r="S81" s="429">
        <f t="shared" si="5"/>
        <v>5516.02</v>
      </c>
    </row>
    <row r="82" spans="1:19" ht="14.35" customHeight="1">
      <c r="A82" s="427" t="s">
        <v>2801</v>
      </c>
      <c r="B82" s="428" t="s">
        <v>1384</v>
      </c>
      <c r="C82" s="429">
        <v>0</v>
      </c>
      <c r="D82" s="429">
        <v>0</v>
      </c>
      <c r="E82" s="429">
        <v>0</v>
      </c>
      <c r="F82" s="429">
        <v>0</v>
      </c>
      <c r="G82" s="429">
        <v>0</v>
      </c>
      <c r="H82" s="429">
        <v>0</v>
      </c>
      <c r="I82" s="429">
        <v>0</v>
      </c>
      <c r="J82" s="429">
        <v>0</v>
      </c>
      <c r="K82" s="429">
        <v>0</v>
      </c>
      <c r="L82" s="429">
        <v>0</v>
      </c>
      <c r="M82" s="429">
        <v>0</v>
      </c>
      <c r="N82" s="429">
        <v>628.21</v>
      </c>
      <c r="O82" s="429">
        <v>628.21</v>
      </c>
      <c r="Q82" s="539">
        <f>IFERROR(INDEX(Coding!$C:$C,MATCH('T12'!$B82,Coding!$B:$B,0)),"")</f>
        <v>0</v>
      </c>
      <c r="S82" s="429">
        <f t="shared" si="5"/>
        <v>1256.42</v>
      </c>
    </row>
    <row r="83" spans="1:19" ht="14.35" customHeight="1">
      <c r="A83" s="427" t="s">
        <v>1391</v>
      </c>
      <c r="B83" s="428" t="s">
        <v>1392</v>
      </c>
      <c r="C83" s="429">
        <v>-3538.44</v>
      </c>
      <c r="D83" s="429">
        <v>3538.44</v>
      </c>
      <c r="E83" s="429">
        <v>4572.75</v>
      </c>
      <c r="F83" s="429">
        <v>-3538.44</v>
      </c>
      <c r="G83" s="429">
        <v>3538.44</v>
      </c>
      <c r="H83" s="429">
        <v>3538.44</v>
      </c>
      <c r="I83" s="429">
        <v>0</v>
      </c>
      <c r="J83" s="429">
        <v>0</v>
      </c>
      <c r="K83" s="429">
        <v>3538.44</v>
      </c>
      <c r="L83" s="429">
        <v>0</v>
      </c>
      <c r="M83" s="429">
        <v>0</v>
      </c>
      <c r="N83" s="429">
        <v>3644.59</v>
      </c>
      <c r="O83" s="429">
        <v>15294.22</v>
      </c>
      <c r="Q83" s="539">
        <f>IFERROR(INDEX(Coding!$C:$C,MATCH('T12'!$B83,Coding!$B:$B,0)),"")</f>
        <v>0</v>
      </c>
      <c r="S83" s="429">
        <f t="shared" si="5"/>
        <v>14366.060000000001</v>
      </c>
    </row>
    <row r="84" spans="1:19" ht="14.35" customHeight="1">
      <c r="A84" s="427" t="s">
        <v>1393</v>
      </c>
      <c r="B84" s="428" t="s">
        <v>1394</v>
      </c>
      <c r="C84" s="429">
        <v>-435.48</v>
      </c>
      <c r="D84" s="429">
        <v>762.09</v>
      </c>
      <c r="E84" s="429">
        <v>1088.7</v>
      </c>
      <c r="F84" s="429">
        <v>-217.74</v>
      </c>
      <c r="G84" s="429">
        <v>653.22</v>
      </c>
      <c r="H84" s="429">
        <v>979.83</v>
      </c>
      <c r="I84" s="429">
        <v>0</v>
      </c>
      <c r="J84" s="429">
        <v>544.35</v>
      </c>
      <c r="K84" s="429">
        <v>14701.89</v>
      </c>
      <c r="L84" s="429">
        <v>0</v>
      </c>
      <c r="M84" s="429">
        <v>108.87</v>
      </c>
      <c r="N84" s="429">
        <v>1306.44</v>
      </c>
      <c r="O84" s="429">
        <v>19492.169999999998</v>
      </c>
      <c r="Q84" s="539">
        <f>IFERROR(INDEX(Coding!$C:$C,MATCH('T12'!$B84,Coding!$B:$B,0)),"")</f>
        <v>0</v>
      </c>
      <c r="S84" s="429">
        <f t="shared" si="5"/>
        <v>33323.1</v>
      </c>
    </row>
    <row r="85" spans="1:19" ht="14.35" customHeight="1">
      <c r="A85" s="427" t="s">
        <v>1396</v>
      </c>
      <c r="B85" s="428" t="s">
        <v>1397</v>
      </c>
      <c r="C85" s="430">
        <v>-893.33</v>
      </c>
      <c r="D85" s="430">
        <v>2617.36</v>
      </c>
      <c r="E85" s="430">
        <v>10469.42</v>
      </c>
      <c r="F85" s="430">
        <v>-5234.7</v>
      </c>
      <c r="G85" s="430">
        <v>10469.4</v>
      </c>
      <c r="H85" s="430">
        <v>2617.35</v>
      </c>
      <c r="I85" s="430">
        <v>0</v>
      </c>
      <c r="J85" s="430">
        <v>2617.35</v>
      </c>
      <c r="K85" s="430">
        <v>5234.7</v>
      </c>
      <c r="L85" s="430">
        <v>0</v>
      </c>
      <c r="M85" s="430">
        <v>0</v>
      </c>
      <c r="N85" s="430">
        <v>18286.669999999998</v>
      </c>
      <c r="O85" s="430">
        <v>46184.22</v>
      </c>
      <c r="Q85" s="539">
        <f>IFERROR(INDEX(Coding!$C:$C,MATCH('T12'!$B85,Coding!$B:$B,0)),"")</f>
        <v>0</v>
      </c>
      <c r="S85" s="430">
        <f t="shared" si="5"/>
        <v>52277.439999999995</v>
      </c>
    </row>
    <row r="86" spans="1:19" ht="14.35" customHeight="1">
      <c r="A86" s="424" t="s">
        <v>1398</v>
      </c>
      <c r="B86" s="425" t="s">
        <v>1399</v>
      </c>
      <c r="C86" s="431">
        <v>-236008.05</v>
      </c>
      <c r="D86" s="431">
        <v>94376.43</v>
      </c>
      <c r="E86" s="431">
        <v>495018.29</v>
      </c>
      <c r="F86" s="431">
        <v>-123376.91</v>
      </c>
      <c r="G86" s="431">
        <v>41756.699999999997</v>
      </c>
      <c r="H86" s="431">
        <v>415034.74</v>
      </c>
      <c r="I86" s="431">
        <v>-340775.78</v>
      </c>
      <c r="J86" s="431">
        <v>165447.57999999999</v>
      </c>
      <c r="K86" s="431">
        <v>537979.34</v>
      </c>
      <c r="L86" s="431">
        <v>-273203.98</v>
      </c>
      <c r="M86" s="431">
        <v>97280.72</v>
      </c>
      <c r="N86" s="431">
        <v>455317.9</v>
      </c>
      <c r="O86" s="431">
        <v>1328846.98</v>
      </c>
      <c r="Q86" s="539">
        <f>IFERROR(INDEX(Coding!$C:$C,MATCH('T12'!$B86,Coding!$B:$B,0)),"")</f>
        <v>0</v>
      </c>
      <c r="S86" s="431">
        <f t="shared" si="5"/>
        <v>1284091.5599999998</v>
      </c>
    </row>
    <row r="87" spans="1:19" ht="14.35" customHeight="1">
      <c r="A87" s="424" t="s">
        <v>1400</v>
      </c>
      <c r="B87" s="425" t="s">
        <v>1401</v>
      </c>
      <c r="C87" s="426"/>
      <c r="D87" s="426"/>
      <c r="E87" s="426"/>
      <c r="F87" s="426"/>
      <c r="G87" s="426"/>
      <c r="H87" s="426"/>
      <c r="I87" s="426"/>
      <c r="J87" s="426"/>
      <c r="K87" s="426"/>
      <c r="L87" s="426"/>
      <c r="M87" s="426"/>
      <c r="N87" s="426"/>
      <c r="O87" s="426"/>
      <c r="Q87" s="539">
        <f>IFERROR(INDEX(Coding!$C:$C,MATCH('T12'!$B87,Coding!$B:$B,0)),"")</f>
        <v>0</v>
      </c>
      <c r="S87" s="426" t="str">
        <f t="shared" si="5"/>
        <v/>
      </c>
    </row>
    <row r="88" spans="1:19" ht="14.35" customHeight="1">
      <c r="A88" s="427" t="s">
        <v>1402</v>
      </c>
      <c r="B88" s="428" t="s">
        <v>1403</v>
      </c>
      <c r="C88" s="429">
        <v>-2482.69</v>
      </c>
      <c r="D88" s="429">
        <v>1952.66</v>
      </c>
      <c r="E88" s="429">
        <v>11578.43</v>
      </c>
      <c r="F88" s="429">
        <v>-3388.73</v>
      </c>
      <c r="G88" s="429">
        <v>0</v>
      </c>
      <c r="H88" s="429">
        <v>3388.73</v>
      </c>
      <c r="I88" s="429">
        <v>-3388.73</v>
      </c>
      <c r="J88" s="429">
        <v>0</v>
      </c>
      <c r="K88" s="429">
        <v>3388.73</v>
      </c>
      <c r="L88" s="429">
        <v>-3388.73</v>
      </c>
      <c r="M88" s="429">
        <v>166.97</v>
      </c>
      <c r="N88" s="429">
        <v>16150.73</v>
      </c>
      <c r="O88" s="429">
        <v>23977.37</v>
      </c>
      <c r="Q88" s="539">
        <f>IFERROR(INDEX(Coding!$C:$C,MATCH('T12'!$B88,Coding!$B:$B,0)),"")</f>
        <v>0</v>
      </c>
      <c r="S88" s="429">
        <f t="shared" si="5"/>
        <v>25857.94</v>
      </c>
    </row>
    <row r="89" spans="1:19" ht="14.35" customHeight="1">
      <c r="A89" s="427" t="s">
        <v>1407</v>
      </c>
      <c r="B89" s="428" t="s">
        <v>1408</v>
      </c>
      <c r="C89" s="429">
        <v>-177302.35</v>
      </c>
      <c r="D89" s="429">
        <v>73801.66</v>
      </c>
      <c r="E89" s="429">
        <v>347167.43</v>
      </c>
      <c r="F89" s="429">
        <v>-93650.61</v>
      </c>
      <c r="G89" s="429">
        <v>65109.48</v>
      </c>
      <c r="H89" s="429">
        <v>246925.42</v>
      </c>
      <c r="I89" s="429">
        <v>-202705.19</v>
      </c>
      <c r="J89" s="429">
        <v>50126.13</v>
      </c>
      <c r="K89" s="429">
        <v>368982.85</v>
      </c>
      <c r="L89" s="429">
        <v>-100905.51</v>
      </c>
      <c r="M89" s="429">
        <v>0</v>
      </c>
      <c r="N89" s="429">
        <v>324965.03000000003</v>
      </c>
      <c r="O89" s="429">
        <v>902514.34</v>
      </c>
      <c r="Q89" s="539">
        <f>IFERROR(INDEX(Coding!$C:$C,MATCH('T12'!$B89,Coding!$B:$B,0)),"")</f>
        <v>0</v>
      </c>
      <c r="S89" s="429">
        <f t="shared" si="5"/>
        <v>880926.62</v>
      </c>
    </row>
    <row r="90" spans="1:19" ht="14.35" customHeight="1">
      <c r="A90" s="427" t="s">
        <v>1410</v>
      </c>
      <c r="B90" s="428" t="s">
        <v>1411</v>
      </c>
      <c r="C90" s="430">
        <v>0</v>
      </c>
      <c r="D90" s="430">
        <v>0</v>
      </c>
      <c r="E90" s="430">
        <v>-842.82</v>
      </c>
      <c r="F90" s="430">
        <v>0</v>
      </c>
      <c r="G90" s="430">
        <v>0</v>
      </c>
      <c r="H90" s="430">
        <v>425.23</v>
      </c>
      <c r="I90" s="430">
        <v>-425.23</v>
      </c>
      <c r="J90" s="430">
        <v>0</v>
      </c>
      <c r="K90" s="430">
        <v>2482.35</v>
      </c>
      <c r="L90" s="430">
        <v>0</v>
      </c>
      <c r="M90" s="430">
        <v>0</v>
      </c>
      <c r="N90" s="430">
        <v>425.23</v>
      </c>
      <c r="O90" s="430">
        <v>2064.7600000000002</v>
      </c>
      <c r="Q90" s="539">
        <f>IFERROR(INDEX(Coding!$C:$C,MATCH('T12'!$B90,Coding!$B:$B,0)),"")</f>
        <v>0</v>
      </c>
      <c r="S90" s="430">
        <f t="shared" si="5"/>
        <v>4964.7</v>
      </c>
    </row>
    <row r="91" spans="1:19" ht="14.35" customHeight="1">
      <c r="A91" s="424" t="s">
        <v>1416</v>
      </c>
      <c r="B91" s="425" t="s">
        <v>1417</v>
      </c>
      <c r="C91" s="431">
        <v>-179785.04</v>
      </c>
      <c r="D91" s="431">
        <v>75754.320000000007</v>
      </c>
      <c r="E91" s="431">
        <v>357903.04</v>
      </c>
      <c r="F91" s="431">
        <v>-97039.34</v>
      </c>
      <c r="G91" s="431">
        <v>65109.48</v>
      </c>
      <c r="H91" s="431">
        <v>250739.38</v>
      </c>
      <c r="I91" s="431">
        <v>-206519.15</v>
      </c>
      <c r="J91" s="431">
        <v>50126.13</v>
      </c>
      <c r="K91" s="431">
        <v>374853.93</v>
      </c>
      <c r="L91" s="431">
        <v>-104294.24</v>
      </c>
      <c r="M91" s="431">
        <v>166.97</v>
      </c>
      <c r="N91" s="431">
        <v>341540.99</v>
      </c>
      <c r="O91" s="431">
        <v>928556.47</v>
      </c>
      <c r="Q91" s="539">
        <f>IFERROR(INDEX(Coding!$C:$C,MATCH('T12'!$B91,Coding!$B:$B,0)),"")</f>
        <v>0</v>
      </c>
      <c r="S91" s="431">
        <f t="shared" si="5"/>
        <v>911749.26</v>
      </c>
    </row>
    <row r="92" spans="1:19" ht="14.35" customHeight="1">
      <c r="A92" s="424" t="s">
        <v>1418</v>
      </c>
      <c r="B92" s="425" t="s">
        <v>1419</v>
      </c>
      <c r="C92" s="426"/>
      <c r="D92" s="426"/>
      <c r="E92" s="426"/>
      <c r="F92" s="426"/>
      <c r="G92" s="426"/>
      <c r="H92" s="426"/>
      <c r="I92" s="426"/>
      <c r="J92" s="426"/>
      <c r="K92" s="426"/>
      <c r="L92" s="426"/>
      <c r="M92" s="426"/>
      <c r="N92" s="426"/>
      <c r="O92" s="426"/>
      <c r="Q92" s="539">
        <f>IFERROR(INDEX(Coding!$C:$C,MATCH('T12'!$B92,Coding!$B:$B,0)),"")</f>
        <v>0</v>
      </c>
      <c r="S92" s="426" t="str">
        <f t="shared" si="5"/>
        <v/>
      </c>
    </row>
    <row r="93" spans="1:19" ht="14.35" customHeight="1">
      <c r="A93" s="427" t="s">
        <v>1420</v>
      </c>
      <c r="B93" s="428" t="s">
        <v>1421</v>
      </c>
      <c r="C93" s="430">
        <v>-11905.28</v>
      </c>
      <c r="D93" s="430">
        <v>0</v>
      </c>
      <c r="E93" s="430">
        <v>26303.63</v>
      </c>
      <c r="F93" s="430">
        <v>-16008.27</v>
      </c>
      <c r="G93" s="430">
        <v>16860.45</v>
      </c>
      <c r="H93" s="430">
        <v>6859.77</v>
      </c>
      <c r="I93" s="430">
        <v>1210.3800000000001</v>
      </c>
      <c r="J93" s="430">
        <v>3876</v>
      </c>
      <c r="K93" s="430">
        <v>6456.41</v>
      </c>
      <c r="L93" s="430">
        <v>228</v>
      </c>
      <c r="M93" s="430">
        <v>666</v>
      </c>
      <c r="N93" s="430">
        <v>16132.96</v>
      </c>
      <c r="O93" s="430">
        <v>50680.05</v>
      </c>
      <c r="Q93" s="539">
        <f>IFERROR(INDEX(Coding!$C:$C,MATCH('T12'!$B93,Coding!$B:$B,0)),"")</f>
        <v>0</v>
      </c>
      <c r="R93" s="512"/>
      <c r="S93" s="430">
        <f t="shared" si="5"/>
        <v>57139.5</v>
      </c>
    </row>
    <row r="94" spans="1:19" ht="14.35" customHeight="1">
      <c r="A94" s="424" t="s">
        <v>1424</v>
      </c>
      <c r="B94" s="425" t="s">
        <v>1425</v>
      </c>
      <c r="C94" s="432">
        <v>-11905.28</v>
      </c>
      <c r="D94" s="432">
        <v>0</v>
      </c>
      <c r="E94" s="432">
        <v>26303.63</v>
      </c>
      <c r="F94" s="432">
        <v>-16008.27</v>
      </c>
      <c r="G94" s="432">
        <v>16860.45</v>
      </c>
      <c r="H94" s="432">
        <v>6859.77</v>
      </c>
      <c r="I94" s="432">
        <v>1210.3800000000001</v>
      </c>
      <c r="J94" s="432">
        <v>3876</v>
      </c>
      <c r="K94" s="432">
        <v>6456.41</v>
      </c>
      <c r="L94" s="432">
        <v>228</v>
      </c>
      <c r="M94" s="432">
        <v>666</v>
      </c>
      <c r="N94" s="432">
        <v>16132.96</v>
      </c>
      <c r="O94" s="432">
        <v>50680.05</v>
      </c>
      <c r="Q94" s="539">
        <f>IFERROR(INDEX(Coding!$C:$C,MATCH('T12'!$B94,Coding!$B:$B,0)),"")</f>
        <v>0</v>
      </c>
      <c r="S94" s="432">
        <f t="shared" si="5"/>
        <v>57139.5</v>
      </c>
    </row>
    <row r="95" spans="1:19" ht="14.35" customHeight="1">
      <c r="A95" s="424" t="s">
        <v>1434</v>
      </c>
      <c r="B95" s="425" t="s">
        <v>1435</v>
      </c>
      <c r="C95" s="432">
        <v>-427698.37</v>
      </c>
      <c r="D95" s="432">
        <v>170130.75</v>
      </c>
      <c r="E95" s="432">
        <v>879224.96</v>
      </c>
      <c r="F95" s="432">
        <v>-236424.52</v>
      </c>
      <c r="G95" s="432">
        <v>123726.63</v>
      </c>
      <c r="H95" s="432">
        <v>672633.89</v>
      </c>
      <c r="I95" s="432">
        <v>-546084.55000000005</v>
      </c>
      <c r="J95" s="432">
        <v>219449.71</v>
      </c>
      <c r="K95" s="432">
        <v>919289.68</v>
      </c>
      <c r="L95" s="432">
        <v>-377270.22</v>
      </c>
      <c r="M95" s="432">
        <v>98113.69</v>
      </c>
      <c r="N95" s="432">
        <v>812991.85</v>
      </c>
      <c r="O95" s="432">
        <v>2308083.5</v>
      </c>
      <c r="Q95" s="539" t="str">
        <f>IFERROR(INDEX(Coding!$C:$C,MATCH('T12'!$B95,Coding!$B:$B,0)),"")</f>
        <v xml:space="preserve">      General and Administrative</v>
      </c>
      <c r="R95" s="512"/>
      <c r="S95" s="432">
        <f t="shared" si="5"/>
        <v>2252980.3199999998</v>
      </c>
    </row>
    <row r="96" spans="1:19" ht="14.35" customHeight="1">
      <c r="A96" s="424" t="s">
        <v>1436</v>
      </c>
      <c r="B96" s="425" t="s">
        <v>1437</v>
      </c>
      <c r="C96" s="431">
        <v>-384988.52</v>
      </c>
      <c r="D96" s="431">
        <v>211940.31</v>
      </c>
      <c r="E96" s="431">
        <v>932419.5</v>
      </c>
      <c r="F96" s="431">
        <v>-206730.52</v>
      </c>
      <c r="G96" s="431">
        <v>173976.4</v>
      </c>
      <c r="H96" s="431">
        <v>715923.45</v>
      </c>
      <c r="I96" s="431">
        <v>-500391.87</v>
      </c>
      <c r="J96" s="431">
        <v>284253.83</v>
      </c>
      <c r="K96" s="431">
        <v>977216.89</v>
      </c>
      <c r="L96" s="431">
        <v>-344577.19</v>
      </c>
      <c r="M96" s="431">
        <v>141639.78</v>
      </c>
      <c r="N96" s="431">
        <v>864005.44</v>
      </c>
      <c r="O96" s="431">
        <v>2864687.5</v>
      </c>
      <c r="Q96" s="539">
        <f>IFERROR(INDEX(Coding!$D:$D,MATCH('T12'!$B96,Coding!$B:$B,0)),"")</f>
        <v>0</v>
      </c>
      <c r="R96" s="512"/>
      <c r="S96" s="431">
        <f t="shared" si="5"/>
        <v>2844293.76</v>
      </c>
    </row>
    <row r="97" spans="1:20" ht="14.35" customHeight="1">
      <c r="A97" s="424" t="s">
        <v>1438</v>
      </c>
      <c r="B97" s="425" t="s">
        <v>1439</v>
      </c>
      <c r="C97" s="426"/>
      <c r="D97" s="426"/>
      <c r="E97" s="426"/>
      <c r="F97" s="426"/>
      <c r="G97" s="426"/>
      <c r="H97" s="426"/>
      <c r="I97" s="426"/>
      <c r="J97" s="426"/>
      <c r="K97" s="426"/>
      <c r="L97" s="426"/>
      <c r="M97" s="426"/>
      <c r="N97" s="426"/>
      <c r="O97" s="426"/>
      <c r="Q97" s="539">
        <f>IFERROR(INDEX(Coding!$C:$C,MATCH('T12'!$B97,Coding!$B:$B,0)),"")</f>
        <v>0</v>
      </c>
      <c r="S97" s="426" t="str">
        <f t="shared" si="5"/>
        <v/>
      </c>
    </row>
    <row r="98" spans="1:20" ht="14.35" customHeight="1">
      <c r="A98" s="424" t="s">
        <v>1441</v>
      </c>
      <c r="B98" s="425" t="s">
        <v>1442</v>
      </c>
      <c r="C98" s="426"/>
      <c r="D98" s="426"/>
      <c r="E98" s="426"/>
      <c r="F98" s="426"/>
      <c r="G98" s="426"/>
      <c r="H98" s="426"/>
      <c r="I98" s="426"/>
      <c r="J98" s="426"/>
      <c r="K98" s="426"/>
      <c r="L98" s="426"/>
      <c r="M98" s="426"/>
      <c r="N98" s="426"/>
      <c r="O98" s="426"/>
      <c r="Q98" s="539">
        <f>IFERROR(INDEX(Coding!$C:$C,MATCH('T12'!$B98,Coding!$B:$B,0)),"")</f>
        <v>0</v>
      </c>
      <c r="S98" s="426" t="str">
        <f t="shared" si="5"/>
        <v/>
      </c>
    </row>
    <row r="99" spans="1:20" ht="14.35" customHeight="1">
      <c r="A99" s="427" t="s">
        <v>1443</v>
      </c>
      <c r="B99" s="428" t="s">
        <v>1444</v>
      </c>
      <c r="C99" s="429">
        <v>-18000</v>
      </c>
      <c r="D99" s="429">
        <v>21650</v>
      </c>
      <c r="E99" s="429">
        <v>9510.2000000000007</v>
      </c>
      <c r="F99" s="429">
        <v>-4755.1000000000004</v>
      </c>
      <c r="G99" s="429">
        <v>13455.1</v>
      </c>
      <c r="H99" s="429">
        <v>8760.2000000000007</v>
      </c>
      <c r="I99" s="429">
        <v>850</v>
      </c>
      <c r="J99" s="429">
        <v>8760.2000000000007</v>
      </c>
      <c r="K99" s="429">
        <v>23084.7</v>
      </c>
      <c r="L99" s="429">
        <v>1355.1</v>
      </c>
      <c r="M99" s="429">
        <v>0</v>
      </c>
      <c r="N99" s="429">
        <v>29065.3</v>
      </c>
      <c r="O99" s="429">
        <v>93735.7</v>
      </c>
      <c r="Q99" s="539">
        <f>IFERROR(INDEX(Coding!$C:$C,MATCH('T12'!$B99,Coding!$B:$B,0)),"")</f>
        <v>0</v>
      </c>
      <c r="R99" s="512"/>
      <c r="S99" s="429">
        <f t="shared" si="5"/>
        <v>126230.6</v>
      </c>
    </row>
    <row r="100" spans="1:20" ht="14.35" customHeight="1">
      <c r="A100" s="427" t="s">
        <v>1445</v>
      </c>
      <c r="B100" s="428" t="s">
        <v>1446</v>
      </c>
      <c r="C100" s="429">
        <v>0</v>
      </c>
      <c r="D100" s="429">
        <v>0</v>
      </c>
      <c r="E100" s="429">
        <v>5860.1</v>
      </c>
      <c r="F100" s="429">
        <v>435.5</v>
      </c>
      <c r="G100" s="429">
        <v>435.5</v>
      </c>
      <c r="H100" s="429">
        <v>837.12</v>
      </c>
      <c r="I100" s="429">
        <v>0</v>
      </c>
      <c r="J100" s="429">
        <v>0</v>
      </c>
      <c r="K100" s="429">
        <v>6590.17</v>
      </c>
      <c r="L100" s="429">
        <v>0</v>
      </c>
      <c r="M100" s="429">
        <v>822.04</v>
      </c>
      <c r="N100" s="429">
        <v>3357.46</v>
      </c>
      <c r="O100" s="429">
        <v>18337.89</v>
      </c>
      <c r="Q100" s="539">
        <f>IFERROR(INDEX(Coding!$C:$C,MATCH('T12'!$B100,Coding!$B:$B,0)),"")</f>
        <v>0</v>
      </c>
      <c r="S100" s="429">
        <f t="shared" si="5"/>
        <v>21539.34</v>
      </c>
    </row>
    <row r="101" spans="1:20" ht="14.35" customHeight="1">
      <c r="A101" s="427" t="s">
        <v>1448</v>
      </c>
      <c r="B101" s="428" t="s">
        <v>1449</v>
      </c>
      <c r="C101" s="430">
        <v>-1514</v>
      </c>
      <c r="D101" s="430">
        <v>0</v>
      </c>
      <c r="E101" s="430">
        <v>1514</v>
      </c>
      <c r="F101" s="430">
        <v>0</v>
      </c>
      <c r="G101" s="430">
        <v>0</v>
      </c>
      <c r="H101" s="430">
        <v>0</v>
      </c>
      <c r="I101" s="430">
        <v>0</v>
      </c>
      <c r="J101" s="430">
        <v>0</v>
      </c>
      <c r="K101" s="430">
        <v>0</v>
      </c>
      <c r="L101" s="430">
        <v>0</v>
      </c>
      <c r="M101" s="430">
        <v>0</v>
      </c>
      <c r="N101" s="430">
        <v>0</v>
      </c>
      <c r="O101" s="430">
        <v>0</v>
      </c>
      <c r="Q101" s="539">
        <f>IFERROR(INDEX(Coding!$C:$C,MATCH('T12'!$B101,Coding!$B:$B,0)),"")</f>
        <v>0</v>
      </c>
      <c r="S101" s="430">
        <f t="shared" si="5"/>
        <v>0</v>
      </c>
    </row>
    <row r="102" spans="1:20" ht="14.35" customHeight="1">
      <c r="A102" s="424" t="s">
        <v>1451</v>
      </c>
      <c r="B102" s="425" t="s">
        <v>1452</v>
      </c>
      <c r="C102" s="431">
        <v>-19514</v>
      </c>
      <c r="D102" s="431">
        <v>21650</v>
      </c>
      <c r="E102" s="431">
        <v>16884.3</v>
      </c>
      <c r="F102" s="431">
        <v>-4319.6000000000004</v>
      </c>
      <c r="G102" s="431">
        <v>13890.6</v>
      </c>
      <c r="H102" s="431">
        <v>9597.32</v>
      </c>
      <c r="I102" s="431">
        <v>850</v>
      </c>
      <c r="J102" s="431">
        <v>8760.2000000000007</v>
      </c>
      <c r="K102" s="431">
        <v>29674.87</v>
      </c>
      <c r="L102" s="431">
        <v>1355.1</v>
      </c>
      <c r="M102" s="431">
        <v>822.04</v>
      </c>
      <c r="N102" s="431">
        <v>32422.76</v>
      </c>
      <c r="O102" s="431">
        <v>112073.59</v>
      </c>
      <c r="Q102" s="539" t="str">
        <f>IFERROR(INDEX(Coding!$C:$C,MATCH('T12'!$B102,Coding!$B:$B,0)),"")</f>
        <v xml:space="preserve">      Advertising &amp; Marketing</v>
      </c>
      <c r="S102" s="431">
        <f t="shared" si="5"/>
        <v>147769.94</v>
      </c>
    </row>
    <row r="103" spans="1:20" ht="14.35" customHeight="1">
      <c r="A103" s="424" t="s">
        <v>1453</v>
      </c>
      <c r="B103" s="425" t="s">
        <v>1454</v>
      </c>
      <c r="C103" s="426"/>
      <c r="D103" s="426"/>
      <c r="E103" s="426"/>
      <c r="F103" s="426"/>
      <c r="G103" s="426"/>
      <c r="H103" s="426"/>
      <c r="I103" s="426"/>
      <c r="J103" s="426"/>
      <c r="K103" s="426"/>
      <c r="L103" s="426"/>
      <c r="M103" s="426"/>
      <c r="N103" s="426"/>
      <c r="O103" s="426"/>
      <c r="Q103" s="539">
        <f>IFERROR(INDEX(Coding!$D:$D,MATCH('T12'!$B103,Coding!$B:$B,0)),"")</f>
        <v>0</v>
      </c>
      <c r="S103" s="426" t="str">
        <f t="shared" si="5"/>
        <v/>
      </c>
    </row>
    <row r="104" spans="1:20" ht="14.35" customHeight="1">
      <c r="A104" s="427" t="s">
        <v>1461</v>
      </c>
      <c r="B104" s="428" t="s">
        <v>1462</v>
      </c>
      <c r="C104" s="430">
        <v>0</v>
      </c>
      <c r="D104" s="430">
        <v>1773.09</v>
      </c>
      <c r="E104" s="430">
        <v>2784.75</v>
      </c>
      <c r="F104" s="430">
        <v>-114.43</v>
      </c>
      <c r="G104" s="430">
        <v>114.43</v>
      </c>
      <c r="H104" s="430">
        <v>67.52</v>
      </c>
      <c r="I104" s="430">
        <v>0</v>
      </c>
      <c r="J104" s="430">
        <v>0</v>
      </c>
      <c r="K104" s="430">
        <v>0</v>
      </c>
      <c r="L104" s="430">
        <v>0</v>
      </c>
      <c r="M104" s="430">
        <v>0</v>
      </c>
      <c r="N104" s="430">
        <v>0</v>
      </c>
      <c r="O104" s="430">
        <v>4625.3599999999997</v>
      </c>
      <c r="Q104" s="539">
        <f>IFERROR(INDEX(Coding!$C:$C,MATCH('T12'!$B104,Coding!$B:$B,0)),"")</f>
        <v>0</v>
      </c>
      <c r="S104" s="430">
        <f t="shared" si="5"/>
        <v>0</v>
      </c>
    </row>
    <row r="105" spans="1:20" ht="14.35" customHeight="1">
      <c r="A105" s="424" t="s">
        <v>1464</v>
      </c>
      <c r="B105" s="425" t="s">
        <v>1465</v>
      </c>
      <c r="C105" s="431">
        <v>0</v>
      </c>
      <c r="D105" s="431">
        <v>1773.09</v>
      </c>
      <c r="E105" s="431">
        <v>2784.75</v>
      </c>
      <c r="F105" s="431">
        <v>-114.43</v>
      </c>
      <c r="G105" s="431">
        <v>114.43</v>
      </c>
      <c r="H105" s="431">
        <v>67.52</v>
      </c>
      <c r="I105" s="431">
        <v>0</v>
      </c>
      <c r="J105" s="431">
        <v>0</v>
      </c>
      <c r="K105" s="431">
        <v>0</v>
      </c>
      <c r="L105" s="431">
        <v>0</v>
      </c>
      <c r="M105" s="431">
        <v>0</v>
      </c>
      <c r="N105" s="431">
        <v>0</v>
      </c>
      <c r="O105" s="431">
        <v>4625.3599999999997</v>
      </c>
      <c r="Q105" s="539" t="str">
        <f>IFERROR(INDEX(Coding!$C:$C,MATCH('T12'!$B105,Coding!$B:$B,0)),"")</f>
        <v xml:space="preserve">      General and Administrative</v>
      </c>
      <c r="S105" s="431">
        <f t="shared" si="5"/>
        <v>0</v>
      </c>
      <c r="T105" s="512"/>
    </row>
    <row r="106" spans="1:20" ht="14.35" customHeight="1">
      <c r="A106" s="424" t="s">
        <v>1466</v>
      </c>
      <c r="B106" s="425" t="s">
        <v>1467</v>
      </c>
      <c r="C106" s="426"/>
      <c r="D106" s="426"/>
      <c r="E106" s="426"/>
      <c r="F106" s="426"/>
      <c r="G106" s="426"/>
      <c r="H106" s="426"/>
      <c r="I106" s="426"/>
      <c r="J106" s="426"/>
      <c r="K106" s="426"/>
      <c r="L106" s="426"/>
      <c r="M106" s="426"/>
      <c r="N106" s="426"/>
      <c r="O106" s="426"/>
      <c r="Q106" s="539">
        <f>IFERROR(INDEX(Coding!$D:$D,MATCH('T12'!$B106,Coding!$B:$B,0)),"")</f>
        <v>0</v>
      </c>
      <c r="S106" s="426" t="str">
        <f t="shared" si="5"/>
        <v/>
      </c>
    </row>
    <row r="107" spans="1:20" ht="14.35" customHeight="1">
      <c r="A107" s="427" t="s">
        <v>1469</v>
      </c>
      <c r="B107" s="428" t="s">
        <v>1470</v>
      </c>
      <c r="C107" s="429">
        <v>0</v>
      </c>
      <c r="D107" s="429">
        <v>0</v>
      </c>
      <c r="E107" s="429">
        <v>0</v>
      </c>
      <c r="F107" s="429">
        <v>0</v>
      </c>
      <c r="G107" s="429">
        <v>0</v>
      </c>
      <c r="H107" s="429">
        <v>0</v>
      </c>
      <c r="I107" s="429">
        <v>0</v>
      </c>
      <c r="J107" s="429">
        <v>0</v>
      </c>
      <c r="K107" s="429">
        <v>2702.84</v>
      </c>
      <c r="L107" s="429">
        <v>0</v>
      </c>
      <c r="M107" s="429">
        <v>0</v>
      </c>
      <c r="N107" s="429">
        <v>0</v>
      </c>
      <c r="O107" s="429">
        <v>2702.84</v>
      </c>
      <c r="Q107" s="539">
        <f>IFERROR(INDEX(Coding!$C:$C,MATCH('T12'!$B107,Coding!$B:$B,0)),"")</f>
        <v>0</v>
      </c>
      <c r="S107" s="429">
        <f t="shared" si="5"/>
        <v>5405.68</v>
      </c>
    </row>
    <row r="108" spans="1:20" ht="14.35" customHeight="1">
      <c r="A108" s="427" t="s">
        <v>1474</v>
      </c>
      <c r="B108" s="428" t="s">
        <v>1475</v>
      </c>
      <c r="C108" s="429">
        <v>0</v>
      </c>
      <c r="D108" s="429">
        <v>0</v>
      </c>
      <c r="E108" s="429">
        <v>0</v>
      </c>
      <c r="F108" s="429">
        <v>0</v>
      </c>
      <c r="G108" s="429">
        <v>455.1</v>
      </c>
      <c r="H108" s="429">
        <v>0</v>
      </c>
      <c r="I108" s="429">
        <v>0</v>
      </c>
      <c r="J108" s="429">
        <v>0</v>
      </c>
      <c r="K108" s="429">
        <v>0</v>
      </c>
      <c r="L108" s="429">
        <v>0</v>
      </c>
      <c r="M108" s="429">
        <v>0</v>
      </c>
      <c r="N108" s="429">
        <v>0</v>
      </c>
      <c r="O108" s="429">
        <v>455.1</v>
      </c>
      <c r="Q108" s="539">
        <f>IFERROR(INDEX(Coding!$C:$C,MATCH('T12'!$B108,Coding!$B:$B,0)),"")</f>
        <v>0</v>
      </c>
      <c r="S108" s="429">
        <f t="shared" si="5"/>
        <v>0</v>
      </c>
    </row>
    <row r="109" spans="1:20" ht="14.35" customHeight="1">
      <c r="A109" s="427" t="s">
        <v>1478</v>
      </c>
      <c r="B109" s="428" t="s">
        <v>1479</v>
      </c>
      <c r="C109" s="429">
        <v>-252.68</v>
      </c>
      <c r="D109" s="429">
        <v>2177.64</v>
      </c>
      <c r="E109" s="429">
        <v>445.76</v>
      </c>
      <c r="F109" s="429">
        <v>-445.76</v>
      </c>
      <c r="G109" s="429">
        <v>713.94</v>
      </c>
      <c r="H109" s="429">
        <v>1696.18</v>
      </c>
      <c r="I109" s="429">
        <v>-150.78</v>
      </c>
      <c r="J109" s="429">
        <v>496.37</v>
      </c>
      <c r="K109" s="429">
        <v>752.69</v>
      </c>
      <c r="L109" s="429">
        <v>144.22999999999999</v>
      </c>
      <c r="M109" s="429">
        <v>0</v>
      </c>
      <c r="N109" s="429">
        <v>353.55</v>
      </c>
      <c r="O109" s="429">
        <v>5931.14</v>
      </c>
      <c r="Q109" s="539">
        <f>IFERROR(INDEX(Coding!$C:$C,MATCH('T12'!$B109,Coding!$B:$B,0)),"")</f>
        <v>0</v>
      </c>
      <c r="S109" s="429">
        <f t="shared" si="5"/>
        <v>3192.1200000000003</v>
      </c>
    </row>
    <row r="110" spans="1:20" ht="14.35" customHeight="1">
      <c r="A110" s="427" t="s">
        <v>1481</v>
      </c>
      <c r="B110" s="428" t="s">
        <v>1482</v>
      </c>
      <c r="C110" s="429">
        <v>662.43</v>
      </c>
      <c r="D110" s="429">
        <v>650.48</v>
      </c>
      <c r="E110" s="429">
        <v>0</v>
      </c>
      <c r="F110" s="429">
        <v>0</v>
      </c>
      <c r="G110" s="429">
        <v>0</v>
      </c>
      <c r="H110" s="429">
        <v>0</v>
      </c>
      <c r="I110" s="429">
        <v>0</v>
      </c>
      <c r="J110" s="429">
        <v>1292.99</v>
      </c>
      <c r="K110" s="429">
        <v>494.52</v>
      </c>
      <c r="L110" s="429">
        <v>0</v>
      </c>
      <c r="M110" s="429">
        <v>4455.1099999999997</v>
      </c>
      <c r="N110" s="429">
        <v>0</v>
      </c>
      <c r="O110" s="429">
        <v>7555.53</v>
      </c>
      <c r="Q110" s="539">
        <f>IFERROR(INDEX(Coding!$C:$C,MATCH('T12'!$B110,Coding!$B:$B,0)),"")</f>
        <v>0</v>
      </c>
      <c r="S110" s="429">
        <f t="shared" si="5"/>
        <v>12485.24</v>
      </c>
    </row>
    <row r="111" spans="1:20" ht="14.35" customHeight="1">
      <c r="A111" s="427" t="s">
        <v>1484</v>
      </c>
      <c r="B111" s="428" t="s">
        <v>1485</v>
      </c>
      <c r="C111" s="429">
        <v>0</v>
      </c>
      <c r="D111" s="429">
        <v>0</v>
      </c>
      <c r="E111" s="429">
        <v>1247.3900000000001</v>
      </c>
      <c r="F111" s="429">
        <v>0</v>
      </c>
      <c r="G111" s="429">
        <v>379.31</v>
      </c>
      <c r="H111" s="429">
        <v>758.62</v>
      </c>
      <c r="I111" s="429">
        <v>379.31</v>
      </c>
      <c r="J111" s="429">
        <v>379.31</v>
      </c>
      <c r="K111" s="429">
        <v>721.41</v>
      </c>
      <c r="L111" s="429">
        <v>475.77</v>
      </c>
      <c r="M111" s="429">
        <v>0</v>
      </c>
      <c r="N111" s="429">
        <v>758.62</v>
      </c>
      <c r="O111" s="429">
        <v>5099.74</v>
      </c>
      <c r="Q111" s="539">
        <f>IFERROR(INDEX(Coding!$C:$C,MATCH('T12'!$B111,Coding!$B:$B,0)),"")</f>
        <v>0</v>
      </c>
      <c r="S111" s="429">
        <f t="shared" si="5"/>
        <v>5428.84</v>
      </c>
    </row>
    <row r="112" spans="1:20" ht="14.35" customHeight="1">
      <c r="A112" s="427" t="s">
        <v>1489</v>
      </c>
      <c r="B112" s="428" t="s">
        <v>1490</v>
      </c>
      <c r="C112" s="429">
        <v>24.35</v>
      </c>
      <c r="D112" s="429">
        <v>89.03</v>
      </c>
      <c r="E112" s="429">
        <v>0</v>
      </c>
      <c r="F112" s="429">
        <v>0</v>
      </c>
      <c r="G112" s="429">
        <v>98.68</v>
      </c>
      <c r="H112" s="429">
        <v>0</v>
      </c>
      <c r="I112" s="429">
        <v>0</v>
      </c>
      <c r="J112" s="429">
        <v>0</v>
      </c>
      <c r="K112" s="429">
        <v>42.63</v>
      </c>
      <c r="L112" s="429">
        <v>0</v>
      </c>
      <c r="M112" s="429">
        <v>0</v>
      </c>
      <c r="N112" s="429">
        <v>0</v>
      </c>
      <c r="O112" s="429">
        <v>254.69</v>
      </c>
      <c r="Q112" s="539">
        <f>IFERROR(INDEX(Coding!$C:$C,MATCH('T12'!$B112,Coding!$B:$B,0)),"")</f>
        <v>0</v>
      </c>
      <c r="S112" s="429">
        <f t="shared" si="5"/>
        <v>85.26</v>
      </c>
    </row>
    <row r="113" spans="1:19" ht="14.35" customHeight="1">
      <c r="A113" s="427" t="s">
        <v>1493</v>
      </c>
      <c r="B113" s="428" t="s">
        <v>1494</v>
      </c>
      <c r="C113" s="429">
        <v>0</v>
      </c>
      <c r="D113" s="429">
        <v>0</v>
      </c>
      <c r="E113" s="429">
        <v>14027.86</v>
      </c>
      <c r="F113" s="429">
        <v>-9916.73</v>
      </c>
      <c r="G113" s="429">
        <v>10905</v>
      </c>
      <c r="H113" s="429">
        <v>9519.93</v>
      </c>
      <c r="I113" s="429">
        <v>0</v>
      </c>
      <c r="J113" s="429">
        <v>0</v>
      </c>
      <c r="K113" s="429">
        <v>4524.54</v>
      </c>
      <c r="L113" s="429">
        <v>-680.84</v>
      </c>
      <c r="M113" s="429">
        <v>0</v>
      </c>
      <c r="N113" s="429">
        <v>2532.88</v>
      </c>
      <c r="O113" s="429">
        <v>30912.639999999999</v>
      </c>
      <c r="Q113" s="539">
        <f>IFERROR(INDEX(Coding!$C:$C,MATCH('T12'!$B113,Coding!$B:$B,0)),"")</f>
        <v>0</v>
      </c>
      <c r="S113" s="429">
        <f t="shared" si="5"/>
        <v>12753.16</v>
      </c>
    </row>
    <row r="114" spans="1:19" ht="14.35" customHeight="1">
      <c r="A114" s="427" t="s">
        <v>1495</v>
      </c>
      <c r="B114" s="428" t="s">
        <v>1496</v>
      </c>
      <c r="C114" s="429">
        <v>253.36</v>
      </c>
      <c r="D114" s="429">
        <v>256.76</v>
      </c>
      <c r="E114" s="429">
        <v>256.75</v>
      </c>
      <c r="F114" s="429">
        <v>0</v>
      </c>
      <c r="G114" s="429">
        <v>259.48</v>
      </c>
      <c r="H114" s="429">
        <v>261.42</v>
      </c>
      <c r="I114" s="429">
        <v>261.02999999999997</v>
      </c>
      <c r="J114" s="429">
        <v>262.08999999999997</v>
      </c>
      <c r="K114" s="429">
        <v>1294.8</v>
      </c>
      <c r="L114" s="429">
        <v>272.57</v>
      </c>
      <c r="M114" s="429">
        <v>0</v>
      </c>
      <c r="N114" s="429">
        <v>272.57</v>
      </c>
      <c r="O114" s="429">
        <v>3650.83</v>
      </c>
      <c r="Q114" s="539">
        <f>IFERROR(INDEX(Coding!$C:$C,MATCH('T12'!$B114,Coding!$B:$B,0)),"")</f>
        <v>0</v>
      </c>
      <c r="S114" s="429">
        <f t="shared" si="5"/>
        <v>4726.12</v>
      </c>
    </row>
    <row r="115" spans="1:19" ht="14.35" customHeight="1">
      <c r="A115" s="427" t="s">
        <v>1497</v>
      </c>
      <c r="B115" s="428" t="s">
        <v>1498</v>
      </c>
      <c r="C115" s="429">
        <v>80</v>
      </c>
      <c r="D115" s="429">
        <v>0</v>
      </c>
      <c r="E115" s="429">
        <v>40</v>
      </c>
      <c r="F115" s="429">
        <v>0</v>
      </c>
      <c r="G115" s="429">
        <v>0</v>
      </c>
      <c r="H115" s="429">
        <v>160</v>
      </c>
      <c r="I115" s="429">
        <v>0</v>
      </c>
      <c r="J115" s="429">
        <v>80</v>
      </c>
      <c r="K115" s="429">
        <v>0</v>
      </c>
      <c r="L115" s="429">
        <v>0</v>
      </c>
      <c r="M115" s="429">
        <v>0</v>
      </c>
      <c r="N115" s="429">
        <v>0</v>
      </c>
      <c r="O115" s="429">
        <v>360</v>
      </c>
      <c r="Q115" s="539">
        <f>IFERROR(INDEX(Coding!$C:$C,MATCH('T12'!$B115,Coding!$B:$B,0)),"")</f>
        <v>0</v>
      </c>
      <c r="S115" s="429">
        <f t="shared" si="5"/>
        <v>160</v>
      </c>
    </row>
    <row r="116" spans="1:19" ht="14.35" customHeight="1">
      <c r="A116" s="427" t="s">
        <v>1499</v>
      </c>
      <c r="B116" s="428" t="s">
        <v>1500</v>
      </c>
      <c r="C116" s="429">
        <v>-390.04</v>
      </c>
      <c r="D116" s="429">
        <v>0</v>
      </c>
      <c r="E116" s="429">
        <v>2510.1999999999998</v>
      </c>
      <c r="F116" s="429">
        <v>397.2</v>
      </c>
      <c r="G116" s="429">
        <v>6149.75</v>
      </c>
      <c r="H116" s="429">
        <v>1184.45</v>
      </c>
      <c r="I116" s="429">
        <v>1392.03</v>
      </c>
      <c r="J116" s="429">
        <v>1392.03</v>
      </c>
      <c r="K116" s="429">
        <v>2201.87</v>
      </c>
      <c r="L116" s="429">
        <v>3832.13</v>
      </c>
      <c r="M116" s="429">
        <v>815.13</v>
      </c>
      <c r="N116" s="429">
        <v>3619.71</v>
      </c>
      <c r="O116" s="429">
        <v>23104.46</v>
      </c>
      <c r="Q116" s="539">
        <f>IFERROR(INDEX(Coding!$C:$C,MATCH('T12'!$B116,Coding!$B:$B,0)),"")</f>
        <v>0</v>
      </c>
      <c r="S116" s="429">
        <f t="shared" si="5"/>
        <v>26505.800000000003</v>
      </c>
    </row>
    <row r="117" spans="1:19" ht="14.35" customHeight="1">
      <c r="A117" s="427" t="s">
        <v>1506</v>
      </c>
      <c r="B117" s="428" t="s">
        <v>1507</v>
      </c>
      <c r="C117" s="429">
        <v>0</v>
      </c>
      <c r="D117" s="429">
        <v>119.14</v>
      </c>
      <c r="E117" s="429">
        <v>61.91</v>
      </c>
      <c r="F117" s="429">
        <v>0</v>
      </c>
      <c r="G117" s="429">
        <v>0</v>
      </c>
      <c r="H117" s="429">
        <v>0</v>
      </c>
      <c r="I117" s="429">
        <v>0</v>
      </c>
      <c r="J117" s="429">
        <v>59.82</v>
      </c>
      <c r="K117" s="429">
        <v>0</v>
      </c>
      <c r="L117" s="429">
        <v>0</v>
      </c>
      <c r="M117" s="429">
        <v>0</v>
      </c>
      <c r="N117" s="429">
        <v>0</v>
      </c>
      <c r="O117" s="429">
        <v>240.87</v>
      </c>
      <c r="Q117" s="539">
        <f>IFERROR(INDEX(Coding!$C:$C,MATCH('T12'!$B117,Coding!$B:$B,0)),"")</f>
        <v>0</v>
      </c>
      <c r="S117" s="429">
        <f t="shared" si="5"/>
        <v>119.64</v>
      </c>
    </row>
    <row r="118" spans="1:19" ht="14.35" customHeight="1">
      <c r="A118" s="427" t="s">
        <v>1508</v>
      </c>
      <c r="B118" s="428" t="s">
        <v>1509</v>
      </c>
      <c r="C118" s="429">
        <v>0</v>
      </c>
      <c r="D118" s="429">
        <v>583.78</v>
      </c>
      <c r="E118" s="429">
        <v>0</v>
      </c>
      <c r="F118" s="429">
        <v>1000</v>
      </c>
      <c r="G118" s="429">
        <v>2400</v>
      </c>
      <c r="H118" s="429">
        <v>0</v>
      </c>
      <c r="I118" s="429">
        <v>0</v>
      </c>
      <c r="J118" s="429">
        <v>750</v>
      </c>
      <c r="K118" s="429">
        <v>0</v>
      </c>
      <c r="L118" s="429">
        <v>0</v>
      </c>
      <c r="M118" s="429">
        <v>0</v>
      </c>
      <c r="N118" s="429">
        <v>0</v>
      </c>
      <c r="O118" s="429">
        <v>4733.78</v>
      </c>
      <c r="Q118" s="539">
        <f>IFERROR(INDEX(Coding!$C:$C,MATCH('T12'!$B118,Coding!$B:$B,0)),"")</f>
        <v>0</v>
      </c>
      <c r="S118" s="429">
        <f t="shared" si="5"/>
        <v>1500</v>
      </c>
    </row>
    <row r="119" spans="1:19" ht="14.35" customHeight="1">
      <c r="A119" s="427" t="s">
        <v>1513</v>
      </c>
      <c r="B119" s="428" t="s">
        <v>1514</v>
      </c>
      <c r="C119" s="429">
        <v>0</v>
      </c>
      <c r="D119" s="429">
        <v>0</v>
      </c>
      <c r="E119" s="429">
        <v>300</v>
      </c>
      <c r="F119" s="429">
        <v>0</v>
      </c>
      <c r="G119" s="429">
        <v>9000</v>
      </c>
      <c r="H119" s="429">
        <v>14258.4</v>
      </c>
      <c r="I119" s="429">
        <v>8419.64</v>
      </c>
      <c r="J119" s="429">
        <v>310</v>
      </c>
      <c r="K119" s="429">
        <v>1510</v>
      </c>
      <c r="L119" s="429">
        <v>1860</v>
      </c>
      <c r="M119" s="429">
        <v>0</v>
      </c>
      <c r="N119" s="429">
        <v>7570.94</v>
      </c>
      <c r="O119" s="429">
        <v>43228.98</v>
      </c>
      <c r="Q119" s="539">
        <f>IFERROR(INDEX(Coding!$C:$C,MATCH('T12'!$B119,Coding!$B:$B,0)),"")</f>
        <v>0</v>
      </c>
      <c r="S119" s="429">
        <f t="shared" si="5"/>
        <v>39341.159999999996</v>
      </c>
    </row>
    <row r="120" spans="1:19" ht="14.35" customHeight="1">
      <c r="A120" s="427" t="s">
        <v>1515</v>
      </c>
      <c r="B120" s="428" t="s">
        <v>1516</v>
      </c>
      <c r="C120" s="429">
        <v>110</v>
      </c>
      <c r="D120" s="429">
        <v>130</v>
      </c>
      <c r="E120" s="429">
        <v>1605.5</v>
      </c>
      <c r="F120" s="429">
        <v>-100</v>
      </c>
      <c r="G120" s="429">
        <v>100</v>
      </c>
      <c r="H120" s="429">
        <v>130</v>
      </c>
      <c r="I120" s="429">
        <v>0</v>
      </c>
      <c r="J120" s="429">
        <v>0</v>
      </c>
      <c r="K120" s="429">
        <v>6859.5</v>
      </c>
      <c r="L120" s="429">
        <v>-130</v>
      </c>
      <c r="M120" s="429">
        <v>0</v>
      </c>
      <c r="N120" s="429">
        <v>0</v>
      </c>
      <c r="O120" s="429">
        <v>8705</v>
      </c>
      <c r="Q120" s="539">
        <f>IFERROR(INDEX(Coding!$C:$C,MATCH('T12'!$B120,Coding!$B:$B,0)),"")</f>
        <v>0</v>
      </c>
      <c r="S120" s="429">
        <f t="shared" si="5"/>
        <v>13459</v>
      </c>
    </row>
    <row r="121" spans="1:19" ht="14.35" customHeight="1">
      <c r="A121" s="427" t="s">
        <v>1517</v>
      </c>
      <c r="B121" s="428" t="s">
        <v>1518</v>
      </c>
      <c r="C121" s="429">
        <v>0</v>
      </c>
      <c r="D121" s="429">
        <v>0</v>
      </c>
      <c r="E121" s="429">
        <v>0</v>
      </c>
      <c r="F121" s="429">
        <v>0</v>
      </c>
      <c r="G121" s="429">
        <v>0</v>
      </c>
      <c r="H121" s="429">
        <v>0</v>
      </c>
      <c r="I121" s="429">
        <v>0</v>
      </c>
      <c r="J121" s="429">
        <v>0</v>
      </c>
      <c r="K121" s="429">
        <v>3347</v>
      </c>
      <c r="L121" s="429">
        <v>0</v>
      </c>
      <c r="M121" s="429">
        <v>0</v>
      </c>
      <c r="N121" s="429">
        <v>0</v>
      </c>
      <c r="O121" s="429">
        <v>3347</v>
      </c>
      <c r="Q121" s="539">
        <f>IFERROR(INDEX(Coding!$C:$C,MATCH('T12'!$B121,Coding!$B:$B,0)),"")</f>
        <v>0</v>
      </c>
      <c r="S121" s="429">
        <f t="shared" si="5"/>
        <v>6694</v>
      </c>
    </row>
    <row r="122" spans="1:19" ht="14.35" customHeight="1">
      <c r="A122" s="427" t="s">
        <v>1519</v>
      </c>
      <c r="B122" s="428" t="s">
        <v>1520</v>
      </c>
      <c r="C122" s="429">
        <v>595.19000000000005</v>
      </c>
      <c r="D122" s="429">
        <v>4336.87</v>
      </c>
      <c r="E122" s="429">
        <v>18124.02</v>
      </c>
      <c r="F122" s="429">
        <v>-2108.0700000000002</v>
      </c>
      <c r="G122" s="429">
        <v>5671.88</v>
      </c>
      <c r="H122" s="429">
        <v>9430.24</v>
      </c>
      <c r="I122" s="429">
        <v>11151.6</v>
      </c>
      <c r="J122" s="429">
        <v>40697.31</v>
      </c>
      <c r="K122" s="429">
        <v>385.03</v>
      </c>
      <c r="L122" s="429">
        <v>6477.45</v>
      </c>
      <c r="M122" s="429">
        <v>4069.75</v>
      </c>
      <c r="N122" s="429">
        <v>3703.48</v>
      </c>
      <c r="O122" s="429">
        <v>102534.75</v>
      </c>
      <c r="Q122" s="539">
        <f>IFERROR(INDEX(Coding!$C:$C,MATCH('T12'!$B122,Coding!$B:$B,0)),"")</f>
        <v>0</v>
      </c>
      <c r="S122" s="429">
        <f t="shared" si="5"/>
        <v>132969.24</v>
      </c>
    </row>
    <row r="123" spans="1:19" ht="14.35" customHeight="1">
      <c r="A123" s="427" t="s">
        <v>1521</v>
      </c>
      <c r="B123" s="428" t="s">
        <v>1522</v>
      </c>
      <c r="C123" s="429">
        <v>0</v>
      </c>
      <c r="D123" s="429">
        <v>0</v>
      </c>
      <c r="E123" s="429">
        <v>0</v>
      </c>
      <c r="F123" s="429">
        <v>99.04</v>
      </c>
      <c r="G123" s="429">
        <v>99.04</v>
      </c>
      <c r="H123" s="429">
        <v>49.52</v>
      </c>
      <c r="I123" s="429">
        <v>49.52</v>
      </c>
      <c r="J123" s="429">
        <v>0</v>
      </c>
      <c r="K123" s="429">
        <v>0</v>
      </c>
      <c r="L123" s="429">
        <v>0</v>
      </c>
      <c r="M123" s="429">
        <v>198.08</v>
      </c>
      <c r="N123" s="429">
        <v>49.52</v>
      </c>
      <c r="O123" s="429">
        <v>544.72</v>
      </c>
      <c r="Q123" s="539">
        <f>IFERROR(INDEX(Coding!$C:$C,MATCH('T12'!$B123,Coding!$B:$B,0)),"")</f>
        <v>0</v>
      </c>
      <c r="S123" s="429">
        <f t="shared" si="5"/>
        <v>594.24</v>
      </c>
    </row>
    <row r="124" spans="1:19" ht="14.35" customHeight="1">
      <c r="A124" s="427" t="s">
        <v>1523</v>
      </c>
      <c r="B124" s="428" t="s">
        <v>1524</v>
      </c>
      <c r="C124" s="429">
        <v>0</v>
      </c>
      <c r="D124" s="429">
        <v>0</v>
      </c>
      <c r="E124" s="429">
        <v>0</v>
      </c>
      <c r="F124" s="429">
        <v>0</v>
      </c>
      <c r="G124" s="429">
        <v>0</v>
      </c>
      <c r="H124" s="429">
        <v>0</v>
      </c>
      <c r="I124" s="429">
        <v>0</v>
      </c>
      <c r="J124" s="429">
        <v>0</v>
      </c>
      <c r="K124" s="429">
        <v>33270.800000000003</v>
      </c>
      <c r="L124" s="429">
        <v>0</v>
      </c>
      <c r="M124" s="429">
        <v>0</v>
      </c>
      <c r="N124" s="429">
        <v>0</v>
      </c>
      <c r="O124" s="429">
        <v>33270.800000000003</v>
      </c>
      <c r="Q124" s="539">
        <f>IFERROR(INDEX(Coding!$C:$C,MATCH('T12'!$B124,Coding!$B:$B,0)),"")</f>
        <v>0</v>
      </c>
      <c r="S124" s="429">
        <f t="shared" si="5"/>
        <v>66541.600000000006</v>
      </c>
    </row>
    <row r="125" spans="1:19" ht="14.35" customHeight="1">
      <c r="A125" s="427" t="s">
        <v>1527</v>
      </c>
      <c r="B125" s="428" t="s">
        <v>1528</v>
      </c>
      <c r="C125" s="429">
        <v>0</v>
      </c>
      <c r="D125" s="429">
        <v>0</v>
      </c>
      <c r="E125" s="429">
        <v>341.25</v>
      </c>
      <c r="F125" s="429">
        <v>0</v>
      </c>
      <c r="G125" s="429">
        <v>0</v>
      </c>
      <c r="H125" s="429">
        <v>0</v>
      </c>
      <c r="I125" s="429">
        <v>0</v>
      </c>
      <c r="J125" s="429">
        <v>0</v>
      </c>
      <c r="K125" s="429">
        <v>731.73</v>
      </c>
      <c r="L125" s="429">
        <v>107.91</v>
      </c>
      <c r="M125" s="429">
        <v>1365</v>
      </c>
      <c r="N125" s="429">
        <v>-2612.91</v>
      </c>
      <c r="O125" s="429">
        <v>-67.02</v>
      </c>
      <c r="Q125" s="539">
        <f>IFERROR(INDEX(Coding!$C:$C,MATCH('T12'!$B125,Coding!$B:$B,0)),"")</f>
        <v>0</v>
      </c>
      <c r="S125" s="429">
        <f t="shared" si="5"/>
        <v>-816.54</v>
      </c>
    </row>
    <row r="126" spans="1:19" ht="14.35" customHeight="1">
      <c r="A126" s="427" t="s">
        <v>1529</v>
      </c>
      <c r="B126" s="428" t="s">
        <v>1530</v>
      </c>
      <c r="C126" s="430">
        <v>0</v>
      </c>
      <c r="D126" s="430">
        <v>0</v>
      </c>
      <c r="E126" s="430">
        <v>0</v>
      </c>
      <c r="F126" s="430">
        <v>0</v>
      </c>
      <c r="G126" s="430">
        <v>0</v>
      </c>
      <c r="H126" s="430">
        <v>0</v>
      </c>
      <c r="I126" s="430">
        <v>0</v>
      </c>
      <c r="J126" s="430">
        <v>0</v>
      </c>
      <c r="K126" s="430">
        <v>690.27</v>
      </c>
      <c r="L126" s="430">
        <v>0</v>
      </c>
      <c r="M126" s="430">
        <v>0</v>
      </c>
      <c r="N126" s="430">
        <v>0</v>
      </c>
      <c r="O126" s="430">
        <v>690.27</v>
      </c>
      <c r="Q126" s="539">
        <f>IFERROR(INDEX(Coding!$C:$C,MATCH('T12'!$B126,Coding!$B:$B,0)),"")</f>
        <v>0</v>
      </c>
      <c r="S126" s="430">
        <f t="shared" si="5"/>
        <v>1380.54</v>
      </c>
    </row>
    <row r="127" spans="1:19" ht="14.35" customHeight="1">
      <c r="A127" s="424" t="s">
        <v>1534</v>
      </c>
      <c r="B127" s="425" t="s">
        <v>1535</v>
      </c>
      <c r="C127" s="431">
        <v>1082.6099999999999</v>
      </c>
      <c r="D127" s="431">
        <v>8343.7000000000007</v>
      </c>
      <c r="E127" s="431">
        <v>38960.639999999999</v>
      </c>
      <c r="F127" s="431">
        <v>-11074.32</v>
      </c>
      <c r="G127" s="431">
        <v>36232.18</v>
      </c>
      <c r="H127" s="431">
        <v>37448.76</v>
      </c>
      <c r="I127" s="431">
        <v>21502.35</v>
      </c>
      <c r="J127" s="431">
        <v>45719.92</v>
      </c>
      <c r="K127" s="431">
        <v>59529.63</v>
      </c>
      <c r="L127" s="431">
        <v>12359.22</v>
      </c>
      <c r="M127" s="431">
        <v>10903.07</v>
      </c>
      <c r="N127" s="431">
        <v>16248.36</v>
      </c>
      <c r="O127" s="431">
        <v>277256.12</v>
      </c>
      <c r="Q127" s="539" t="str">
        <f>IFERROR(INDEX(Coding!$C:$C,MATCH('T12'!$B127,Coding!$B:$B,0)),"")</f>
        <v xml:space="preserve">      General and Administrative</v>
      </c>
      <c r="S127" s="431">
        <f t="shared" si="5"/>
        <v>332525.09999999998</v>
      </c>
    </row>
    <row r="128" spans="1:19" ht="14.35" customHeight="1">
      <c r="A128" s="424" t="s">
        <v>1536</v>
      </c>
      <c r="B128" s="425" t="s">
        <v>1537</v>
      </c>
      <c r="C128" s="426"/>
      <c r="D128" s="426"/>
      <c r="E128" s="426"/>
      <c r="F128" s="426"/>
      <c r="G128" s="426"/>
      <c r="H128" s="426"/>
      <c r="I128" s="426"/>
      <c r="J128" s="426"/>
      <c r="K128" s="426"/>
      <c r="L128" s="426"/>
      <c r="M128" s="426"/>
      <c r="N128" s="426"/>
      <c r="O128" s="426"/>
      <c r="Q128" s="539">
        <f>IFERROR(INDEX(Coding!$C:$C,MATCH('T12'!$B128,Coding!$B:$B,0)),"")</f>
        <v>0</v>
      </c>
      <c r="S128" s="426" t="str">
        <f t="shared" si="5"/>
        <v/>
      </c>
    </row>
    <row r="129" spans="1:19" ht="14.35" customHeight="1">
      <c r="A129" s="427" t="s">
        <v>1539</v>
      </c>
      <c r="B129" s="428" t="s">
        <v>1540</v>
      </c>
      <c r="C129" s="429">
        <v>24229.919999999998</v>
      </c>
      <c r="D129" s="429">
        <v>28930.75</v>
      </c>
      <c r="E129" s="429">
        <v>20837.169999999998</v>
      </c>
      <c r="F129" s="429">
        <v>28994.79</v>
      </c>
      <c r="G129" s="429">
        <v>16183.89</v>
      </c>
      <c r="H129" s="429">
        <v>16182.2</v>
      </c>
      <c r="I129" s="429">
        <v>16182.03</v>
      </c>
      <c r="J129" s="429">
        <v>16287.48</v>
      </c>
      <c r="K129" s="429">
        <v>16287.32</v>
      </c>
      <c r="L129" s="429">
        <v>19570.580000000002</v>
      </c>
      <c r="M129" s="429">
        <v>19389.990000000002</v>
      </c>
      <c r="N129" s="429">
        <v>62701.15</v>
      </c>
      <c r="O129" s="429">
        <v>285777.27</v>
      </c>
      <c r="Q129" s="539">
        <f>IFERROR(INDEX(Coding!$D:$D,MATCH('T12'!$B129,Coding!$B:$B,0)),"")</f>
        <v>0</v>
      </c>
      <c r="S129" s="429">
        <f t="shared" si="5"/>
        <v>300837.10000000003</v>
      </c>
    </row>
    <row r="130" spans="1:19" ht="14.35" customHeight="1">
      <c r="A130" s="427" t="s">
        <v>1550</v>
      </c>
      <c r="B130" s="428" t="s">
        <v>1551</v>
      </c>
      <c r="C130" s="429">
        <v>0</v>
      </c>
      <c r="D130" s="429">
        <v>0</v>
      </c>
      <c r="E130" s="429">
        <v>0</v>
      </c>
      <c r="F130" s="429">
        <v>0</v>
      </c>
      <c r="G130" s="429">
        <v>0</v>
      </c>
      <c r="H130" s="429">
        <v>0</v>
      </c>
      <c r="I130" s="429">
        <v>0</v>
      </c>
      <c r="J130" s="429">
        <v>0</v>
      </c>
      <c r="K130" s="429">
        <v>29072.66</v>
      </c>
      <c r="L130" s="429">
        <v>0</v>
      </c>
      <c r="M130" s="429">
        <v>0</v>
      </c>
      <c r="N130" s="429">
        <v>0</v>
      </c>
      <c r="O130" s="429">
        <v>29072.66</v>
      </c>
      <c r="Q130" s="539">
        <f>IFERROR(INDEX(Coding!$C:$C,MATCH('T12'!$B130,Coding!$B:$B,0)),"")</f>
        <v>0</v>
      </c>
      <c r="S130" s="429">
        <f t="shared" si="5"/>
        <v>58145.32</v>
      </c>
    </row>
    <row r="131" spans="1:19" ht="14.35" customHeight="1">
      <c r="A131" s="427" t="s">
        <v>1558</v>
      </c>
      <c r="B131" s="428" t="s">
        <v>1559</v>
      </c>
      <c r="C131" s="429">
        <v>0</v>
      </c>
      <c r="D131" s="429">
        <v>0</v>
      </c>
      <c r="E131" s="429">
        <v>0</v>
      </c>
      <c r="F131" s="429">
        <v>3929.57</v>
      </c>
      <c r="G131" s="429">
        <v>0</v>
      </c>
      <c r="H131" s="429">
        <v>0</v>
      </c>
      <c r="I131" s="429">
        <v>0</v>
      </c>
      <c r="J131" s="429">
        <v>0</v>
      </c>
      <c r="K131" s="429">
        <v>0</v>
      </c>
      <c r="L131" s="429">
        <v>0</v>
      </c>
      <c r="M131" s="429">
        <v>0</v>
      </c>
      <c r="N131" s="429">
        <v>0</v>
      </c>
      <c r="O131" s="429">
        <v>3929.57</v>
      </c>
      <c r="Q131" s="539">
        <f>IFERROR(INDEX(Coding!$C:$C,MATCH('T12'!$B131,Coding!$B:$B,0)),"")</f>
        <v>0</v>
      </c>
      <c r="S131" s="429">
        <f t="shared" si="5"/>
        <v>0</v>
      </c>
    </row>
    <row r="132" spans="1:19" ht="14.35" customHeight="1">
      <c r="A132" s="427" t="s">
        <v>1562</v>
      </c>
      <c r="B132" s="428" t="s">
        <v>1563</v>
      </c>
      <c r="C132" s="430">
        <v>400.65</v>
      </c>
      <c r="D132" s="430">
        <v>165.9</v>
      </c>
      <c r="E132" s="430">
        <v>165.9</v>
      </c>
      <c r="F132" s="430">
        <v>165.9</v>
      </c>
      <c r="G132" s="430">
        <v>165.9</v>
      </c>
      <c r="H132" s="430">
        <v>165.9</v>
      </c>
      <c r="I132" s="430">
        <v>165.9</v>
      </c>
      <c r="J132" s="430">
        <v>165.9</v>
      </c>
      <c r="K132" s="430">
        <v>165.9</v>
      </c>
      <c r="L132" s="430">
        <v>220.02</v>
      </c>
      <c r="M132" s="430">
        <v>288.93</v>
      </c>
      <c r="N132" s="430">
        <v>330.04</v>
      </c>
      <c r="O132" s="430">
        <v>2566.84</v>
      </c>
      <c r="Q132" s="539">
        <f>IFERROR(INDEX(Coding!$C:$C,MATCH('T12'!$B132,Coding!$B:$B,0)),"")</f>
        <v>0</v>
      </c>
      <c r="S132" s="430">
        <f t="shared" si="5"/>
        <v>2673.38</v>
      </c>
    </row>
    <row r="133" spans="1:19" ht="14.35" customHeight="1">
      <c r="A133" s="424" t="s">
        <v>1569</v>
      </c>
      <c r="B133" s="425" t="s">
        <v>1570</v>
      </c>
      <c r="C133" s="431">
        <v>24630.57</v>
      </c>
      <c r="D133" s="431">
        <v>29096.65</v>
      </c>
      <c r="E133" s="431">
        <v>21003.07</v>
      </c>
      <c r="F133" s="431">
        <v>33090.26</v>
      </c>
      <c r="G133" s="431">
        <v>16349.79</v>
      </c>
      <c r="H133" s="431">
        <v>16348.1</v>
      </c>
      <c r="I133" s="431">
        <v>16347.93</v>
      </c>
      <c r="J133" s="431">
        <v>16453.38</v>
      </c>
      <c r="K133" s="431">
        <v>45525.88</v>
      </c>
      <c r="L133" s="431">
        <v>19790.599999999999</v>
      </c>
      <c r="M133" s="431">
        <v>19678.919999999998</v>
      </c>
      <c r="N133" s="431">
        <v>63031.19</v>
      </c>
      <c r="O133" s="431">
        <v>321346.34000000003</v>
      </c>
      <c r="Q133" s="539" t="str">
        <f>IFERROR(INDEX(Coding!$C:$C,MATCH('T12'!$B133,Coding!$B:$B,0)),"")</f>
        <v xml:space="preserve">      Payroll &amp; Benefits </v>
      </c>
      <c r="S133" s="431">
        <f t="shared" si="5"/>
        <v>361655.80000000005</v>
      </c>
    </row>
    <row r="134" spans="1:19" ht="14.35" customHeight="1">
      <c r="A134" s="424" t="s">
        <v>1571</v>
      </c>
      <c r="B134" s="425" t="s">
        <v>1572</v>
      </c>
      <c r="C134" s="426"/>
      <c r="D134" s="426"/>
      <c r="E134" s="426"/>
      <c r="F134" s="426"/>
      <c r="G134" s="426"/>
      <c r="H134" s="426"/>
      <c r="I134" s="426"/>
      <c r="J134" s="426"/>
      <c r="K134" s="426"/>
      <c r="L134" s="426"/>
      <c r="M134" s="426"/>
      <c r="N134" s="426"/>
      <c r="O134" s="426"/>
      <c r="Q134" s="539">
        <f>IFERROR(INDEX(Coding!$C:$C,MATCH('T12'!$B134,Coding!$B:$B,0)),"")</f>
        <v>0</v>
      </c>
      <c r="S134" s="426" t="str">
        <f t="shared" si="5"/>
        <v/>
      </c>
    </row>
    <row r="135" spans="1:19" ht="14.35" customHeight="1">
      <c r="A135" s="424" t="s">
        <v>1573</v>
      </c>
      <c r="B135" s="425" t="s">
        <v>1574</v>
      </c>
      <c r="C135" s="426"/>
      <c r="D135" s="426"/>
      <c r="E135" s="426"/>
      <c r="F135" s="426"/>
      <c r="G135" s="426"/>
      <c r="H135" s="426"/>
      <c r="I135" s="426"/>
      <c r="J135" s="426"/>
      <c r="K135" s="426"/>
      <c r="L135" s="426"/>
      <c r="M135" s="426"/>
      <c r="N135" s="426"/>
      <c r="O135" s="426"/>
      <c r="Q135" s="539">
        <f>IFERROR(INDEX(Coding!$D:$D,MATCH('T12'!$B135,Coding!$B:$B,0)),"")</f>
        <v>0</v>
      </c>
      <c r="S135" s="426" t="str">
        <f t="shared" si="5"/>
        <v/>
      </c>
    </row>
    <row r="136" spans="1:19" ht="14.35" customHeight="1">
      <c r="A136" s="427" t="s">
        <v>1577</v>
      </c>
      <c r="B136" s="428" t="s">
        <v>1578</v>
      </c>
      <c r="C136" s="429">
        <v>-8622.36</v>
      </c>
      <c r="D136" s="429">
        <v>958.1</v>
      </c>
      <c r="E136" s="429">
        <v>5539.02</v>
      </c>
      <c r="F136" s="429">
        <v>-530.77</v>
      </c>
      <c r="G136" s="429">
        <v>4382.7700000000004</v>
      </c>
      <c r="H136" s="429">
        <v>8988.0400000000009</v>
      </c>
      <c r="I136" s="429">
        <v>0</v>
      </c>
      <c r="J136" s="429">
        <v>0</v>
      </c>
      <c r="K136" s="429">
        <v>30381.06</v>
      </c>
      <c r="L136" s="429">
        <v>-569.15</v>
      </c>
      <c r="M136" s="429">
        <v>16116.5</v>
      </c>
      <c r="N136" s="429">
        <v>12296.34</v>
      </c>
      <c r="O136" s="429">
        <v>68939.55</v>
      </c>
      <c r="Q136" s="539">
        <f>IFERROR(INDEX(Coding!$C:$C,MATCH('T12'!$B136,Coding!$B:$B,0)),"")</f>
        <v>0</v>
      </c>
      <c r="S136" s="429">
        <f t="shared" si="5"/>
        <v>116449.5</v>
      </c>
    </row>
    <row r="137" spans="1:19" ht="14.35" customHeight="1">
      <c r="A137" s="427" t="s">
        <v>1579</v>
      </c>
      <c r="B137" s="428" t="s">
        <v>1580</v>
      </c>
      <c r="C137" s="430">
        <v>-2035.97</v>
      </c>
      <c r="D137" s="430">
        <v>4491.1000000000004</v>
      </c>
      <c r="E137" s="430">
        <v>1736.56</v>
      </c>
      <c r="F137" s="430">
        <v>0</v>
      </c>
      <c r="G137" s="430">
        <v>0</v>
      </c>
      <c r="H137" s="430">
        <v>0</v>
      </c>
      <c r="I137" s="430">
        <v>0</v>
      </c>
      <c r="J137" s="430">
        <v>0</v>
      </c>
      <c r="K137" s="430">
        <v>0</v>
      </c>
      <c r="L137" s="430">
        <v>0</v>
      </c>
      <c r="M137" s="430">
        <v>0</v>
      </c>
      <c r="N137" s="430">
        <v>0</v>
      </c>
      <c r="O137" s="430">
        <v>4191.6899999999996</v>
      </c>
      <c r="Q137" s="539">
        <f>IFERROR(INDEX(Coding!$C:$C,MATCH('T12'!$B137,Coding!$B:$B,0)),"")</f>
        <v>0</v>
      </c>
      <c r="S137" s="430">
        <f t="shared" ref="S137:S198" si="6">IF(ISNUMBER(O137),SUM(I137:N137)*2,"")</f>
        <v>0</v>
      </c>
    </row>
    <row r="138" spans="1:19" ht="14.35" customHeight="1">
      <c r="A138" s="424" t="s">
        <v>1582</v>
      </c>
      <c r="B138" s="425" t="s">
        <v>1583</v>
      </c>
      <c r="C138" s="431">
        <v>-10658.33</v>
      </c>
      <c r="D138" s="431">
        <v>5449.2</v>
      </c>
      <c r="E138" s="431">
        <v>7275.58</v>
      </c>
      <c r="F138" s="431">
        <v>-530.77</v>
      </c>
      <c r="G138" s="431">
        <v>4382.7700000000004</v>
      </c>
      <c r="H138" s="431">
        <v>8988.0400000000009</v>
      </c>
      <c r="I138" s="431">
        <v>0</v>
      </c>
      <c r="J138" s="431">
        <v>0</v>
      </c>
      <c r="K138" s="431">
        <v>30381.06</v>
      </c>
      <c r="L138" s="431">
        <v>-569.15</v>
      </c>
      <c r="M138" s="431">
        <v>16116.5</v>
      </c>
      <c r="N138" s="431">
        <v>12296.34</v>
      </c>
      <c r="O138" s="431">
        <v>73131.240000000005</v>
      </c>
      <c r="Q138" s="539">
        <f>IFERROR(INDEX(Coding!$C:$C,MATCH('T12'!$B138,Coding!$B:$B,0)),"")</f>
        <v>0</v>
      </c>
      <c r="S138" s="431">
        <f t="shared" si="6"/>
        <v>116449.5</v>
      </c>
    </row>
    <row r="139" spans="1:19" ht="14.35" customHeight="1">
      <c r="A139" s="424" t="s">
        <v>1584</v>
      </c>
      <c r="B139" s="425" t="s">
        <v>1585</v>
      </c>
      <c r="C139" s="426"/>
      <c r="D139" s="426"/>
      <c r="E139" s="426"/>
      <c r="F139" s="426"/>
      <c r="G139" s="426"/>
      <c r="H139" s="426"/>
      <c r="I139" s="426"/>
      <c r="J139" s="426"/>
      <c r="K139" s="426"/>
      <c r="L139" s="426"/>
      <c r="M139" s="426"/>
      <c r="N139" s="426"/>
      <c r="O139" s="426"/>
      <c r="Q139" s="539">
        <f>IFERROR(INDEX(Coding!$C:$C,MATCH('T12'!$B139,Coding!$B:$B,0)),"")</f>
        <v>0</v>
      </c>
      <c r="S139" s="426" t="str">
        <f t="shared" si="6"/>
        <v/>
      </c>
    </row>
    <row r="140" spans="1:19" ht="14.35" customHeight="1">
      <c r="A140" s="427" t="s">
        <v>1586</v>
      </c>
      <c r="B140" s="428" t="s">
        <v>1587</v>
      </c>
      <c r="C140" s="429">
        <v>-9553.1299999999992</v>
      </c>
      <c r="D140" s="429">
        <v>9676.4699999999993</v>
      </c>
      <c r="E140" s="429">
        <v>3705.22</v>
      </c>
      <c r="F140" s="429">
        <v>-2986.64</v>
      </c>
      <c r="G140" s="429">
        <v>2405.13</v>
      </c>
      <c r="H140" s="429">
        <v>7505.28</v>
      </c>
      <c r="I140" s="429">
        <v>-1731.54</v>
      </c>
      <c r="J140" s="429">
        <v>0</v>
      </c>
      <c r="K140" s="429">
        <v>2818.06</v>
      </c>
      <c r="L140" s="429">
        <v>-757.06</v>
      </c>
      <c r="M140" s="429">
        <v>1731.54</v>
      </c>
      <c r="N140" s="429">
        <v>4126.37</v>
      </c>
      <c r="O140" s="429">
        <v>16939.7</v>
      </c>
      <c r="Q140" s="539">
        <f>IFERROR(INDEX(Coding!$C:$C,MATCH('T12'!$B140,Coding!$B:$B,0)),"")</f>
        <v>0</v>
      </c>
      <c r="S140" s="429">
        <f t="shared" si="6"/>
        <v>12374.74</v>
      </c>
    </row>
    <row r="141" spans="1:19" ht="14.35" customHeight="1">
      <c r="A141" s="427" t="s">
        <v>1588</v>
      </c>
      <c r="B141" s="428" t="s">
        <v>1589</v>
      </c>
      <c r="C141" s="429">
        <v>-8128.6</v>
      </c>
      <c r="D141" s="429">
        <v>1208.51</v>
      </c>
      <c r="E141" s="429">
        <v>15295.85</v>
      </c>
      <c r="F141" s="429">
        <v>0</v>
      </c>
      <c r="G141" s="429">
        <v>0</v>
      </c>
      <c r="H141" s="429">
        <v>0</v>
      </c>
      <c r="I141" s="429">
        <v>0</v>
      </c>
      <c r="J141" s="429">
        <v>0</v>
      </c>
      <c r="K141" s="429">
        <v>38549.160000000003</v>
      </c>
      <c r="L141" s="429">
        <v>2016.75</v>
      </c>
      <c r="M141" s="429">
        <v>6820.35</v>
      </c>
      <c r="N141" s="429">
        <v>-8837.1</v>
      </c>
      <c r="O141" s="429">
        <v>46924.92</v>
      </c>
      <c r="Q141" s="539">
        <f>IFERROR(INDEX(Coding!$C:$C,MATCH('T12'!$B141,Coding!$B:$B,0)),"")</f>
        <v>0</v>
      </c>
      <c r="S141" s="429">
        <f t="shared" si="6"/>
        <v>77098.320000000007</v>
      </c>
    </row>
    <row r="142" spans="1:19" ht="14.35" customHeight="1">
      <c r="A142" s="427" t="s">
        <v>1590</v>
      </c>
      <c r="B142" s="428" t="s">
        <v>1591</v>
      </c>
      <c r="C142" s="429">
        <v>0</v>
      </c>
      <c r="D142" s="429">
        <v>0</v>
      </c>
      <c r="E142" s="429">
        <v>5068.13</v>
      </c>
      <c r="F142" s="429">
        <v>-5068.13</v>
      </c>
      <c r="G142" s="429">
        <v>0</v>
      </c>
      <c r="H142" s="429">
        <v>31905.82</v>
      </c>
      <c r="I142" s="429">
        <v>0</v>
      </c>
      <c r="J142" s="429">
        <v>14398.71</v>
      </c>
      <c r="K142" s="429">
        <v>-5715.93</v>
      </c>
      <c r="L142" s="429">
        <v>0</v>
      </c>
      <c r="M142" s="429">
        <v>0</v>
      </c>
      <c r="N142" s="429">
        <v>0</v>
      </c>
      <c r="O142" s="429">
        <v>40588.6</v>
      </c>
      <c r="Q142" s="539">
        <f>IFERROR(INDEX(Coding!$C:$C,MATCH('T12'!$B142,Coding!$B:$B,0)),"")</f>
        <v>0</v>
      </c>
      <c r="S142" s="429">
        <f t="shared" si="6"/>
        <v>17365.559999999998</v>
      </c>
    </row>
    <row r="143" spans="1:19" ht="14.35" customHeight="1">
      <c r="A143" s="427" t="s">
        <v>1594</v>
      </c>
      <c r="B143" s="428" t="s">
        <v>1595</v>
      </c>
      <c r="C143" s="429">
        <v>0</v>
      </c>
      <c r="D143" s="429">
        <v>771.96</v>
      </c>
      <c r="E143" s="429">
        <v>0</v>
      </c>
      <c r="F143" s="429">
        <v>0</v>
      </c>
      <c r="G143" s="429">
        <v>0</v>
      </c>
      <c r="H143" s="429">
        <v>0</v>
      </c>
      <c r="I143" s="429">
        <v>0</v>
      </c>
      <c r="J143" s="429">
        <v>0</v>
      </c>
      <c r="K143" s="429">
        <v>0</v>
      </c>
      <c r="L143" s="429">
        <v>0</v>
      </c>
      <c r="M143" s="429">
        <v>0</v>
      </c>
      <c r="N143" s="429">
        <v>0</v>
      </c>
      <c r="O143" s="429">
        <v>771.96</v>
      </c>
      <c r="Q143" s="539">
        <f>IFERROR(INDEX(Coding!$C:$C,MATCH('T12'!$B143,Coding!$B:$B,0)),"")</f>
        <v>0</v>
      </c>
      <c r="S143" s="429">
        <f t="shared" si="6"/>
        <v>0</v>
      </c>
    </row>
    <row r="144" spans="1:19" ht="14.35" customHeight="1">
      <c r="A144" s="427" t="s">
        <v>1596</v>
      </c>
      <c r="B144" s="428" t="s">
        <v>1597</v>
      </c>
      <c r="C144" s="429">
        <v>-10666.72</v>
      </c>
      <c r="D144" s="429">
        <v>16502.53</v>
      </c>
      <c r="E144" s="429">
        <v>1950.5</v>
      </c>
      <c r="F144" s="429">
        <v>0</v>
      </c>
      <c r="G144" s="429">
        <v>0</v>
      </c>
      <c r="H144" s="429">
        <v>9698.61</v>
      </c>
      <c r="I144" s="429">
        <v>0</v>
      </c>
      <c r="J144" s="429">
        <v>8202.94</v>
      </c>
      <c r="K144" s="429">
        <v>1530.83</v>
      </c>
      <c r="L144" s="429">
        <v>0</v>
      </c>
      <c r="M144" s="429">
        <v>0</v>
      </c>
      <c r="N144" s="429">
        <v>9497.75</v>
      </c>
      <c r="O144" s="429">
        <v>36716.44</v>
      </c>
      <c r="Q144" s="539">
        <f>IFERROR(INDEX(Coding!$C:$C,MATCH('T12'!$B144,Coding!$B:$B,0)),"")</f>
        <v>0</v>
      </c>
      <c r="S144" s="429">
        <f t="shared" si="6"/>
        <v>38463.040000000001</v>
      </c>
    </row>
    <row r="145" spans="1:19" ht="14.35" customHeight="1">
      <c r="A145" s="427" t="s">
        <v>1598</v>
      </c>
      <c r="B145" s="428" t="s">
        <v>1599</v>
      </c>
      <c r="C145" s="430">
        <v>-4774.16</v>
      </c>
      <c r="D145" s="430">
        <v>1208.51</v>
      </c>
      <c r="E145" s="430">
        <v>6314.74</v>
      </c>
      <c r="F145" s="430">
        <v>0</v>
      </c>
      <c r="G145" s="430">
        <v>0</v>
      </c>
      <c r="H145" s="430">
        <v>2749.09</v>
      </c>
      <c r="I145" s="430">
        <v>2749.09</v>
      </c>
      <c r="J145" s="430">
        <v>0</v>
      </c>
      <c r="K145" s="430">
        <v>0</v>
      </c>
      <c r="L145" s="430">
        <v>0</v>
      </c>
      <c r="M145" s="430">
        <v>2749.09</v>
      </c>
      <c r="N145" s="430">
        <v>2286.38</v>
      </c>
      <c r="O145" s="430">
        <v>13282.74</v>
      </c>
      <c r="Q145" s="539">
        <f>IFERROR(INDEX(Coding!$C:$C,MATCH('T12'!$B145,Coding!$B:$B,0)),"")</f>
        <v>0</v>
      </c>
      <c r="S145" s="430">
        <f t="shared" si="6"/>
        <v>15569.12</v>
      </c>
    </row>
    <row r="146" spans="1:19" ht="14.35" customHeight="1">
      <c r="A146" s="424" t="s">
        <v>1603</v>
      </c>
      <c r="B146" s="425" t="s">
        <v>1604</v>
      </c>
      <c r="C146" s="431">
        <v>-33122.61</v>
      </c>
      <c r="D146" s="431">
        <v>29367.98</v>
      </c>
      <c r="E146" s="431">
        <v>32334.44</v>
      </c>
      <c r="F146" s="431">
        <v>-8054.77</v>
      </c>
      <c r="G146" s="431">
        <v>2405.13</v>
      </c>
      <c r="H146" s="431">
        <v>51858.8</v>
      </c>
      <c r="I146" s="431">
        <v>1017.55</v>
      </c>
      <c r="J146" s="431">
        <v>22601.65</v>
      </c>
      <c r="K146" s="431">
        <v>37182.120000000003</v>
      </c>
      <c r="L146" s="431">
        <v>1259.69</v>
      </c>
      <c r="M146" s="431">
        <v>11300.98</v>
      </c>
      <c r="N146" s="431">
        <v>7073.4</v>
      </c>
      <c r="O146" s="431">
        <v>155224.35999999999</v>
      </c>
      <c r="Q146" s="539">
        <f>IFERROR(INDEX(Coding!$C:$C,MATCH('T12'!$B146,Coding!$B:$B,0)),"")</f>
        <v>0</v>
      </c>
      <c r="S146" s="431">
        <f t="shared" si="6"/>
        <v>160870.78</v>
      </c>
    </row>
    <row r="147" spans="1:19" ht="14.35" customHeight="1">
      <c r="A147" s="424" t="s">
        <v>1605</v>
      </c>
      <c r="B147" s="425" t="s">
        <v>1606</v>
      </c>
      <c r="C147" s="426"/>
      <c r="D147" s="426"/>
      <c r="E147" s="426"/>
      <c r="F147" s="426"/>
      <c r="G147" s="426"/>
      <c r="H147" s="426"/>
      <c r="I147" s="426"/>
      <c r="J147" s="426"/>
      <c r="K147" s="426"/>
      <c r="L147" s="426"/>
      <c r="M147" s="426"/>
      <c r="N147" s="426"/>
      <c r="O147" s="426"/>
      <c r="Q147" s="539">
        <f>IFERROR(INDEX(Coding!$C:$C,MATCH('T12'!$B147,Coding!$B:$B,0)),"")</f>
        <v>0</v>
      </c>
      <c r="R147" s="555"/>
      <c r="S147" s="426" t="str">
        <f t="shared" si="6"/>
        <v/>
      </c>
    </row>
    <row r="148" spans="1:19" ht="14.35" customHeight="1">
      <c r="A148" s="427" t="s">
        <v>1607</v>
      </c>
      <c r="B148" s="428" t="s">
        <v>1608</v>
      </c>
      <c r="C148" s="429">
        <v>-2488.81</v>
      </c>
      <c r="D148" s="429">
        <v>4681.63</v>
      </c>
      <c r="E148" s="429">
        <v>87477.98</v>
      </c>
      <c r="F148" s="429">
        <v>-30948.13</v>
      </c>
      <c r="G148" s="429">
        <v>1197.6300000000001</v>
      </c>
      <c r="H148" s="429">
        <v>47181.4</v>
      </c>
      <c r="I148" s="429">
        <v>-4572.75</v>
      </c>
      <c r="J148" s="429">
        <v>6799.25</v>
      </c>
      <c r="K148" s="429">
        <v>18092.36</v>
      </c>
      <c r="L148" s="429">
        <v>-1382.71</v>
      </c>
      <c r="M148" s="429">
        <v>0</v>
      </c>
      <c r="N148" s="429">
        <v>24651.29</v>
      </c>
      <c r="O148" s="429">
        <v>150689.14000000001</v>
      </c>
      <c r="Q148" s="539">
        <f>IFERROR(INDEX(Coding!$C:$C,MATCH('T12'!$B148,Coding!$B:$B,0)),"")</f>
        <v>0</v>
      </c>
      <c r="S148" s="429">
        <f t="shared" si="6"/>
        <v>87174.88</v>
      </c>
    </row>
    <row r="149" spans="1:19" ht="14.35" customHeight="1">
      <c r="A149" s="427" t="s">
        <v>1610</v>
      </c>
      <c r="B149" s="428" t="s">
        <v>1611</v>
      </c>
      <c r="C149" s="430">
        <v>0</v>
      </c>
      <c r="D149" s="430">
        <v>742.67</v>
      </c>
      <c r="E149" s="430">
        <v>651.47</v>
      </c>
      <c r="F149" s="430">
        <v>0</v>
      </c>
      <c r="G149" s="430">
        <v>0</v>
      </c>
      <c r="H149" s="430">
        <v>0</v>
      </c>
      <c r="I149" s="430">
        <v>0</v>
      </c>
      <c r="J149" s="430">
        <v>0</v>
      </c>
      <c r="K149" s="430">
        <v>0</v>
      </c>
      <c r="L149" s="430">
        <v>0</v>
      </c>
      <c r="M149" s="430">
        <v>0</v>
      </c>
      <c r="N149" s="430">
        <v>0</v>
      </c>
      <c r="O149" s="430">
        <v>1394.14</v>
      </c>
      <c r="Q149" s="539">
        <f>IFERROR(INDEX(Coding!$C:$C,MATCH('T12'!$B149,Coding!$B:$B,0)),"")</f>
        <v>0</v>
      </c>
      <c r="S149" s="430">
        <f t="shared" si="6"/>
        <v>0</v>
      </c>
    </row>
    <row r="150" spans="1:19" ht="14.35" customHeight="1">
      <c r="A150" s="424" t="s">
        <v>1614</v>
      </c>
      <c r="B150" s="425" t="s">
        <v>1615</v>
      </c>
      <c r="C150" s="431">
        <v>-2488.81</v>
      </c>
      <c r="D150" s="431">
        <v>5424.3</v>
      </c>
      <c r="E150" s="431">
        <v>88129.45</v>
      </c>
      <c r="F150" s="431">
        <v>-30948.13</v>
      </c>
      <c r="G150" s="431">
        <v>1197.6300000000001</v>
      </c>
      <c r="H150" s="431">
        <v>47181.4</v>
      </c>
      <c r="I150" s="431">
        <v>-4572.75</v>
      </c>
      <c r="J150" s="431">
        <v>6799.25</v>
      </c>
      <c r="K150" s="431">
        <v>18092.36</v>
      </c>
      <c r="L150" s="431">
        <v>-1382.71</v>
      </c>
      <c r="M150" s="431">
        <v>0</v>
      </c>
      <c r="N150" s="431">
        <v>24651.29</v>
      </c>
      <c r="O150" s="431">
        <v>152083.28</v>
      </c>
      <c r="Q150" s="539">
        <f>IFERROR(INDEX(Coding!$C:$C,MATCH('T12'!$B150,Coding!$B:$B,0)),"")</f>
        <v>0</v>
      </c>
      <c r="S150" s="431">
        <f t="shared" si="6"/>
        <v>87174.88</v>
      </c>
    </row>
    <row r="151" spans="1:19" ht="14.35" customHeight="1">
      <c r="A151" s="424" t="s">
        <v>1616</v>
      </c>
      <c r="B151" s="425" t="s">
        <v>1617</v>
      </c>
      <c r="C151" s="426"/>
      <c r="D151" s="426"/>
      <c r="E151" s="426"/>
      <c r="F151" s="426"/>
      <c r="G151" s="426"/>
      <c r="H151" s="426"/>
      <c r="I151" s="426"/>
      <c r="J151" s="426"/>
      <c r="K151" s="426"/>
      <c r="L151" s="426"/>
      <c r="M151" s="426"/>
      <c r="N151" s="426"/>
      <c r="O151" s="426"/>
      <c r="Q151" s="539">
        <f>IFERROR(INDEX(Coding!$C:$C,MATCH('T12'!$B151,Coding!$B:$B,0)),"")</f>
        <v>0</v>
      </c>
      <c r="S151" s="426" t="str">
        <f t="shared" si="6"/>
        <v/>
      </c>
    </row>
    <row r="152" spans="1:19" ht="14.35" customHeight="1">
      <c r="A152" s="427" t="s">
        <v>1618</v>
      </c>
      <c r="B152" s="428" t="s">
        <v>1619</v>
      </c>
      <c r="C152" s="429">
        <v>-9256.36</v>
      </c>
      <c r="D152" s="429">
        <v>0</v>
      </c>
      <c r="E152" s="429">
        <v>9909.61</v>
      </c>
      <c r="F152" s="429">
        <v>0</v>
      </c>
      <c r="G152" s="429">
        <v>0</v>
      </c>
      <c r="H152" s="429">
        <v>0</v>
      </c>
      <c r="I152" s="429">
        <v>0</v>
      </c>
      <c r="J152" s="429">
        <v>0</v>
      </c>
      <c r="K152" s="429">
        <v>1035</v>
      </c>
      <c r="L152" s="429">
        <v>778.46</v>
      </c>
      <c r="M152" s="429">
        <v>0</v>
      </c>
      <c r="N152" s="429">
        <v>0</v>
      </c>
      <c r="O152" s="429">
        <v>2466.71</v>
      </c>
      <c r="Q152" s="539">
        <f>IFERROR(INDEX(Coding!$C:$C,MATCH('T12'!$B152,Coding!$B:$B,0)),"")</f>
        <v>0</v>
      </c>
      <c r="S152" s="429">
        <f t="shared" si="6"/>
        <v>3626.92</v>
      </c>
    </row>
    <row r="153" spans="1:19" ht="14.35" customHeight="1">
      <c r="A153" s="427" t="s">
        <v>1621</v>
      </c>
      <c r="B153" s="428" t="s">
        <v>1622</v>
      </c>
      <c r="C153" s="430">
        <v>0</v>
      </c>
      <c r="D153" s="430">
        <v>409.54</v>
      </c>
      <c r="E153" s="430">
        <v>0</v>
      </c>
      <c r="F153" s="430">
        <v>0</v>
      </c>
      <c r="G153" s="430">
        <v>0</v>
      </c>
      <c r="H153" s="430">
        <v>322.64</v>
      </c>
      <c r="I153" s="430">
        <v>0</v>
      </c>
      <c r="J153" s="430">
        <v>0</v>
      </c>
      <c r="K153" s="430">
        <v>0</v>
      </c>
      <c r="L153" s="430">
        <v>0</v>
      </c>
      <c r="M153" s="430">
        <v>0</v>
      </c>
      <c r="N153" s="430">
        <v>596.09</v>
      </c>
      <c r="O153" s="430">
        <v>1328.27</v>
      </c>
      <c r="Q153" s="539">
        <f>IFERROR(INDEX(Coding!$C:$C,MATCH('T12'!$B153,Coding!$B:$B,0)),"")</f>
        <v>0</v>
      </c>
      <c r="S153" s="430">
        <f t="shared" si="6"/>
        <v>1192.18</v>
      </c>
    </row>
    <row r="154" spans="1:19" ht="14.35" customHeight="1">
      <c r="A154" s="424" t="s">
        <v>1625</v>
      </c>
      <c r="B154" s="425" t="s">
        <v>1626</v>
      </c>
      <c r="C154" s="431">
        <v>-9256.36</v>
      </c>
      <c r="D154" s="431">
        <v>409.54</v>
      </c>
      <c r="E154" s="431">
        <v>9909.61</v>
      </c>
      <c r="F154" s="431">
        <v>0</v>
      </c>
      <c r="G154" s="431">
        <v>0</v>
      </c>
      <c r="H154" s="431">
        <v>322.64</v>
      </c>
      <c r="I154" s="431">
        <v>0</v>
      </c>
      <c r="J154" s="431">
        <v>0</v>
      </c>
      <c r="K154" s="431">
        <v>1035</v>
      </c>
      <c r="L154" s="431">
        <v>778.46</v>
      </c>
      <c r="M154" s="431">
        <v>0</v>
      </c>
      <c r="N154" s="431">
        <v>596.09</v>
      </c>
      <c r="O154" s="431">
        <v>3794.98</v>
      </c>
      <c r="Q154" s="539">
        <f>IFERROR(INDEX(Coding!$C:$C,MATCH('T12'!$B154,Coding!$B:$B,0)),"")</f>
        <v>0</v>
      </c>
      <c r="S154" s="431">
        <f t="shared" si="6"/>
        <v>4819.1000000000004</v>
      </c>
    </row>
    <row r="155" spans="1:19" ht="14.35" customHeight="1">
      <c r="A155" s="424" t="s">
        <v>1627</v>
      </c>
      <c r="B155" s="425" t="s">
        <v>1628</v>
      </c>
      <c r="C155" s="426"/>
      <c r="D155" s="426"/>
      <c r="E155" s="426"/>
      <c r="F155" s="426"/>
      <c r="G155" s="426"/>
      <c r="H155" s="426"/>
      <c r="I155" s="426"/>
      <c r="J155" s="426"/>
      <c r="K155" s="426"/>
      <c r="L155" s="426"/>
      <c r="M155" s="426"/>
      <c r="N155" s="426"/>
      <c r="O155" s="426"/>
      <c r="Q155" s="539">
        <f>IFERROR(INDEX(Coding!$C:$C,MATCH('T12'!$B155,Coding!$B:$B,0)),"")</f>
        <v>0</v>
      </c>
      <c r="S155" s="426" t="str">
        <f t="shared" si="6"/>
        <v/>
      </c>
    </row>
    <row r="156" spans="1:19" ht="14.35" customHeight="1">
      <c r="A156" s="427" t="s">
        <v>1629</v>
      </c>
      <c r="B156" s="428" t="s">
        <v>1630</v>
      </c>
      <c r="C156" s="429">
        <v>-35770.910000000003</v>
      </c>
      <c r="D156" s="429">
        <v>29298.29</v>
      </c>
      <c r="E156" s="429">
        <v>35524.699999999997</v>
      </c>
      <c r="F156" s="429">
        <v>-2270.06</v>
      </c>
      <c r="G156" s="429">
        <v>13560.4</v>
      </c>
      <c r="H156" s="429">
        <v>83158.73</v>
      </c>
      <c r="I156" s="429">
        <v>0</v>
      </c>
      <c r="J156" s="429">
        <v>26434.84</v>
      </c>
      <c r="K156" s="429">
        <v>62015.24</v>
      </c>
      <c r="L156" s="429">
        <v>729.47</v>
      </c>
      <c r="M156" s="429">
        <v>16788.53</v>
      </c>
      <c r="N156" s="429">
        <v>117686.75</v>
      </c>
      <c r="O156" s="429">
        <v>347155.98</v>
      </c>
      <c r="Q156" s="539">
        <f>IFERROR(INDEX(Coding!$C:$C,MATCH('T12'!$B156,Coding!$B:$B,0)),"")</f>
        <v>0</v>
      </c>
      <c r="S156" s="429">
        <f t="shared" si="6"/>
        <v>447309.66000000003</v>
      </c>
    </row>
    <row r="157" spans="1:19" ht="14.35" customHeight="1">
      <c r="A157" s="427" t="s">
        <v>1643</v>
      </c>
      <c r="B157" s="428" t="s">
        <v>1644</v>
      </c>
      <c r="C157" s="429">
        <v>0</v>
      </c>
      <c r="D157" s="429">
        <v>0</v>
      </c>
      <c r="E157" s="429">
        <v>0</v>
      </c>
      <c r="F157" s="429">
        <v>0</v>
      </c>
      <c r="G157" s="429">
        <v>0</v>
      </c>
      <c r="H157" s="429">
        <v>0</v>
      </c>
      <c r="I157" s="429">
        <v>0</v>
      </c>
      <c r="J157" s="429">
        <v>0</v>
      </c>
      <c r="K157" s="429">
        <v>1099.31</v>
      </c>
      <c r="L157" s="429">
        <v>0</v>
      </c>
      <c r="M157" s="429">
        <v>0</v>
      </c>
      <c r="N157" s="429">
        <v>1439.87</v>
      </c>
      <c r="O157" s="429">
        <v>2539.1799999999998</v>
      </c>
      <c r="Q157" s="539">
        <f>IFERROR(INDEX(Coding!$C:$C,MATCH('T12'!$B157,Coding!$B:$B,0)),"")</f>
        <v>0</v>
      </c>
      <c r="S157" s="429">
        <f t="shared" si="6"/>
        <v>5078.3599999999997</v>
      </c>
    </row>
    <row r="158" spans="1:19" ht="14.35" customHeight="1">
      <c r="A158" s="427" t="s">
        <v>1646</v>
      </c>
      <c r="B158" s="428" t="s">
        <v>1647</v>
      </c>
      <c r="C158" s="430">
        <v>0</v>
      </c>
      <c r="D158" s="430">
        <v>0</v>
      </c>
      <c r="E158" s="430">
        <v>0</v>
      </c>
      <c r="F158" s="430">
        <v>0</v>
      </c>
      <c r="G158" s="430">
        <v>0</v>
      </c>
      <c r="H158" s="430">
        <v>0</v>
      </c>
      <c r="I158" s="430">
        <v>0</v>
      </c>
      <c r="J158" s="430">
        <v>0</v>
      </c>
      <c r="K158" s="430">
        <v>-2000</v>
      </c>
      <c r="L158" s="430">
        <v>2000</v>
      </c>
      <c r="M158" s="430">
        <v>0</v>
      </c>
      <c r="N158" s="430">
        <v>0</v>
      </c>
      <c r="O158" s="430">
        <v>0</v>
      </c>
      <c r="Q158" s="539">
        <f>IFERROR(INDEX(Coding!$C:$C,MATCH('T12'!$B158,Coding!$B:$B,0)),"")</f>
        <v>0</v>
      </c>
      <c r="S158" s="430">
        <f t="shared" si="6"/>
        <v>0</v>
      </c>
    </row>
    <row r="159" spans="1:19" ht="14.35" customHeight="1">
      <c r="A159" s="424" t="s">
        <v>1648</v>
      </c>
      <c r="B159" s="425" t="s">
        <v>1649</v>
      </c>
      <c r="C159" s="431">
        <v>-35770.910000000003</v>
      </c>
      <c r="D159" s="431">
        <v>29298.29</v>
      </c>
      <c r="E159" s="431">
        <v>35524.699999999997</v>
      </c>
      <c r="F159" s="431">
        <v>-2270.06</v>
      </c>
      <c r="G159" s="431">
        <v>13560.4</v>
      </c>
      <c r="H159" s="431">
        <v>83158.73</v>
      </c>
      <c r="I159" s="431">
        <v>0</v>
      </c>
      <c r="J159" s="431">
        <v>26434.84</v>
      </c>
      <c r="K159" s="431">
        <v>61114.55</v>
      </c>
      <c r="L159" s="431">
        <v>2729.47</v>
      </c>
      <c r="M159" s="431">
        <v>16788.53</v>
      </c>
      <c r="N159" s="431">
        <v>119126.62</v>
      </c>
      <c r="O159" s="431">
        <v>349695.16</v>
      </c>
      <c r="Q159" s="539">
        <f>IFERROR(INDEX(Coding!$C:$C,MATCH('T12'!$B159,Coding!$B:$B,0)),"")</f>
        <v>0</v>
      </c>
      <c r="S159" s="431">
        <f t="shared" si="6"/>
        <v>452388.02</v>
      </c>
    </row>
    <row r="160" spans="1:19" ht="14.35" customHeight="1">
      <c r="A160" s="424" t="s">
        <v>1650</v>
      </c>
      <c r="B160" s="425" t="s">
        <v>1651</v>
      </c>
      <c r="C160" s="426"/>
      <c r="D160" s="426"/>
      <c r="E160" s="426"/>
      <c r="F160" s="426"/>
      <c r="G160" s="426"/>
      <c r="H160" s="426"/>
      <c r="I160" s="426"/>
      <c r="J160" s="426"/>
      <c r="K160" s="426"/>
      <c r="L160" s="426"/>
      <c r="M160" s="426"/>
      <c r="N160" s="426"/>
      <c r="O160" s="426"/>
      <c r="Q160" s="539">
        <f>IFERROR(INDEX(Coding!$C:$C,MATCH('T12'!$B160,Coding!$B:$B,0)),"")</f>
        <v>0</v>
      </c>
      <c r="S160" s="426" t="str">
        <f t="shared" si="6"/>
        <v/>
      </c>
    </row>
    <row r="161" spans="1:19" ht="14.35" customHeight="1">
      <c r="A161" s="427" t="s">
        <v>1652</v>
      </c>
      <c r="B161" s="428" t="s">
        <v>1653</v>
      </c>
      <c r="C161" s="429">
        <v>0</v>
      </c>
      <c r="D161" s="429">
        <v>0</v>
      </c>
      <c r="E161" s="429">
        <v>0</v>
      </c>
      <c r="F161" s="429">
        <v>0</v>
      </c>
      <c r="G161" s="429">
        <v>947.21</v>
      </c>
      <c r="H161" s="429">
        <v>0</v>
      </c>
      <c r="I161" s="429">
        <v>0</v>
      </c>
      <c r="J161" s="429">
        <v>4813.6899999999996</v>
      </c>
      <c r="K161" s="429">
        <v>500.83</v>
      </c>
      <c r="L161" s="429">
        <v>0</v>
      </c>
      <c r="M161" s="429">
        <v>0</v>
      </c>
      <c r="N161" s="429">
        <v>0</v>
      </c>
      <c r="O161" s="429">
        <v>6261.73</v>
      </c>
      <c r="Q161" s="539">
        <f>IFERROR(INDEX(Coding!$C:$C,MATCH('T12'!$B161,Coding!$B:$B,0)),"")</f>
        <v>0</v>
      </c>
      <c r="S161" s="429">
        <f t="shared" si="6"/>
        <v>10629.039999999999</v>
      </c>
    </row>
    <row r="162" spans="1:19" ht="14.35" customHeight="1">
      <c r="A162" s="427" t="s">
        <v>1654</v>
      </c>
      <c r="B162" s="428" t="s">
        <v>1655</v>
      </c>
      <c r="C162" s="429">
        <v>0</v>
      </c>
      <c r="D162" s="429">
        <v>0</v>
      </c>
      <c r="E162" s="429">
        <v>0</v>
      </c>
      <c r="F162" s="429">
        <v>0</v>
      </c>
      <c r="G162" s="429">
        <v>0</v>
      </c>
      <c r="H162" s="429">
        <v>0</v>
      </c>
      <c r="I162" s="429">
        <v>0</v>
      </c>
      <c r="J162" s="429">
        <v>0</v>
      </c>
      <c r="K162" s="429">
        <v>204.36</v>
      </c>
      <c r="L162" s="429">
        <v>0</v>
      </c>
      <c r="M162" s="429">
        <v>0</v>
      </c>
      <c r="N162" s="429">
        <v>0</v>
      </c>
      <c r="O162" s="429">
        <v>204.36</v>
      </c>
      <c r="Q162" s="539">
        <f>IFERROR(INDEX(Coding!$C:$C,MATCH('T12'!$B162,Coding!$B:$B,0)),"")</f>
        <v>0</v>
      </c>
      <c r="S162" s="429">
        <f t="shared" si="6"/>
        <v>408.72</v>
      </c>
    </row>
    <row r="163" spans="1:19" ht="14.35" customHeight="1">
      <c r="A163" s="427" t="s">
        <v>1663</v>
      </c>
      <c r="B163" s="428" t="s">
        <v>1664</v>
      </c>
      <c r="C163" s="429">
        <v>0</v>
      </c>
      <c r="D163" s="429">
        <v>0</v>
      </c>
      <c r="E163" s="429">
        <v>6613.84</v>
      </c>
      <c r="F163" s="429">
        <v>-3761.43</v>
      </c>
      <c r="G163" s="429">
        <v>9098.91</v>
      </c>
      <c r="H163" s="429">
        <v>2335.85</v>
      </c>
      <c r="I163" s="429">
        <v>0</v>
      </c>
      <c r="J163" s="429">
        <v>7127.9</v>
      </c>
      <c r="K163" s="429">
        <v>2324.5100000000002</v>
      </c>
      <c r="L163" s="429">
        <v>0</v>
      </c>
      <c r="M163" s="429">
        <v>0</v>
      </c>
      <c r="N163" s="429">
        <v>0</v>
      </c>
      <c r="O163" s="429">
        <v>23739.58</v>
      </c>
      <c r="Q163" s="539">
        <f>IFERROR(INDEX(Coding!$C:$C,MATCH('T12'!$B163,Coding!$B:$B,0)),"")</f>
        <v>0</v>
      </c>
      <c r="S163" s="429">
        <f t="shared" si="6"/>
        <v>18904.82</v>
      </c>
    </row>
    <row r="164" spans="1:19" ht="14.35" customHeight="1">
      <c r="A164" s="427" t="s">
        <v>1671</v>
      </c>
      <c r="B164" s="428" t="s">
        <v>1672</v>
      </c>
      <c r="C164" s="429">
        <v>-4212.1899999999996</v>
      </c>
      <c r="D164" s="429">
        <v>0</v>
      </c>
      <c r="E164" s="429">
        <v>4212.1899999999996</v>
      </c>
      <c r="F164" s="429">
        <v>0</v>
      </c>
      <c r="G164" s="429">
        <v>0</v>
      </c>
      <c r="H164" s="429">
        <v>13163</v>
      </c>
      <c r="I164" s="429">
        <v>0</v>
      </c>
      <c r="J164" s="429">
        <v>0</v>
      </c>
      <c r="K164" s="429">
        <v>0</v>
      </c>
      <c r="L164" s="429">
        <v>0</v>
      </c>
      <c r="M164" s="429">
        <v>0</v>
      </c>
      <c r="N164" s="429">
        <v>435.5</v>
      </c>
      <c r="O164" s="429">
        <v>13598.5</v>
      </c>
      <c r="Q164" s="539">
        <f>IFERROR(INDEX(Coding!$C:$C,MATCH('T12'!$B164,Coding!$B:$B,0)),"")</f>
        <v>0</v>
      </c>
      <c r="S164" s="429">
        <f t="shared" si="6"/>
        <v>871</v>
      </c>
    </row>
    <row r="165" spans="1:19" ht="14.35" customHeight="1">
      <c r="A165" s="427" t="s">
        <v>1696</v>
      </c>
      <c r="B165" s="428" t="s">
        <v>1697</v>
      </c>
      <c r="C165" s="429">
        <v>0</v>
      </c>
      <c r="D165" s="429">
        <v>0</v>
      </c>
      <c r="E165" s="429">
        <v>0</v>
      </c>
      <c r="F165" s="429">
        <v>0</v>
      </c>
      <c r="G165" s="429">
        <v>0</v>
      </c>
      <c r="H165" s="429">
        <v>0</v>
      </c>
      <c r="I165" s="429">
        <v>0</v>
      </c>
      <c r="J165" s="429">
        <v>3545.16</v>
      </c>
      <c r="K165" s="429">
        <v>-3545.16</v>
      </c>
      <c r="L165" s="429">
        <v>0</v>
      </c>
      <c r="M165" s="429">
        <v>0</v>
      </c>
      <c r="N165" s="429">
        <v>0</v>
      </c>
      <c r="O165" s="429">
        <v>0</v>
      </c>
      <c r="Q165" s="539">
        <f>IFERROR(INDEX(Coding!$C:$C,MATCH('T12'!$B165,Coding!$B:$B,0)),"")</f>
        <v>0</v>
      </c>
      <c r="S165" s="429">
        <f t="shared" si="6"/>
        <v>0</v>
      </c>
    </row>
    <row r="166" spans="1:19" ht="14.35" customHeight="1">
      <c r="A166" s="427" t="s">
        <v>1698</v>
      </c>
      <c r="B166" s="428" t="s">
        <v>1699</v>
      </c>
      <c r="C166" s="429">
        <v>0</v>
      </c>
      <c r="D166" s="429">
        <v>0</v>
      </c>
      <c r="E166" s="429">
        <v>0</v>
      </c>
      <c r="F166" s="429">
        <v>0</v>
      </c>
      <c r="G166" s="429">
        <v>0</v>
      </c>
      <c r="H166" s="429">
        <v>0</v>
      </c>
      <c r="I166" s="429">
        <v>76.209999999999994</v>
      </c>
      <c r="J166" s="429">
        <v>320.88</v>
      </c>
      <c r="K166" s="429">
        <v>38.11</v>
      </c>
      <c r="L166" s="429">
        <v>0</v>
      </c>
      <c r="M166" s="429">
        <v>148.87</v>
      </c>
      <c r="N166" s="429">
        <v>0</v>
      </c>
      <c r="O166" s="429">
        <v>584.07000000000005</v>
      </c>
      <c r="Q166" s="539">
        <f>IFERROR(INDEX(Coding!$C:$C,MATCH('T12'!$B166,Coding!$B:$B,0)),"")</f>
        <v>0</v>
      </c>
      <c r="S166" s="429">
        <f t="shared" si="6"/>
        <v>1168.1399999999999</v>
      </c>
    </row>
    <row r="167" spans="1:19" ht="14.35" customHeight="1">
      <c r="A167" s="427" t="s">
        <v>1700</v>
      </c>
      <c r="B167" s="428" t="s">
        <v>1701</v>
      </c>
      <c r="C167" s="430">
        <v>0</v>
      </c>
      <c r="D167" s="430">
        <v>0</v>
      </c>
      <c r="E167" s="430">
        <v>0</v>
      </c>
      <c r="F167" s="430">
        <v>0</v>
      </c>
      <c r="G167" s="430">
        <v>0</v>
      </c>
      <c r="H167" s="430">
        <v>1000</v>
      </c>
      <c r="I167" s="430">
        <v>0</v>
      </c>
      <c r="J167" s="430">
        <v>0</v>
      </c>
      <c r="K167" s="430">
        <v>0</v>
      </c>
      <c r="L167" s="430">
        <v>0</v>
      </c>
      <c r="M167" s="430">
        <v>0</v>
      </c>
      <c r="N167" s="430">
        <v>2051.25</v>
      </c>
      <c r="O167" s="430">
        <v>3051.25</v>
      </c>
      <c r="Q167" s="539">
        <f>IFERROR(INDEX(Coding!$C:$C,MATCH('T12'!$B167,Coding!$B:$B,0)),"")</f>
        <v>0</v>
      </c>
      <c r="S167" s="430">
        <f t="shared" si="6"/>
        <v>4102.5</v>
      </c>
    </row>
    <row r="168" spans="1:19" ht="14.35" customHeight="1">
      <c r="A168" s="424" t="s">
        <v>1702</v>
      </c>
      <c r="B168" s="425" t="s">
        <v>1703</v>
      </c>
      <c r="C168" s="432">
        <v>-4212.1899999999996</v>
      </c>
      <c r="D168" s="432">
        <v>0</v>
      </c>
      <c r="E168" s="432">
        <v>10826.03</v>
      </c>
      <c r="F168" s="432">
        <v>-3761.43</v>
      </c>
      <c r="G168" s="432">
        <v>10046.120000000001</v>
      </c>
      <c r="H168" s="432">
        <v>16498.849999999999</v>
      </c>
      <c r="I168" s="432">
        <v>76.209999999999994</v>
      </c>
      <c r="J168" s="432">
        <v>15807.63</v>
      </c>
      <c r="K168" s="432">
        <v>-477.35</v>
      </c>
      <c r="L168" s="432">
        <v>0</v>
      </c>
      <c r="M168" s="432">
        <v>148.87</v>
      </c>
      <c r="N168" s="432">
        <v>2486.75</v>
      </c>
      <c r="O168" s="432">
        <v>47439.49</v>
      </c>
      <c r="Q168" s="539">
        <f>IFERROR(INDEX(Coding!$C:$C,MATCH('T12'!$B168,Coding!$B:$B,0)),"")</f>
        <v>0</v>
      </c>
      <c r="S168" s="432">
        <f t="shared" si="6"/>
        <v>36084.22</v>
      </c>
    </row>
    <row r="169" spans="1:19" ht="14.35" customHeight="1">
      <c r="A169" s="424" t="s">
        <v>1704</v>
      </c>
      <c r="B169" s="425" t="s">
        <v>1705</v>
      </c>
      <c r="C169" s="431">
        <v>-95509.21</v>
      </c>
      <c r="D169" s="431">
        <v>69949.31</v>
      </c>
      <c r="E169" s="431">
        <v>183999.81</v>
      </c>
      <c r="F169" s="431">
        <v>-45565.16</v>
      </c>
      <c r="G169" s="431">
        <v>31592.05</v>
      </c>
      <c r="H169" s="431">
        <v>208008.46</v>
      </c>
      <c r="I169" s="431">
        <v>-3478.99</v>
      </c>
      <c r="J169" s="431">
        <v>71643.37</v>
      </c>
      <c r="K169" s="431">
        <v>147327.74</v>
      </c>
      <c r="L169" s="431">
        <v>2815.76</v>
      </c>
      <c r="M169" s="431">
        <v>44354.879999999997</v>
      </c>
      <c r="N169" s="431">
        <v>166230.49</v>
      </c>
      <c r="O169" s="431">
        <v>781368.51</v>
      </c>
      <c r="Q169" s="539" t="str">
        <f>IFERROR(INDEX(Coding!$C:$C,MATCH('T12'!$B169,Coding!$B:$B,0)),"")</f>
        <v xml:space="preserve">      Repairs and Maintenance</v>
      </c>
      <c r="S169" s="431">
        <f t="shared" si="6"/>
        <v>857786.5</v>
      </c>
    </row>
    <row r="170" spans="1:19" ht="14.35" customHeight="1">
      <c r="A170" s="424" t="s">
        <v>1711</v>
      </c>
      <c r="B170" s="425" t="s">
        <v>1467</v>
      </c>
      <c r="C170" s="426"/>
      <c r="D170" s="426"/>
      <c r="E170" s="426"/>
      <c r="F170" s="426"/>
      <c r="G170" s="426"/>
      <c r="H170" s="426"/>
      <c r="I170" s="426"/>
      <c r="J170" s="426"/>
      <c r="K170" s="426"/>
      <c r="L170" s="426"/>
      <c r="M170" s="426"/>
      <c r="N170" s="426"/>
      <c r="O170" s="426"/>
      <c r="Q170" s="539">
        <f>IFERROR(INDEX(Coding!$C:$C,MATCH('T12'!$B170,Coding!$B:$B,0)),"")</f>
        <v>0</v>
      </c>
      <c r="S170" s="426" t="str">
        <f t="shared" si="6"/>
        <v/>
      </c>
    </row>
    <row r="171" spans="1:19" ht="14.35" customHeight="1">
      <c r="A171" s="427" t="s">
        <v>1712</v>
      </c>
      <c r="B171" s="428" t="s">
        <v>1713</v>
      </c>
      <c r="C171" s="429">
        <v>1827.43</v>
      </c>
      <c r="D171" s="429">
        <v>1904.29</v>
      </c>
      <c r="E171" s="429">
        <v>1208.3</v>
      </c>
      <c r="F171" s="429">
        <v>1297.49</v>
      </c>
      <c r="G171" s="429">
        <v>1262.55</v>
      </c>
      <c r="H171" s="429">
        <v>1215.45</v>
      </c>
      <c r="I171" s="429">
        <v>1195.56</v>
      </c>
      <c r="J171" s="429">
        <v>1263.42</v>
      </c>
      <c r="K171" s="429">
        <v>929.08</v>
      </c>
      <c r="L171" s="429">
        <v>756.65</v>
      </c>
      <c r="M171" s="429">
        <v>916.67</v>
      </c>
      <c r="N171" s="429">
        <v>908.18</v>
      </c>
      <c r="O171" s="429">
        <v>14685.07</v>
      </c>
      <c r="Q171" s="539">
        <f>IFERROR(INDEX(Coding!$D:$D,MATCH('T12'!$B171,Coding!$B:$B,0)),"")</f>
        <v>0</v>
      </c>
      <c r="S171" s="429">
        <f t="shared" si="6"/>
        <v>11939.12</v>
      </c>
    </row>
    <row r="172" spans="1:19" ht="14.35" customHeight="1">
      <c r="A172" s="427" t="s">
        <v>1714</v>
      </c>
      <c r="B172" s="428" t="s">
        <v>1715</v>
      </c>
      <c r="C172" s="430">
        <v>8.9499999999999993</v>
      </c>
      <c r="D172" s="430">
        <v>0</v>
      </c>
      <c r="E172" s="430">
        <v>3.99</v>
      </c>
      <c r="F172" s="430">
        <v>0</v>
      </c>
      <c r="G172" s="430">
        <v>-3.99</v>
      </c>
      <c r="H172" s="430">
        <v>0</v>
      </c>
      <c r="I172" s="430">
        <v>0</v>
      </c>
      <c r="J172" s="430">
        <v>0</v>
      </c>
      <c r="K172" s="430">
        <v>97.99</v>
      </c>
      <c r="L172" s="430">
        <v>0</v>
      </c>
      <c r="M172" s="430">
        <v>0</v>
      </c>
      <c r="N172" s="430">
        <v>0</v>
      </c>
      <c r="O172" s="430">
        <v>106.94</v>
      </c>
      <c r="Q172" s="539">
        <f>IFERROR(INDEX(Coding!$C:$C,MATCH('T12'!$B172,Coding!$B:$B,0)),"")</f>
        <v>0</v>
      </c>
      <c r="S172" s="430">
        <f t="shared" si="6"/>
        <v>195.98</v>
      </c>
    </row>
    <row r="173" spans="1:19" ht="14.35" customHeight="1">
      <c r="A173" s="424" t="s">
        <v>1716</v>
      </c>
      <c r="B173" s="425" t="s">
        <v>1535</v>
      </c>
      <c r="C173" s="432">
        <v>1836.38</v>
      </c>
      <c r="D173" s="432">
        <v>1904.29</v>
      </c>
      <c r="E173" s="432">
        <v>1212.29</v>
      </c>
      <c r="F173" s="432">
        <v>1297.49</v>
      </c>
      <c r="G173" s="432">
        <v>1258.56</v>
      </c>
      <c r="H173" s="432">
        <v>1215.45</v>
      </c>
      <c r="I173" s="432">
        <v>1195.56</v>
      </c>
      <c r="J173" s="432">
        <v>1263.42</v>
      </c>
      <c r="K173" s="432">
        <v>1027.07</v>
      </c>
      <c r="L173" s="432">
        <v>756.65</v>
      </c>
      <c r="M173" s="432">
        <v>916.67</v>
      </c>
      <c r="N173" s="432">
        <v>908.18</v>
      </c>
      <c r="O173" s="432">
        <v>14792.01</v>
      </c>
      <c r="Q173" s="539" t="str">
        <f>IFERROR(INDEX(Coding!$C:$C,MATCH('T12'!$B173,Coding!$B:$B,0)),"")</f>
        <v xml:space="preserve">      General and Administrative</v>
      </c>
      <c r="S173" s="432">
        <f t="shared" si="6"/>
        <v>12135.1</v>
      </c>
    </row>
    <row r="174" spans="1:19" ht="14.35" customHeight="1">
      <c r="A174" s="424" t="s">
        <v>1717</v>
      </c>
      <c r="B174" s="425" t="s">
        <v>1718</v>
      </c>
      <c r="C174" s="432">
        <v>-421815.53</v>
      </c>
      <c r="D174" s="432">
        <v>511317.11</v>
      </c>
      <c r="E174" s="432">
        <v>3135164.87</v>
      </c>
      <c r="F174" s="432">
        <v>-214690.66</v>
      </c>
      <c r="G174" s="432">
        <v>426190.45</v>
      </c>
      <c r="H174" s="432">
        <v>3036100.67</v>
      </c>
      <c r="I174" s="432">
        <v>-452219.3</v>
      </c>
      <c r="J174" s="432">
        <v>536366.36</v>
      </c>
      <c r="K174" s="432">
        <v>3287705.9</v>
      </c>
      <c r="L174" s="432">
        <v>-293827.14</v>
      </c>
      <c r="M174" s="432">
        <v>364521.42</v>
      </c>
      <c r="N174" s="432">
        <v>3259614.69</v>
      </c>
      <c r="O174" s="432">
        <v>13174428.84</v>
      </c>
      <c r="Q174" s="539">
        <f>IFERROR(INDEX(Coding!$C:$C,MATCH('T12'!$B174,Coding!$B:$B,0)),"")</f>
        <v>0</v>
      </c>
      <c r="S174" s="432">
        <f t="shared" si="6"/>
        <v>13404323.859999999</v>
      </c>
    </row>
    <row r="175" spans="1:19" ht="14.35" customHeight="1">
      <c r="A175" s="424" t="s">
        <v>1719</v>
      </c>
      <c r="B175" s="425" t="s">
        <v>1720</v>
      </c>
      <c r="C175" s="431">
        <v>2463530.5499999998</v>
      </c>
      <c r="D175" s="431">
        <v>1705216.41</v>
      </c>
      <c r="E175" s="431">
        <v>-883115.34</v>
      </c>
      <c r="F175" s="431">
        <v>2547934.0299999998</v>
      </c>
      <c r="G175" s="431">
        <v>2002788.08</v>
      </c>
      <c r="H175" s="431">
        <v>-542333.88</v>
      </c>
      <c r="I175" s="431">
        <v>2858549.92</v>
      </c>
      <c r="J175" s="431">
        <v>1865054.32</v>
      </c>
      <c r="K175" s="431">
        <v>-766172.47</v>
      </c>
      <c r="L175" s="431">
        <v>2631855.91</v>
      </c>
      <c r="M175" s="431">
        <v>2153832.61</v>
      </c>
      <c r="N175" s="431">
        <v>-758585.68</v>
      </c>
      <c r="O175" s="431">
        <v>15278554.460000001</v>
      </c>
      <c r="Q175" s="539">
        <f>IFERROR(INDEX(Coding!$D:$D,MATCH('T12'!$B175,Coding!$B:$B,0)),"")</f>
        <v>0</v>
      </c>
      <c r="S175" s="431">
        <f t="shared" si="6"/>
        <v>15969069.220000003</v>
      </c>
    </row>
    <row r="176" spans="1:19" ht="14.35" customHeight="1">
      <c r="A176" s="427"/>
      <c r="B176" s="428"/>
      <c r="C176" s="429"/>
      <c r="D176" s="429"/>
      <c r="E176" s="429"/>
      <c r="F176" s="429"/>
      <c r="G176" s="429"/>
      <c r="H176" s="429"/>
      <c r="I176" s="429"/>
      <c r="J176" s="429"/>
      <c r="K176" s="429"/>
      <c r="L176" s="429"/>
      <c r="M176" s="429"/>
      <c r="N176" s="429"/>
      <c r="O176" s="429"/>
      <c r="Q176" s="539" t="str">
        <f>IFERROR(INDEX(Coding!$C:$C,MATCH('T12'!$B176,Coding!$B:$B,0)),"")</f>
        <v/>
      </c>
      <c r="S176" s="560" t="str">
        <f t="shared" si="6"/>
        <v/>
      </c>
    </row>
    <row r="177" spans="1:19" ht="14.35" customHeight="1">
      <c r="A177" s="427"/>
      <c r="B177" s="428"/>
      <c r="C177" s="429"/>
      <c r="D177" s="429"/>
      <c r="E177" s="429"/>
      <c r="F177" s="429"/>
      <c r="G177" s="429"/>
      <c r="H177" s="429"/>
      <c r="I177" s="429"/>
      <c r="J177" s="429"/>
      <c r="K177" s="429"/>
      <c r="L177" s="429"/>
      <c r="M177" s="429"/>
      <c r="N177" s="429"/>
      <c r="O177" s="429"/>
      <c r="Q177" s="539" t="str">
        <f>IFERROR(INDEX(Coding!$C:$C,MATCH('T12'!$B177,Coding!$B:$B,0)),"")</f>
        <v/>
      </c>
      <c r="S177" s="560" t="str">
        <f t="shared" si="6"/>
        <v/>
      </c>
    </row>
    <row r="178" spans="1:19" ht="14.35" customHeight="1">
      <c r="A178" s="427"/>
      <c r="B178" s="428"/>
      <c r="C178" s="429"/>
      <c r="D178" s="429"/>
      <c r="E178" s="429"/>
      <c r="F178" s="429"/>
      <c r="G178" s="429"/>
      <c r="H178" s="429"/>
      <c r="I178" s="429"/>
      <c r="J178" s="429"/>
      <c r="K178" s="429"/>
      <c r="L178" s="429"/>
      <c r="M178" s="429"/>
      <c r="N178" s="429"/>
      <c r="O178" s="429"/>
      <c r="Q178" s="539" t="str">
        <f>IFERROR(INDEX(Coding!$C:$C,MATCH('T12'!$B178,Coding!$B:$B,0)),"")</f>
        <v/>
      </c>
      <c r="S178" s="560" t="str">
        <f t="shared" si="6"/>
        <v/>
      </c>
    </row>
    <row r="179" spans="1:19" ht="14.35" customHeight="1">
      <c r="A179" s="427"/>
      <c r="B179" s="428"/>
      <c r="C179" s="429"/>
      <c r="D179" s="429"/>
      <c r="E179" s="429"/>
      <c r="F179" s="429"/>
      <c r="G179" s="429"/>
      <c r="H179" s="429"/>
      <c r="I179" s="429"/>
      <c r="J179" s="429"/>
      <c r="K179" s="429"/>
      <c r="L179" s="429"/>
      <c r="M179" s="429"/>
      <c r="N179" s="429"/>
      <c r="O179" s="429"/>
      <c r="Q179" s="539" t="str">
        <f>IFERROR(INDEX(Coding!$C:$C,MATCH('T12'!$B179,Coding!$B:$B,0)),"")</f>
        <v/>
      </c>
      <c r="S179" s="560" t="str">
        <f t="shared" si="6"/>
        <v/>
      </c>
    </row>
    <row r="180" spans="1:19" ht="14.35" customHeight="1">
      <c r="A180" s="427"/>
      <c r="B180" s="428"/>
      <c r="C180" s="429"/>
      <c r="D180" s="429"/>
      <c r="E180" s="429"/>
      <c r="F180" s="429"/>
      <c r="G180" s="429"/>
      <c r="H180" s="429"/>
      <c r="I180" s="429"/>
      <c r="J180" s="429"/>
      <c r="K180" s="429"/>
      <c r="L180" s="429"/>
      <c r="M180" s="429"/>
      <c r="N180" s="429"/>
      <c r="O180" s="429"/>
      <c r="Q180" s="539" t="str">
        <f>IFERROR(INDEX(Coding!$C:$C,MATCH('T12'!$B180,Coding!$B:$B,0)),"")</f>
        <v/>
      </c>
      <c r="S180" s="560" t="str">
        <f t="shared" si="6"/>
        <v/>
      </c>
    </row>
    <row r="181" spans="1:19" ht="14.35" customHeight="1">
      <c r="A181" s="427"/>
      <c r="B181" s="428"/>
      <c r="C181" s="429"/>
      <c r="D181" s="429"/>
      <c r="E181" s="429"/>
      <c r="F181" s="429"/>
      <c r="G181" s="429"/>
      <c r="H181" s="429"/>
      <c r="I181" s="429"/>
      <c r="J181" s="429"/>
      <c r="K181" s="429"/>
      <c r="L181" s="429"/>
      <c r="M181" s="429"/>
      <c r="N181" s="429"/>
      <c r="O181" s="429"/>
      <c r="Q181" s="539" t="str">
        <f>IFERROR(INDEX(Coding!$C:$C,MATCH('T12'!$B181,Coding!$B:$B,0)),"")</f>
        <v/>
      </c>
      <c r="S181" s="560" t="str">
        <f t="shared" si="6"/>
        <v/>
      </c>
    </row>
    <row r="182" spans="1:19" ht="14.35" customHeight="1">
      <c r="A182" s="427"/>
      <c r="B182" s="428"/>
      <c r="C182" s="429"/>
      <c r="D182" s="429"/>
      <c r="E182" s="429"/>
      <c r="F182" s="429"/>
      <c r="G182" s="429"/>
      <c r="H182" s="429"/>
      <c r="I182" s="429"/>
      <c r="J182" s="429"/>
      <c r="K182" s="429"/>
      <c r="L182" s="429"/>
      <c r="M182" s="429"/>
      <c r="N182" s="429"/>
      <c r="O182" s="429"/>
      <c r="Q182" s="539" t="str">
        <f>IFERROR(INDEX(Coding!$C:$C,MATCH('T12'!$B182,Coding!$B:$B,0)),"")</f>
        <v/>
      </c>
      <c r="S182" s="560" t="str">
        <f t="shared" si="6"/>
        <v/>
      </c>
    </row>
    <row r="183" spans="1:19" ht="14.35" customHeight="1">
      <c r="A183" s="427"/>
      <c r="B183" s="428"/>
      <c r="C183" s="429"/>
      <c r="D183" s="429"/>
      <c r="E183" s="429"/>
      <c r="F183" s="429"/>
      <c r="G183" s="429"/>
      <c r="H183" s="429"/>
      <c r="I183" s="429"/>
      <c r="J183" s="429"/>
      <c r="K183" s="429"/>
      <c r="L183" s="429"/>
      <c r="M183" s="429"/>
      <c r="N183" s="429"/>
      <c r="O183" s="429"/>
      <c r="Q183" s="539" t="str">
        <f>IFERROR(INDEX(Coding!$C:$C,MATCH('T12'!$B183,Coding!$B:$B,0)),"")</f>
        <v/>
      </c>
      <c r="S183" s="560" t="str">
        <f t="shared" si="6"/>
        <v/>
      </c>
    </row>
    <row r="184" spans="1:19" ht="14.35" customHeight="1">
      <c r="A184" s="427"/>
      <c r="B184" s="428"/>
      <c r="C184" s="429"/>
      <c r="D184" s="429"/>
      <c r="E184" s="429"/>
      <c r="F184" s="429"/>
      <c r="G184" s="429"/>
      <c r="H184" s="429"/>
      <c r="I184" s="429"/>
      <c r="J184" s="429"/>
      <c r="K184" s="429"/>
      <c r="L184" s="429"/>
      <c r="M184" s="429"/>
      <c r="N184" s="429"/>
      <c r="O184" s="429"/>
      <c r="Q184" s="539" t="str">
        <f>IFERROR(INDEX(Coding!$C:$C,MATCH('T12'!$B184,Coding!$B:$B,0)),"")</f>
        <v/>
      </c>
      <c r="S184" s="560" t="str">
        <f t="shared" si="6"/>
        <v/>
      </c>
    </row>
    <row r="185" spans="1:19" ht="14.35" customHeight="1">
      <c r="A185" s="427"/>
      <c r="B185" s="428"/>
      <c r="C185" s="429"/>
      <c r="D185" s="429"/>
      <c r="E185" s="429"/>
      <c r="F185" s="429"/>
      <c r="G185" s="429"/>
      <c r="H185" s="429"/>
      <c r="I185" s="429"/>
      <c r="J185" s="429"/>
      <c r="K185" s="429"/>
      <c r="L185" s="429"/>
      <c r="M185" s="429"/>
      <c r="N185" s="429"/>
      <c r="O185" s="429"/>
      <c r="Q185" s="539" t="str">
        <f>IFERROR(INDEX(Coding!$C:$C,MATCH('T12'!$B185,Coding!$B:$B,0)),"")</f>
        <v/>
      </c>
      <c r="S185" s="560" t="str">
        <f t="shared" si="6"/>
        <v/>
      </c>
    </row>
    <row r="186" spans="1:19" ht="14.35" customHeight="1">
      <c r="A186" s="427"/>
      <c r="B186" s="428"/>
      <c r="C186" s="429"/>
      <c r="D186" s="429"/>
      <c r="E186" s="429"/>
      <c r="F186" s="429"/>
      <c r="G186" s="429"/>
      <c r="H186" s="429"/>
      <c r="I186" s="429"/>
      <c r="J186" s="429"/>
      <c r="K186" s="429"/>
      <c r="L186" s="429"/>
      <c r="M186" s="429"/>
      <c r="N186" s="429"/>
      <c r="O186" s="429"/>
      <c r="Q186" s="539" t="str">
        <f>IFERROR(INDEX(Coding!$C:$C,MATCH('T12'!$B186,Coding!$B:$B,0)),"")</f>
        <v/>
      </c>
      <c r="S186" s="560" t="str">
        <f t="shared" si="6"/>
        <v/>
      </c>
    </row>
    <row r="187" spans="1:19" ht="14.35" customHeight="1">
      <c r="A187" s="427"/>
      <c r="B187" s="428"/>
      <c r="C187" s="429"/>
      <c r="D187" s="429"/>
      <c r="E187" s="429"/>
      <c r="F187" s="429"/>
      <c r="G187" s="429"/>
      <c r="H187" s="429"/>
      <c r="I187" s="429"/>
      <c r="J187" s="429"/>
      <c r="K187" s="429"/>
      <c r="L187" s="429"/>
      <c r="M187" s="429"/>
      <c r="N187" s="429"/>
      <c r="O187" s="429"/>
      <c r="Q187" s="539" t="str">
        <f>IFERROR(INDEX(Coding!$C:$C,MATCH('T12'!$B187,Coding!$B:$B,0)),"")</f>
        <v/>
      </c>
      <c r="S187" s="560" t="str">
        <f t="shared" si="6"/>
        <v/>
      </c>
    </row>
    <row r="188" spans="1:19" ht="14.35" customHeight="1">
      <c r="A188" s="427"/>
      <c r="B188" s="428"/>
      <c r="C188" s="429"/>
      <c r="D188" s="429"/>
      <c r="E188" s="429"/>
      <c r="F188" s="429"/>
      <c r="G188" s="429"/>
      <c r="H188" s="429"/>
      <c r="I188" s="429"/>
      <c r="J188" s="429"/>
      <c r="K188" s="429"/>
      <c r="L188" s="429"/>
      <c r="M188" s="429"/>
      <c r="N188" s="429"/>
      <c r="O188" s="429"/>
      <c r="Q188" s="539" t="str">
        <f>IFERROR(INDEX(Coding!$C:$C,MATCH('T12'!$B188,Coding!$B:$B,0)),"")</f>
        <v/>
      </c>
      <c r="S188" s="560" t="str">
        <f t="shared" si="6"/>
        <v/>
      </c>
    </row>
    <row r="189" spans="1:19" ht="14.35" customHeight="1">
      <c r="A189" s="427"/>
      <c r="B189" s="428"/>
      <c r="C189" s="429"/>
      <c r="D189" s="429"/>
      <c r="E189" s="429"/>
      <c r="F189" s="429"/>
      <c r="G189" s="429"/>
      <c r="H189" s="429"/>
      <c r="I189" s="429"/>
      <c r="J189" s="429"/>
      <c r="K189" s="429"/>
      <c r="L189" s="429"/>
      <c r="M189" s="429"/>
      <c r="N189" s="429"/>
      <c r="O189" s="429"/>
      <c r="Q189" s="539" t="str">
        <f>IFERROR(INDEX(Coding!$C:$C,MATCH('T12'!$B189,Coding!$B:$B,0)),"")</f>
        <v/>
      </c>
      <c r="S189" s="560" t="str">
        <f t="shared" si="6"/>
        <v/>
      </c>
    </row>
    <row r="190" spans="1:19" ht="14.35" customHeight="1">
      <c r="A190" s="427"/>
      <c r="B190" s="428"/>
      <c r="C190" s="429"/>
      <c r="D190" s="429"/>
      <c r="E190" s="429"/>
      <c r="F190" s="429"/>
      <c r="G190" s="429"/>
      <c r="H190" s="429"/>
      <c r="I190" s="429"/>
      <c r="J190" s="429"/>
      <c r="K190" s="429"/>
      <c r="L190" s="429"/>
      <c r="M190" s="429"/>
      <c r="N190" s="429"/>
      <c r="O190" s="429"/>
      <c r="Q190" s="539" t="str">
        <f>IFERROR(INDEX(Coding!$C:$C,MATCH('T12'!$B190,Coding!$B:$B,0)),"")</f>
        <v/>
      </c>
      <c r="S190" s="560" t="str">
        <f t="shared" si="6"/>
        <v/>
      </c>
    </row>
    <row r="191" spans="1:19" ht="14.35" customHeight="1">
      <c r="A191" s="427"/>
      <c r="B191" s="428"/>
      <c r="C191" s="429"/>
      <c r="D191" s="429"/>
      <c r="E191" s="429"/>
      <c r="F191" s="429"/>
      <c r="G191" s="429"/>
      <c r="H191" s="429"/>
      <c r="I191" s="429"/>
      <c r="J191" s="429"/>
      <c r="K191" s="429"/>
      <c r="L191" s="429"/>
      <c r="M191" s="429"/>
      <c r="N191" s="429"/>
      <c r="O191" s="429"/>
      <c r="Q191" s="539" t="str">
        <f>IFERROR(INDEX(Coding!$C:$C,MATCH('T12'!$B191,Coding!$B:$B,0)),"")</f>
        <v/>
      </c>
      <c r="S191" s="560" t="str">
        <f t="shared" si="6"/>
        <v/>
      </c>
    </row>
    <row r="192" spans="1:19" ht="14.35" customHeight="1">
      <c r="A192" s="427"/>
      <c r="B192" s="428"/>
      <c r="C192" s="430"/>
      <c r="D192" s="430"/>
      <c r="E192" s="430"/>
      <c r="F192" s="430"/>
      <c r="G192" s="430"/>
      <c r="H192" s="430"/>
      <c r="I192" s="430"/>
      <c r="J192" s="430"/>
      <c r="K192" s="430"/>
      <c r="L192" s="430"/>
      <c r="M192" s="430"/>
      <c r="N192" s="430"/>
      <c r="O192" s="430"/>
      <c r="Q192" s="539" t="str">
        <f>IFERROR(INDEX(Coding!$C:$C,MATCH('T12'!$B192,Coding!$B:$B,0)),"")</f>
        <v/>
      </c>
      <c r="S192" s="560" t="str">
        <f t="shared" si="6"/>
        <v/>
      </c>
    </row>
    <row r="193" spans="1:19" ht="14.35" customHeight="1">
      <c r="A193" s="424"/>
      <c r="B193" s="425"/>
      <c r="C193" s="431"/>
      <c r="D193" s="431"/>
      <c r="E193" s="431"/>
      <c r="F193" s="431"/>
      <c r="G193" s="431"/>
      <c r="H193" s="431"/>
      <c r="I193" s="431"/>
      <c r="J193" s="431"/>
      <c r="K193" s="431"/>
      <c r="L193" s="431"/>
      <c r="M193" s="431"/>
      <c r="N193" s="431"/>
      <c r="O193" s="431"/>
      <c r="Q193" s="539" t="str">
        <f>IFERROR(INDEX(Coding!$C:$C,MATCH('T12'!$B193,Coding!$B:$B,0)),"")</f>
        <v/>
      </c>
      <c r="S193" s="561" t="str">
        <f t="shared" si="6"/>
        <v/>
      </c>
    </row>
    <row r="194" spans="1:19" ht="14.35" customHeight="1">
      <c r="A194" s="424"/>
      <c r="B194" s="425"/>
      <c r="C194" s="426"/>
      <c r="D194" s="426"/>
      <c r="E194" s="426"/>
      <c r="F194" s="426"/>
      <c r="G194" s="426"/>
      <c r="H194" s="426"/>
      <c r="I194" s="426"/>
      <c r="J194" s="426"/>
      <c r="K194" s="426"/>
      <c r="L194" s="426"/>
      <c r="M194" s="426"/>
      <c r="N194" s="426"/>
      <c r="O194" s="426"/>
      <c r="Q194" s="539" t="str">
        <f>IFERROR(INDEX(Coding!$C:$C,MATCH('T12'!$B194,Coding!$B:$B,0)),"")</f>
        <v/>
      </c>
      <c r="S194" s="562" t="str">
        <f t="shared" si="6"/>
        <v/>
      </c>
    </row>
    <row r="195" spans="1:19" ht="14.35" customHeight="1">
      <c r="A195" s="427"/>
      <c r="B195" s="428"/>
      <c r="C195" s="429"/>
      <c r="D195" s="429"/>
      <c r="E195" s="429"/>
      <c r="F195" s="429"/>
      <c r="G195" s="429"/>
      <c r="H195" s="429"/>
      <c r="I195" s="429"/>
      <c r="J195" s="429"/>
      <c r="K195" s="429"/>
      <c r="L195" s="429"/>
      <c r="M195" s="429"/>
      <c r="N195" s="429"/>
      <c r="O195" s="429"/>
      <c r="Q195" s="539" t="str">
        <f>IFERROR(INDEX(Coding!$C:$C,MATCH('T12'!$B195,Coding!$B:$B,0)),"")</f>
        <v/>
      </c>
      <c r="S195" s="560" t="str">
        <f t="shared" si="6"/>
        <v/>
      </c>
    </row>
    <row r="196" spans="1:19" ht="14.35" customHeight="1">
      <c r="A196" s="427"/>
      <c r="B196" s="428"/>
      <c r="C196" s="429"/>
      <c r="D196" s="429"/>
      <c r="E196" s="429"/>
      <c r="F196" s="429"/>
      <c r="G196" s="429"/>
      <c r="H196" s="429"/>
      <c r="I196" s="429"/>
      <c r="J196" s="429"/>
      <c r="K196" s="429"/>
      <c r="L196" s="429"/>
      <c r="M196" s="429"/>
      <c r="N196" s="429"/>
      <c r="O196" s="429"/>
      <c r="Q196" s="539" t="str">
        <f>IFERROR(INDEX(Coding!$C:$C,MATCH('T12'!$B196,Coding!$B:$B,0)),"")</f>
        <v/>
      </c>
      <c r="S196" s="560" t="str">
        <f t="shared" si="6"/>
        <v/>
      </c>
    </row>
    <row r="197" spans="1:19" ht="14.35" customHeight="1">
      <c r="A197" s="427"/>
      <c r="B197" s="428"/>
      <c r="C197" s="429"/>
      <c r="D197" s="429"/>
      <c r="E197" s="429"/>
      <c r="F197" s="429"/>
      <c r="G197" s="429"/>
      <c r="H197" s="429"/>
      <c r="I197" s="429"/>
      <c r="J197" s="429"/>
      <c r="K197" s="429"/>
      <c r="L197" s="429"/>
      <c r="M197" s="429"/>
      <c r="N197" s="429"/>
      <c r="O197" s="429"/>
      <c r="Q197" s="539" t="str">
        <f>IFERROR(INDEX(Coding!$C:$C,MATCH('T12'!$B197,Coding!$B:$B,0)),"")</f>
        <v/>
      </c>
      <c r="S197" s="560" t="str">
        <f t="shared" si="6"/>
        <v/>
      </c>
    </row>
    <row r="198" spans="1:19" ht="14.35" customHeight="1">
      <c r="A198" s="427"/>
      <c r="B198" s="428"/>
      <c r="C198" s="429"/>
      <c r="D198" s="429"/>
      <c r="E198" s="429"/>
      <c r="F198" s="429"/>
      <c r="G198" s="429"/>
      <c r="H198" s="429"/>
      <c r="I198" s="429"/>
      <c r="J198" s="429"/>
      <c r="K198" s="429"/>
      <c r="L198" s="429"/>
      <c r="M198" s="429"/>
      <c r="N198" s="429"/>
      <c r="O198" s="429"/>
      <c r="Q198" s="539" t="str">
        <f>IFERROR(INDEX(Coding!$C:$C,MATCH('T12'!$B198,Coding!$B:$B,0)),"")</f>
        <v/>
      </c>
      <c r="S198" s="560" t="str">
        <f t="shared" si="6"/>
        <v/>
      </c>
    </row>
    <row r="199" spans="1:19" ht="14.35" customHeight="1">
      <c r="A199" s="427"/>
      <c r="B199" s="428"/>
      <c r="C199" s="429"/>
      <c r="D199" s="429"/>
      <c r="E199" s="429"/>
      <c r="F199" s="429"/>
      <c r="G199" s="429"/>
      <c r="H199" s="429"/>
      <c r="I199" s="429"/>
      <c r="J199" s="429"/>
      <c r="K199" s="429"/>
      <c r="L199" s="429"/>
      <c r="M199" s="429"/>
      <c r="N199" s="429"/>
      <c r="O199" s="429"/>
      <c r="Q199" s="539" t="str">
        <f>IFERROR(INDEX(Coding!$C:$C,MATCH('T12'!$B199,Coding!$B:$B,0)),"")</f>
        <v/>
      </c>
      <c r="S199" s="560" t="str">
        <f t="shared" ref="S199:S262" si="7">IF(ISNUMBER(O199),SUM(I199:N199)*2,"")</f>
        <v/>
      </c>
    </row>
    <row r="200" spans="1:19" ht="14.35" customHeight="1">
      <c r="A200" s="427"/>
      <c r="B200" s="428"/>
      <c r="C200" s="429"/>
      <c r="D200" s="429"/>
      <c r="E200" s="429"/>
      <c r="F200" s="429"/>
      <c r="G200" s="429"/>
      <c r="H200" s="429"/>
      <c r="I200" s="429"/>
      <c r="J200" s="429"/>
      <c r="K200" s="429"/>
      <c r="L200" s="429"/>
      <c r="M200" s="429"/>
      <c r="N200" s="429"/>
      <c r="O200" s="429"/>
      <c r="Q200" s="539" t="str">
        <f>IFERROR(INDEX(Coding!$C:$C,MATCH('T12'!$B200,Coding!$B:$B,0)),"")</f>
        <v/>
      </c>
      <c r="S200" s="560" t="str">
        <f t="shared" si="7"/>
        <v/>
      </c>
    </row>
    <row r="201" spans="1:19" ht="14.35" customHeight="1">
      <c r="A201" s="427"/>
      <c r="B201" s="428"/>
      <c r="C201" s="429"/>
      <c r="D201" s="429"/>
      <c r="E201" s="429"/>
      <c r="F201" s="429"/>
      <c r="G201" s="429"/>
      <c r="H201" s="429"/>
      <c r="I201" s="429"/>
      <c r="J201" s="429"/>
      <c r="K201" s="429"/>
      <c r="L201" s="429"/>
      <c r="M201" s="429"/>
      <c r="N201" s="429"/>
      <c r="O201" s="429"/>
      <c r="Q201" s="539" t="str">
        <f>IFERROR(INDEX(Coding!$C:$C,MATCH('T12'!$B201,Coding!$B:$B,0)),"")</f>
        <v/>
      </c>
      <c r="S201" s="560" t="str">
        <f t="shared" si="7"/>
        <v/>
      </c>
    </row>
    <row r="202" spans="1:19" ht="14.35" customHeight="1">
      <c r="A202" s="427"/>
      <c r="B202" s="428"/>
      <c r="C202" s="430"/>
      <c r="D202" s="430"/>
      <c r="E202" s="430"/>
      <c r="F202" s="430"/>
      <c r="G202" s="430"/>
      <c r="H202" s="430"/>
      <c r="I202" s="430"/>
      <c r="J202" s="430"/>
      <c r="K202" s="430"/>
      <c r="L202" s="430"/>
      <c r="M202" s="430"/>
      <c r="N202" s="430"/>
      <c r="O202" s="430"/>
      <c r="Q202" s="539" t="str">
        <f>IFERROR(INDEX(Coding!$C:$C,MATCH('T12'!$B202,Coding!$B:$B,0)),"")</f>
        <v/>
      </c>
      <c r="S202" s="560" t="str">
        <f t="shared" si="7"/>
        <v/>
      </c>
    </row>
    <row r="203" spans="1:19" ht="14.35" customHeight="1">
      <c r="A203" s="424"/>
      <c r="B203" s="425"/>
      <c r="C203" s="431"/>
      <c r="D203" s="431"/>
      <c r="E203" s="431"/>
      <c r="F203" s="431"/>
      <c r="G203" s="431"/>
      <c r="H203" s="431"/>
      <c r="I203" s="431"/>
      <c r="J203" s="431"/>
      <c r="K203" s="431"/>
      <c r="L203" s="431"/>
      <c r="M203" s="431"/>
      <c r="N203" s="431"/>
      <c r="O203" s="431"/>
      <c r="Q203" s="539" t="str">
        <f>IFERROR(INDEX(Coding!$C:$C,MATCH('T12'!$B203,Coding!$B:$B,0)),"")</f>
        <v/>
      </c>
      <c r="S203" s="561" t="str">
        <f t="shared" si="7"/>
        <v/>
      </c>
    </row>
    <row r="204" spans="1:19" ht="14.35" customHeight="1">
      <c r="A204" s="424"/>
      <c r="B204" s="425"/>
      <c r="C204" s="426"/>
      <c r="D204" s="426"/>
      <c r="E204" s="426"/>
      <c r="F204" s="426"/>
      <c r="G204" s="426"/>
      <c r="H204" s="426"/>
      <c r="I204" s="426"/>
      <c r="J204" s="426"/>
      <c r="K204" s="426"/>
      <c r="L204" s="426"/>
      <c r="M204" s="426"/>
      <c r="N204" s="426"/>
      <c r="O204" s="426"/>
      <c r="Q204" s="539" t="str">
        <f>IFERROR(INDEX(Coding!$C:$C,MATCH('T12'!$B204,Coding!$B:$B,0)),"")</f>
        <v/>
      </c>
      <c r="S204" s="562" t="str">
        <f t="shared" si="7"/>
        <v/>
      </c>
    </row>
    <row r="205" spans="1:19" ht="14.35" customHeight="1">
      <c r="A205" s="424"/>
      <c r="B205" s="425"/>
      <c r="C205" s="426"/>
      <c r="D205" s="426"/>
      <c r="E205" s="426"/>
      <c r="F205" s="426"/>
      <c r="G205" s="426"/>
      <c r="H205" s="426"/>
      <c r="I205" s="426"/>
      <c r="J205" s="426"/>
      <c r="K205" s="426"/>
      <c r="L205" s="426"/>
      <c r="M205" s="426"/>
      <c r="N205" s="426"/>
      <c r="O205" s="426"/>
      <c r="Q205" s="539" t="str">
        <f>IFERROR(INDEX(Coding!$C:$C,MATCH('T12'!$B205,Coding!$B:$B,0)),"")</f>
        <v/>
      </c>
      <c r="S205" s="562" t="str">
        <f t="shared" si="7"/>
        <v/>
      </c>
    </row>
    <row r="206" spans="1:19" ht="14.35" customHeight="1">
      <c r="A206" s="427"/>
      <c r="B206" s="428"/>
      <c r="C206" s="429"/>
      <c r="D206" s="429"/>
      <c r="E206" s="429"/>
      <c r="F206" s="429"/>
      <c r="G206" s="429"/>
      <c r="H206" s="429"/>
      <c r="I206" s="429"/>
      <c r="J206" s="429"/>
      <c r="K206" s="429"/>
      <c r="L206" s="429"/>
      <c r="M206" s="429"/>
      <c r="N206" s="429"/>
      <c r="O206" s="429"/>
      <c r="Q206" s="539" t="str">
        <f>IFERROR(INDEX(Coding!$C:$C,MATCH('T12'!$B206,Coding!$B:$B,0)),"")</f>
        <v/>
      </c>
      <c r="S206" s="560" t="str">
        <f t="shared" si="7"/>
        <v/>
      </c>
    </row>
    <row r="207" spans="1:19" ht="14.35" customHeight="1">
      <c r="A207" s="424"/>
      <c r="B207" s="425"/>
      <c r="C207" s="426"/>
      <c r="D207" s="426"/>
      <c r="E207" s="426"/>
      <c r="F207" s="426"/>
      <c r="G207" s="426"/>
      <c r="H207" s="426"/>
      <c r="I207" s="426"/>
      <c r="J207" s="426"/>
      <c r="K207" s="426"/>
      <c r="L207" s="426"/>
      <c r="M207" s="426"/>
      <c r="N207" s="426"/>
      <c r="O207" s="426"/>
      <c r="Q207" s="539" t="str">
        <f>IFERROR(INDEX(Coding!$C:$C,MATCH('T12'!$B207,Coding!$B:$B,0)),"")</f>
        <v/>
      </c>
      <c r="S207" s="562" t="str">
        <f t="shared" si="7"/>
        <v/>
      </c>
    </row>
    <row r="208" spans="1:19" ht="14.35" customHeight="1">
      <c r="A208" s="427"/>
      <c r="B208" s="428"/>
      <c r="C208" s="429"/>
      <c r="D208" s="429"/>
      <c r="E208" s="429"/>
      <c r="F208" s="429"/>
      <c r="G208" s="429"/>
      <c r="H208" s="429"/>
      <c r="I208" s="429"/>
      <c r="J208" s="429"/>
      <c r="K208" s="429"/>
      <c r="L208" s="429"/>
      <c r="M208" s="429"/>
      <c r="N208" s="429"/>
      <c r="O208" s="429"/>
      <c r="Q208" s="539" t="str">
        <f>IFERROR(INDEX(Coding!$C:$C,MATCH('T12'!$B208,Coding!$B:$B,0)),"")</f>
        <v/>
      </c>
      <c r="S208" s="560" t="str">
        <f t="shared" si="7"/>
        <v/>
      </c>
    </row>
    <row r="209" spans="1:19" ht="14.35" customHeight="1">
      <c r="A209" s="427"/>
      <c r="B209" s="428"/>
      <c r="C209" s="429"/>
      <c r="D209" s="429"/>
      <c r="E209" s="429"/>
      <c r="F209" s="429"/>
      <c r="G209" s="429"/>
      <c r="H209" s="429"/>
      <c r="I209" s="429"/>
      <c r="J209" s="429"/>
      <c r="K209" s="429"/>
      <c r="L209" s="429"/>
      <c r="M209" s="429"/>
      <c r="N209" s="429"/>
      <c r="O209" s="429"/>
      <c r="Q209" s="539" t="str">
        <f>IFERROR(INDEX(Coding!$C:$C,MATCH('T12'!$B209,Coding!$B:$B,0)),"")</f>
        <v/>
      </c>
      <c r="S209" s="560" t="str">
        <f t="shared" si="7"/>
        <v/>
      </c>
    </row>
    <row r="210" spans="1:19" ht="14.35" customHeight="1">
      <c r="A210" s="427"/>
      <c r="B210" s="428"/>
      <c r="C210" s="429"/>
      <c r="D210" s="429"/>
      <c r="E210" s="429"/>
      <c r="F210" s="429"/>
      <c r="G210" s="429"/>
      <c r="H210" s="429"/>
      <c r="I210" s="429"/>
      <c r="J210" s="429"/>
      <c r="K210" s="429"/>
      <c r="L210" s="429"/>
      <c r="M210" s="429"/>
      <c r="N210" s="429"/>
      <c r="O210" s="429"/>
      <c r="Q210" s="539" t="str">
        <f>IFERROR(INDEX(Coding!$C:$C,MATCH('T12'!$B210,Coding!$B:$B,0)),"")</f>
        <v/>
      </c>
      <c r="S210" s="560" t="str">
        <f t="shared" si="7"/>
        <v/>
      </c>
    </row>
    <row r="211" spans="1:19" ht="14.35" customHeight="1">
      <c r="A211" s="427"/>
      <c r="B211" s="428"/>
      <c r="C211" s="429"/>
      <c r="D211" s="429"/>
      <c r="E211" s="429"/>
      <c r="F211" s="429"/>
      <c r="G211" s="429"/>
      <c r="H211" s="429"/>
      <c r="I211" s="429"/>
      <c r="J211" s="429"/>
      <c r="K211" s="429"/>
      <c r="L211" s="429"/>
      <c r="M211" s="429"/>
      <c r="N211" s="429"/>
      <c r="O211" s="429"/>
      <c r="Q211" s="539" t="str">
        <f>IFERROR(INDEX(Coding!$C:$C,MATCH('T12'!$B211,Coding!$B:$B,0)),"")</f>
        <v/>
      </c>
      <c r="S211" s="560" t="str">
        <f t="shared" si="7"/>
        <v/>
      </c>
    </row>
    <row r="212" spans="1:19" ht="14.35" customHeight="1">
      <c r="A212" s="427"/>
      <c r="B212" s="428"/>
      <c r="C212" s="429"/>
      <c r="D212" s="429"/>
      <c r="E212" s="429"/>
      <c r="F212" s="429"/>
      <c r="G212" s="429"/>
      <c r="H212" s="429"/>
      <c r="I212" s="429"/>
      <c r="J212" s="429"/>
      <c r="K212" s="429"/>
      <c r="L212" s="429"/>
      <c r="M212" s="429"/>
      <c r="N212" s="429"/>
      <c r="O212" s="429"/>
      <c r="Q212" s="539" t="str">
        <f>IFERROR(INDEX(Coding!$C:$C,MATCH('T12'!$B212,Coding!$B:$B,0)),"")</f>
        <v/>
      </c>
      <c r="S212" s="560" t="str">
        <f t="shared" si="7"/>
        <v/>
      </c>
    </row>
    <row r="213" spans="1:19" ht="14.35" customHeight="1">
      <c r="A213" s="427"/>
      <c r="B213" s="428"/>
      <c r="C213" s="429"/>
      <c r="D213" s="429"/>
      <c r="E213" s="429"/>
      <c r="F213" s="429"/>
      <c r="G213" s="429"/>
      <c r="H213" s="429"/>
      <c r="I213" s="429"/>
      <c r="J213" s="429"/>
      <c r="K213" s="429"/>
      <c r="L213" s="429"/>
      <c r="M213" s="429"/>
      <c r="N213" s="429"/>
      <c r="O213" s="429"/>
      <c r="Q213" s="539" t="str">
        <f>IFERROR(INDEX(Coding!$C:$C,MATCH('T12'!$B213,Coding!$B:$B,0)),"")</f>
        <v/>
      </c>
      <c r="S213" s="560" t="str">
        <f t="shared" si="7"/>
        <v/>
      </c>
    </row>
    <row r="214" spans="1:19" ht="14.35" customHeight="1">
      <c r="A214" s="427"/>
      <c r="B214" s="428"/>
      <c r="C214" s="429"/>
      <c r="D214" s="429"/>
      <c r="E214" s="429"/>
      <c r="F214" s="429"/>
      <c r="G214" s="429"/>
      <c r="H214" s="429"/>
      <c r="I214" s="429"/>
      <c r="J214" s="429"/>
      <c r="K214" s="429"/>
      <c r="L214" s="429"/>
      <c r="M214" s="429"/>
      <c r="N214" s="429"/>
      <c r="O214" s="429"/>
      <c r="Q214" s="539" t="str">
        <f>IFERROR(INDEX(Coding!$C:$C,MATCH('T12'!$B214,Coding!$B:$B,0)),"")</f>
        <v/>
      </c>
      <c r="S214" s="560" t="str">
        <f t="shared" si="7"/>
        <v/>
      </c>
    </row>
    <row r="215" spans="1:19" ht="14.35" customHeight="1">
      <c r="A215" s="427"/>
      <c r="B215" s="428"/>
      <c r="C215" s="429"/>
      <c r="D215" s="429"/>
      <c r="E215" s="429"/>
      <c r="F215" s="429"/>
      <c r="G215" s="429"/>
      <c r="H215" s="429"/>
      <c r="I215" s="429"/>
      <c r="J215" s="429"/>
      <c r="K215" s="429"/>
      <c r="L215" s="429"/>
      <c r="M215" s="429"/>
      <c r="N215" s="429"/>
      <c r="O215" s="429"/>
      <c r="Q215" s="539" t="str">
        <f>IFERROR(INDEX(Coding!$C:$C,MATCH('T12'!$B215,Coding!$B:$B,0)),"")</f>
        <v/>
      </c>
      <c r="S215" s="560" t="str">
        <f t="shared" si="7"/>
        <v/>
      </c>
    </row>
    <row r="216" spans="1:19" ht="14.35" customHeight="1">
      <c r="A216" s="427"/>
      <c r="B216" s="428"/>
      <c r="C216" s="429"/>
      <c r="D216" s="429"/>
      <c r="E216" s="429"/>
      <c r="F216" s="429"/>
      <c r="G216" s="429"/>
      <c r="H216" s="429"/>
      <c r="I216" s="429"/>
      <c r="J216" s="429"/>
      <c r="K216" s="429"/>
      <c r="L216" s="429"/>
      <c r="M216" s="429"/>
      <c r="N216" s="429"/>
      <c r="O216" s="429"/>
      <c r="Q216" s="539" t="str">
        <f>IFERROR(INDEX(Coding!$C:$C,MATCH('T12'!$B216,Coding!$B:$B,0)),"")</f>
        <v/>
      </c>
      <c r="S216" s="560" t="str">
        <f t="shared" si="7"/>
        <v/>
      </c>
    </row>
    <row r="217" spans="1:19" ht="14.35" customHeight="1">
      <c r="A217" s="427"/>
      <c r="B217" s="428"/>
      <c r="C217" s="429"/>
      <c r="D217" s="429"/>
      <c r="E217" s="429"/>
      <c r="F217" s="429"/>
      <c r="G217" s="429"/>
      <c r="H217" s="429"/>
      <c r="I217" s="429"/>
      <c r="J217" s="429"/>
      <c r="K217" s="429"/>
      <c r="L217" s="429"/>
      <c r="M217" s="429"/>
      <c r="N217" s="429"/>
      <c r="O217" s="429"/>
      <c r="Q217" s="539" t="str">
        <f>IFERROR(INDEX(Coding!$C:$C,MATCH('T12'!$B217,Coding!$B:$B,0)),"")</f>
        <v/>
      </c>
      <c r="S217" s="560" t="str">
        <f t="shared" si="7"/>
        <v/>
      </c>
    </row>
    <row r="218" spans="1:19" ht="14.35" customHeight="1">
      <c r="A218" s="427"/>
      <c r="B218" s="428"/>
      <c r="C218" s="429"/>
      <c r="D218" s="429"/>
      <c r="E218" s="429"/>
      <c r="F218" s="429"/>
      <c r="G218" s="429"/>
      <c r="H218" s="429"/>
      <c r="I218" s="429"/>
      <c r="J218" s="429"/>
      <c r="K218" s="429"/>
      <c r="L218" s="429"/>
      <c r="M218" s="429"/>
      <c r="N218" s="429"/>
      <c r="O218" s="429"/>
      <c r="Q218" s="539" t="str">
        <f>IFERROR(INDEX(Coding!$C:$C,MATCH('T12'!$B218,Coding!$B:$B,0)),"")</f>
        <v/>
      </c>
      <c r="S218" s="560" t="str">
        <f t="shared" si="7"/>
        <v/>
      </c>
    </row>
    <row r="219" spans="1:19" ht="14.35" customHeight="1">
      <c r="A219" s="427"/>
      <c r="B219" s="428"/>
      <c r="C219" s="430"/>
      <c r="D219" s="430"/>
      <c r="E219" s="430"/>
      <c r="F219" s="430"/>
      <c r="G219" s="430"/>
      <c r="H219" s="430"/>
      <c r="I219" s="430"/>
      <c r="J219" s="430"/>
      <c r="K219" s="430"/>
      <c r="L219" s="430"/>
      <c r="M219" s="430"/>
      <c r="N219" s="430"/>
      <c r="O219" s="430"/>
      <c r="Q219" s="539" t="str">
        <f>IFERROR(INDEX(Coding!$C:$C,MATCH('T12'!$B219,Coding!$B:$B,0)),"")</f>
        <v/>
      </c>
      <c r="S219" s="560" t="str">
        <f t="shared" si="7"/>
        <v/>
      </c>
    </row>
    <row r="220" spans="1:19" ht="14.35" customHeight="1">
      <c r="A220" s="424"/>
      <c r="B220" s="425"/>
      <c r="C220" s="431"/>
      <c r="D220" s="431"/>
      <c r="E220" s="431"/>
      <c r="F220" s="431"/>
      <c r="G220" s="431"/>
      <c r="H220" s="431"/>
      <c r="I220" s="431"/>
      <c r="J220" s="431"/>
      <c r="K220" s="431"/>
      <c r="L220" s="431"/>
      <c r="M220" s="431"/>
      <c r="N220" s="431"/>
      <c r="O220" s="431"/>
      <c r="Q220" s="539" t="str">
        <f>IFERROR(INDEX(Coding!$C:$C,MATCH('T12'!$B220,Coding!$B:$B,0)),"")</f>
        <v/>
      </c>
      <c r="S220" s="561" t="str">
        <f t="shared" si="7"/>
        <v/>
      </c>
    </row>
    <row r="221" spans="1:19" ht="14.35" customHeight="1">
      <c r="A221" s="424"/>
      <c r="B221" s="425"/>
      <c r="C221" s="426"/>
      <c r="D221" s="426"/>
      <c r="E221" s="426"/>
      <c r="F221" s="426"/>
      <c r="G221" s="426"/>
      <c r="H221" s="426"/>
      <c r="I221" s="426"/>
      <c r="J221" s="426"/>
      <c r="K221" s="426"/>
      <c r="L221" s="426"/>
      <c r="M221" s="426"/>
      <c r="N221" s="426"/>
      <c r="O221" s="426"/>
      <c r="Q221" s="539" t="str">
        <f>IFERROR(INDEX(Coding!$C:$C,MATCH('T12'!$B221,Coding!$B:$B,0)),"")</f>
        <v/>
      </c>
      <c r="S221" s="562" t="str">
        <f t="shared" si="7"/>
        <v/>
      </c>
    </row>
    <row r="222" spans="1:19" ht="14.35" customHeight="1">
      <c r="A222" s="427"/>
      <c r="B222" s="428"/>
      <c r="C222" s="429"/>
      <c r="D222" s="429"/>
      <c r="E222" s="429"/>
      <c r="F222" s="429"/>
      <c r="G222" s="429"/>
      <c r="H222" s="429"/>
      <c r="I222" s="429"/>
      <c r="J222" s="429"/>
      <c r="K222" s="429"/>
      <c r="L222" s="429"/>
      <c r="M222" s="429"/>
      <c r="N222" s="429"/>
      <c r="O222" s="429"/>
      <c r="Q222" s="539" t="str">
        <f>IFERROR(INDEX(Coding!$C:$C,MATCH('T12'!$B222,Coding!$B:$B,0)),"")</f>
        <v/>
      </c>
      <c r="S222" s="560" t="str">
        <f t="shared" si="7"/>
        <v/>
      </c>
    </row>
    <row r="223" spans="1:19" ht="14.35" customHeight="1">
      <c r="A223" s="427"/>
      <c r="B223" s="428"/>
      <c r="C223" s="429"/>
      <c r="D223" s="429"/>
      <c r="E223" s="429"/>
      <c r="F223" s="429"/>
      <c r="G223" s="429"/>
      <c r="H223" s="429"/>
      <c r="I223" s="429"/>
      <c r="J223" s="429"/>
      <c r="K223" s="429"/>
      <c r="L223" s="429"/>
      <c r="M223" s="429"/>
      <c r="N223" s="429"/>
      <c r="O223" s="429"/>
      <c r="Q223" s="539" t="str">
        <f>IFERROR(INDEX(Coding!$C:$C,MATCH('T12'!$B223,Coding!$B:$B,0)),"")</f>
        <v/>
      </c>
      <c r="S223" s="560" t="str">
        <f t="shared" si="7"/>
        <v/>
      </c>
    </row>
    <row r="224" spans="1:19" ht="14.35" customHeight="1">
      <c r="A224" s="427"/>
      <c r="B224" s="428"/>
      <c r="C224" s="429"/>
      <c r="D224" s="429"/>
      <c r="E224" s="429"/>
      <c r="F224" s="429"/>
      <c r="G224" s="429"/>
      <c r="H224" s="429"/>
      <c r="I224" s="429"/>
      <c r="J224" s="429"/>
      <c r="K224" s="429"/>
      <c r="L224" s="429"/>
      <c r="M224" s="429"/>
      <c r="N224" s="429"/>
      <c r="O224" s="429"/>
      <c r="Q224" s="539" t="str">
        <f>IFERROR(INDEX(Coding!$C:$C,MATCH('T12'!$B224,Coding!$B:$B,0)),"")</f>
        <v/>
      </c>
      <c r="S224" s="560" t="str">
        <f t="shared" si="7"/>
        <v/>
      </c>
    </row>
    <row r="225" spans="1:19" ht="14.35" customHeight="1">
      <c r="A225" s="427"/>
      <c r="B225" s="428"/>
      <c r="C225" s="429"/>
      <c r="D225" s="429"/>
      <c r="E225" s="429"/>
      <c r="F225" s="429"/>
      <c r="G225" s="429"/>
      <c r="H225" s="429"/>
      <c r="I225" s="429"/>
      <c r="J225" s="429"/>
      <c r="K225" s="429"/>
      <c r="L225" s="429"/>
      <c r="M225" s="429"/>
      <c r="N225" s="429"/>
      <c r="O225" s="429"/>
      <c r="Q225" s="539" t="str">
        <f>IFERROR(INDEX(Coding!$C:$C,MATCH('T12'!$B225,Coding!$B:$B,0)),"")</f>
        <v/>
      </c>
      <c r="S225" s="560" t="str">
        <f t="shared" si="7"/>
        <v/>
      </c>
    </row>
    <row r="226" spans="1:19" ht="14.35" customHeight="1">
      <c r="A226" s="427"/>
      <c r="B226" s="428"/>
      <c r="C226" s="429"/>
      <c r="D226" s="429"/>
      <c r="E226" s="429"/>
      <c r="F226" s="429"/>
      <c r="G226" s="429"/>
      <c r="H226" s="429"/>
      <c r="I226" s="429"/>
      <c r="J226" s="429"/>
      <c r="K226" s="429"/>
      <c r="L226" s="429"/>
      <c r="M226" s="429"/>
      <c r="N226" s="429"/>
      <c r="O226" s="429"/>
      <c r="Q226" s="539" t="str">
        <f>IFERROR(INDEX(Coding!$C:$C,MATCH('T12'!$B226,Coding!$B:$B,0)),"")</f>
        <v/>
      </c>
      <c r="S226" s="560" t="str">
        <f t="shared" si="7"/>
        <v/>
      </c>
    </row>
    <row r="227" spans="1:19" ht="14.35" customHeight="1">
      <c r="A227" s="427"/>
      <c r="B227" s="428"/>
      <c r="C227" s="430"/>
      <c r="D227" s="430"/>
      <c r="E227" s="430"/>
      <c r="F227" s="430"/>
      <c r="G227" s="430"/>
      <c r="H227" s="430"/>
      <c r="I227" s="430"/>
      <c r="J227" s="430"/>
      <c r="K227" s="430"/>
      <c r="L227" s="430"/>
      <c r="M227" s="430"/>
      <c r="N227" s="430"/>
      <c r="O227" s="430"/>
      <c r="Q227" s="539" t="str">
        <f>IFERROR(INDEX(Coding!$C:$C,MATCH('T12'!$B227,Coding!$B:$B,0)),"")</f>
        <v/>
      </c>
      <c r="S227" s="560" t="str">
        <f t="shared" si="7"/>
        <v/>
      </c>
    </row>
    <row r="228" spans="1:19" ht="14.35" customHeight="1">
      <c r="A228" s="424"/>
      <c r="B228" s="425"/>
      <c r="C228" s="431"/>
      <c r="D228" s="431"/>
      <c r="E228" s="431"/>
      <c r="F228" s="431"/>
      <c r="G228" s="431"/>
      <c r="H228" s="431"/>
      <c r="I228" s="431"/>
      <c r="J228" s="431"/>
      <c r="K228" s="431"/>
      <c r="L228" s="431"/>
      <c r="M228" s="431"/>
      <c r="N228" s="431"/>
      <c r="O228" s="431"/>
      <c r="Q228" s="539" t="str">
        <f>IFERROR(INDEX(Coding!$C:$C,MATCH('T12'!$B228,Coding!$B:$B,0)),"")</f>
        <v/>
      </c>
      <c r="S228" s="561" t="str">
        <f t="shared" si="7"/>
        <v/>
      </c>
    </row>
    <row r="229" spans="1:19" ht="14.35" customHeight="1">
      <c r="A229" s="424"/>
      <c r="B229" s="425"/>
      <c r="C229" s="426"/>
      <c r="D229" s="426"/>
      <c r="E229" s="426"/>
      <c r="F229" s="426"/>
      <c r="G229" s="426"/>
      <c r="H229" s="426"/>
      <c r="I229" s="426"/>
      <c r="J229" s="426"/>
      <c r="K229" s="426"/>
      <c r="L229" s="426"/>
      <c r="M229" s="426"/>
      <c r="N229" s="426"/>
      <c r="O229" s="426"/>
      <c r="Q229" s="539" t="str">
        <f>IFERROR(INDEX(Coding!$C:$C,MATCH('T12'!$B229,Coding!$B:$B,0)),"")</f>
        <v/>
      </c>
      <c r="S229" s="562" t="str">
        <f t="shared" si="7"/>
        <v/>
      </c>
    </row>
    <row r="230" spans="1:19" ht="14.35" customHeight="1">
      <c r="A230" s="427"/>
      <c r="B230" s="428"/>
      <c r="C230" s="429"/>
      <c r="D230" s="429"/>
      <c r="E230" s="429"/>
      <c r="F230" s="429"/>
      <c r="G230" s="429"/>
      <c r="H230" s="429"/>
      <c r="I230" s="429"/>
      <c r="J230" s="429"/>
      <c r="K230" s="429"/>
      <c r="L230" s="429"/>
      <c r="M230" s="429"/>
      <c r="N230" s="429"/>
      <c r="O230" s="429"/>
      <c r="Q230" s="539" t="str">
        <f>IFERROR(INDEX(Coding!$C:$C,MATCH('T12'!$B230,Coding!$B:$B,0)),"")</f>
        <v/>
      </c>
      <c r="S230" s="560" t="str">
        <f t="shared" si="7"/>
        <v/>
      </c>
    </row>
    <row r="231" spans="1:19" ht="14.35" customHeight="1">
      <c r="A231" s="427"/>
      <c r="B231" s="428"/>
      <c r="C231" s="430"/>
      <c r="D231" s="430"/>
      <c r="E231" s="430"/>
      <c r="F231" s="430"/>
      <c r="G231" s="430"/>
      <c r="H231" s="430"/>
      <c r="I231" s="430"/>
      <c r="J231" s="430"/>
      <c r="K231" s="430"/>
      <c r="L231" s="430"/>
      <c r="M231" s="430"/>
      <c r="N231" s="430"/>
      <c r="O231" s="430"/>
      <c r="Q231" s="539" t="str">
        <f>IFERROR(INDEX(Coding!$C:$C,MATCH('T12'!$B231,Coding!$B:$B,0)),"")</f>
        <v/>
      </c>
      <c r="S231" s="560" t="str">
        <f t="shared" si="7"/>
        <v/>
      </c>
    </row>
    <row r="232" spans="1:19" ht="14.35" customHeight="1">
      <c r="A232" s="424"/>
      <c r="B232" s="425"/>
      <c r="C232" s="431"/>
      <c r="D232" s="431"/>
      <c r="E232" s="431"/>
      <c r="F232" s="431"/>
      <c r="G232" s="431"/>
      <c r="H232" s="431"/>
      <c r="I232" s="431"/>
      <c r="J232" s="431"/>
      <c r="K232" s="431"/>
      <c r="L232" s="431"/>
      <c r="M232" s="431"/>
      <c r="N232" s="431"/>
      <c r="O232" s="431"/>
      <c r="Q232" s="539" t="str">
        <f>IFERROR(INDEX(Coding!$C:$C,MATCH('T12'!$B232,Coding!$B:$B,0)),"")</f>
        <v/>
      </c>
      <c r="S232" s="561" t="str">
        <f t="shared" si="7"/>
        <v/>
      </c>
    </row>
    <row r="233" spans="1:19" ht="14.35" customHeight="1">
      <c r="A233" s="424"/>
      <c r="B233" s="425"/>
      <c r="C233" s="426"/>
      <c r="D233" s="426"/>
      <c r="E233" s="426"/>
      <c r="F233" s="426"/>
      <c r="G233" s="426"/>
      <c r="H233" s="426"/>
      <c r="I233" s="426"/>
      <c r="J233" s="426"/>
      <c r="K233" s="426"/>
      <c r="L233" s="426"/>
      <c r="M233" s="426"/>
      <c r="N233" s="426"/>
      <c r="O233" s="426"/>
      <c r="Q233" s="539" t="str">
        <f>IFERROR(INDEX(Coding!$C:$C,MATCH('T12'!$B233,Coding!$B:$B,0)),"")</f>
        <v/>
      </c>
      <c r="S233" s="562" t="str">
        <f t="shared" si="7"/>
        <v/>
      </c>
    </row>
    <row r="234" spans="1:19" ht="14.35" customHeight="1">
      <c r="A234" s="427"/>
      <c r="B234" s="428"/>
      <c r="C234" s="429"/>
      <c r="D234" s="429"/>
      <c r="E234" s="429"/>
      <c r="F234" s="429"/>
      <c r="G234" s="429"/>
      <c r="H234" s="429"/>
      <c r="I234" s="429"/>
      <c r="J234" s="429"/>
      <c r="K234" s="429"/>
      <c r="L234" s="429"/>
      <c r="M234" s="429"/>
      <c r="N234" s="429"/>
      <c r="O234" s="429"/>
      <c r="Q234" s="539" t="str">
        <f>IFERROR(INDEX(Coding!$C:$C,MATCH('T12'!$B234,Coding!$B:$B,0)),"")</f>
        <v/>
      </c>
      <c r="S234" s="560" t="str">
        <f t="shared" si="7"/>
        <v/>
      </c>
    </row>
    <row r="235" spans="1:19" ht="14.35" customHeight="1">
      <c r="A235" s="427"/>
      <c r="B235" s="428"/>
      <c r="C235" s="429"/>
      <c r="D235" s="429"/>
      <c r="E235" s="429"/>
      <c r="F235" s="429"/>
      <c r="G235" s="429"/>
      <c r="H235" s="429"/>
      <c r="I235" s="429"/>
      <c r="J235" s="429"/>
      <c r="K235" s="429"/>
      <c r="L235" s="429"/>
      <c r="M235" s="429"/>
      <c r="N235" s="429"/>
      <c r="O235" s="429"/>
      <c r="Q235" s="539" t="str">
        <f>IFERROR(INDEX(Coding!$C:$C,MATCH('T12'!$B235,Coding!$B:$B,0)),"")</f>
        <v/>
      </c>
      <c r="S235" s="560" t="str">
        <f t="shared" si="7"/>
        <v/>
      </c>
    </row>
    <row r="236" spans="1:19" ht="14.35" customHeight="1">
      <c r="A236" s="427"/>
      <c r="B236" s="428"/>
      <c r="C236" s="429"/>
      <c r="D236" s="429"/>
      <c r="E236" s="429"/>
      <c r="F236" s="429"/>
      <c r="G236" s="429"/>
      <c r="H236" s="429"/>
      <c r="I236" s="429"/>
      <c r="J236" s="429"/>
      <c r="K236" s="429"/>
      <c r="L236" s="429"/>
      <c r="M236" s="429"/>
      <c r="N236" s="429"/>
      <c r="O236" s="429"/>
      <c r="Q236" s="539" t="str">
        <f>IFERROR(INDEX(Coding!$C:$C,MATCH('T12'!$B236,Coding!$B:$B,0)),"")</f>
        <v/>
      </c>
      <c r="S236" s="560" t="str">
        <f t="shared" si="7"/>
        <v/>
      </c>
    </row>
    <row r="237" spans="1:19" ht="14.35" customHeight="1">
      <c r="A237" s="427"/>
      <c r="B237" s="428"/>
      <c r="C237" s="430"/>
      <c r="D237" s="430"/>
      <c r="E237" s="430"/>
      <c r="F237" s="430"/>
      <c r="G237" s="430"/>
      <c r="H237" s="430"/>
      <c r="I237" s="430"/>
      <c r="J237" s="430"/>
      <c r="K237" s="430"/>
      <c r="L237" s="430"/>
      <c r="M237" s="430"/>
      <c r="N237" s="430"/>
      <c r="O237" s="430"/>
      <c r="Q237" s="539" t="str">
        <f>IFERROR(INDEX(Coding!$C:$C,MATCH('T12'!$B237,Coding!$B:$B,0)),"")</f>
        <v/>
      </c>
      <c r="S237" s="560" t="str">
        <f t="shared" si="7"/>
        <v/>
      </c>
    </row>
    <row r="238" spans="1:19" ht="14.35" customHeight="1">
      <c r="A238" s="424"/>
      <c r="B238" s="425"/>
      <c r="C238" s="431"/>
      <c r="D238" s="431"/>
      <c r="E238" s="431"/>
      <c r="F238" s="431"/>
      <c r="G238" s="431"/>
      <c r="H238" s="431"/>
      <c r="I238" s="431"/>
      <c r="J238" s="431"/>
      <c r="K238" s="431"/>
      <c r="L238" s="431"/>
      <c r="M238" s="431"/>
      <c r="N238" s="431"/>
      <c r="O238" s="431"/>
      <c r="Q238" s="539" t="str">
        <f>IFERROR(INDEX(Coding!$C:$C,MATCH('T12'!$B238,Coding!$B:$B,0)),"")</f>
        <v/>
      </c>
      <c r="S238" s="561" t="str">
        <f t="shared" si="7"/>
        <v/>
      </c>
    </row>
    <row r="239" spans="1:19" ht="14.35" customHeight="1">
      <c r="A239" s="424"/>
      <c r="B239" s="425"/>
      <c r="C239" s="426"/>
      <c r="D239" s="426"/>
      <c r="E239" s="426"/>
      <c r="F239" s="426"/>
      <c r="G239" s="426"/>
      <c r="H239" s="426"/>
      <c r="I239" s="426"/>
      <c r="J239" s="426"/>
      <c r="K239" s="426"/>
      <c r="L239" s="426"/>
      <c r="M239" s="426"/>
      <c r="N239" s="426"/>
      <c r="O239" s="426"/>
      <c r="Q239" s="539" t="str">
        <f>IFERROR(INDEX(Coding!$C:$C,MATCH('T12'!$B239,Coding!$B:$B,0)),"")</f>
        <v/>
      </c>
      <c r="S239" s="562" t="str">
        <f t="shared" si="7"/>
        <v/>
      </c>
    </row>
    <row r="240" spans="1:19" ht="14.35" customHeight="1">
      <c r="A240" s="424"/>
      <c r="B240" s="425"/>
      <c r="C240" s="426"/>
      <c r="D240" s="426"/>
      <c r="E240" s="426"/>
      <c r="F240" s="426"/>
      <c r="G240" s="426"/>
      <c r="H240" s="426"/>
      <c r="I240" s="426"/>
      <c r="J240" s="426"/>
      <c r="K240" s="426"/>
      <c r="L240" s="426"/>
      <c r="M240" s="426"/>
      <c r="N240" s="426"/>
      <c r="O240" s="426"/>
      <c r="Q240" s="539" t="str">
        <f>IFERROR(INDEX(Coding!$C:$C,MATCH('T12'!$B240,Coding!$B:$B,0)),"")</f>
        <v/>
      </c>
      <c r="S240" s="562" t="str">
        <f t="shared" si="7"/>
        <v/>
      </c>
    </row>
    <row r="241" spans="1:19" ht="14.35" customHeight="1">
      <c r="A241" s="427"/>
      <c r="B241" s="428"/>
      <c r="C241" s="429"/>
      <c r="D241" s="429"/>
      <c r="E241" s="429"/>
      <c r="F241" s="429"/>
      <c r="G241" s="429"/>
      <c r="H241" s="429"/>
      <c r="I241" s="429"/>
      <c r="J241" s="429"/>
      <c r="K241" s="429"/>
      <c r="L241" s="429"/>
      <c r="M241" s="429"/>
      <c r="N241" s="429"/>
      <c r="O241" s="429"/>
      <c r="Q241" s="539" t="str">
        <f>IFERROR(INDEX(Coding!$C:$C,MATCH('T12'!$B241,Coding!$B:$B,0)),"")</f>
        <v/>
      </c>
      <c r="S241" s="560" t="str">
        <f t="shared" si="7"/>
        <v/>
      </c>
    </row>
    <row r="242" spans="1:19" ht="14.35" customHeight="1">
      <c r="A242" s="427"/>
      <c r="B242" s="428"/>
      <c r="C242" s="429"/>
      <c r="D242" s="429"/>
      <c r="E242" s="429"/>
      <c r="F242" s="429"/>
      <c r="G242" s="429"/>
      <c r="H242" s="429"/>
      <c r="I242" s="429"/>
      <c r="J242" s="429"/>
      <c r="K242" s="429"/>
      <c r="L242" s="429"/>
      <c r="M242" s="429"/>
      <c r="N242" s="429"/>
      <c r="O242" s="429"/>
      <c r="Q242" s="539" t="str">
        <f>IFERROR(INDEX(Coding!$C:$C,MATCH('T12'!$B242,Coding!$B:$B,0)),"")</f>
        <v/>
      </c>
      <c r="S242" s="560" t="str">
        <f t="shared" si="7"/>
        <v/>
      </c>
    </row>
    <row r="243" spans="1:19" ht="14.35" customHeight="1">
      <c r="A243" s="427"/>
      <c r="B243" s="428"/>
      <c r="C243" s="429"/>
      <c r="D243" s="429"/>
      <c r="E243" s="429"/>
      <c r="F243" s="429"/>
      <c r="G243" s="429"/>
      <c r="H243" s="429"/>
      <c r="I243" s="429"/>
      <c r="J243" s="429"/>
      <c r="K243" s="429"/>
      <c r="L243" s="429"/>
      <c r="M243" s="429"/>
      <c r="N243" s="429"/>
      <c r="O243" s="429"/>
      <c r="Q243" s="539" t="str">
        <f>IFERROR(INDEX(Coding!$C:$C,MATCH('T12'!$B243,Coding!$B:$B,0)),"")</f>
        <v/>
      </c>
      <c r="S243" s="560" t="str">
        <f t="shared" si="7"/>
        <v/>
      </c>
    </row>
    <row r="244" spans="1:19" ht="14.35" customHeight="1">
      <c r="A244" s="427"/>
      <c r="B244" s="428"/>
      <c r="C244" s="429"/>
      <c r="D244" s="429"/>
      <c r="E244" s="429"/>
      <c r="F244" s="429"/>
      <c r="G244" s="429"/>
      <c r="H244" s="429"/>
      <c r="I244" s="429"/>
      <c r="J244" s="429"/>
      <c r="K244" s="429"/>
      <c r="L244" s="429"/>
      <c r="M244" s="429"/>
      <c r="N244" s="429"/>
      <c r="O244" s="429"/>
      <c r="Q244" s="539" t="str">
        <f>IFERROR(INDEX(Coding!$C:$C,MATCH('T12'!$B244,Coding!$B:$B,0)),"")</f>
        <v/>
      </c>
      <c r="S244" s="560" t="str">
        <f t="shared" si="7"/>
        <v/>
      </c>
    </row>
    <row r="245" spans="1:19" ht="14.35" customHeight="1">
      <c r="A245" s="427"/>
      <c r="B245" s="428"/>
      <c r="C245" s="429"/>
      <c r="D245" s="429"/>
      <c r="E245" s="429"/>
      <c r="F245" s="429"/>
      <c r="G245" s="429"/>
      <c r="H245" s="429"/>
      <c r="I245" s="429"/>
      <c r="J245" s="429"/>
      <c r="K245" s="429"/>
      <c r="L245" s="429"/>
      <c r="M245" s="429"/>
      <c r="N245" s="429"/>
      <c r="O245" s="429"/>
      <c r="Q245" s="539" t="str">
        <f>IFERROR(INDEX(Coding!$C:$C,MATCH('T12'!$B245,Coding!$B:$B,0)),"")</f>
        <v/>
      </c>
      <c r="S245" s="560" t="str">
        <f t="shared" si="7"/>
        <v/>
      </c>
    </row>
    <row r="246" spans="1:19" ht="14.35" customHeight="1">
      <c r="A246" s="427"/>
      <c r="B246" s="428"/>
      <c r="C246" s="429"/>
      <c r="D246" s="429"/>
      <c r="E246" s="429"/>
      <c r="F246" s="429"/>
      <c r="G246" s="429"/>
      <c r="H246" s="429"/>
      <c r="I246" s="429"/>
      <c r="J246" s="429"/>
      <c r="K246" s="429"/>
      <c r="L246" s="429"/>
      <c r="M246" s="429"/>
      <c r="N246" s="429"/>
      <c r="O246" s="429"/>
      <c r="Q246" s="539" t="str">
        <f>IFERROR(INDEX(Coding!$C:$C,MATCH('T12'!$B246,Coding!$B:$B,0)),"")</f>
        <v/>
      </c>
      <c r="S246" s="560" t="str">
        <f t="shared" si="7"/>
        <v/>
      </c>
    </row>
    <row r="247" spans="1:19" ht="14.35" customHeight="1">
      <c r="A247" s="427"/>
      <c r="B247" s="428"/>
      <c r="C247" s="429"/>
      <c r="D247" s="429"/>
      <c r="E247" s="429"/>
      <c r="F247" s="429"/>
      <c r="G247" s="429"/>
      <c r="H247" s="429"/>
      <c r="I247" s="429"/>
      <c r="J247" s="429"/>
      <c r="K247" s="429"/>
      <c r="L247" s="429"/>
      <c r="M247" s="429"/>
      <c r="N247" s="429"/>
      <c r="O247" s="429"/>
      <c r="Q247" s="539" t="str">
        <f>IFERROR(INDEX(Coding!$C:$C,MATCH('T12'!$B247,Coding!$B:$B,0)),"")</f>
        <v/>
      </c>
      <c r="S247" s="560" t="str">
        <f t="shared" si="7"/>
        <v/>
      </c>
    </row>
    <row r="248" spans="1:19" ht="14.35" customHeight="1">
      <c r="A248" s="427"/>
      <c r="B248" s="428"/>
      <c r="C248" s="429"/>
      <c r="D248" s="429"/>
      <c r="E248" s="429"/>
      <c r="F248" s="429"/>
      <c r="G248" s="429"/>
      <c r="H248" s="429"/>
      <c r="I248" s="429"/>
      <c r="J248" s="429"/>
      <c r="K248" s="429"/>
      <c r="L248" s="429"/>
      <c r="M248" s="429"/>
      <c r="N248" s="429"/>
      <c r="O248" s="429"/>
      <c r="Q248" s="539" t="str">
        <f>IFERROR(INDEX(Coding!$C:$C,MATCH('T12'!$B248,Coding!$B:$B,0)),"")</f>
        <v/>
      </c>
      <c r="S248" s="560" t="str">
        <f t="shared" si="7"/>
        <v/>
      </c>
    </row>
    <row r="249" spans="1:19" ht="14.35" customHeight="1">
      <c r="A249" s="427"/>
      <c r="B249" s="428"/>
      <c r="C249" s="429"/>
      <c r="D249" s="429"/>
      <c r="E249" s="429"/>
      <c r="F249" s="429"/>
      <c r="G249" s="429"/>
      <c r="H249" s="429"/>
      <c r="I249" s="429"/>
      <c r="J249" s="429"/>
      <c r="K249" s="429"/>
      <c r="L249" s="429"/>
      <c r="M249" s="429"/>
      <c r="N249" s="429"/>
      <c r="O249" s="429"/>
      <c r="Q249" s="539" t="str">
        <f>IFERROR(INDEX(Coding!$C:$C,MATCH('T12'!$B249,Coding!$B:$B,0)),"")</f>
        <v/>
      </c>
      <c r="S249" s="560" t="str">
        <f t="shared" si="7"/>
        <v/>
      </c>
    </row>
    <row r="250" spans="1:19" ht="14.35" customHeight="1">
      <c r="A250" s="427"/>
      <c r="B250" s="428"/>
      <c r="C250" s="429"/>
      <c r="D250" s="429"/>
      <c r="E250" s="429"/>
      <c r="F250" s="429"/>
      <c r="G250" s="429"/>
      <c r="H250" s="429"/>
      <c r="I250" s="429"/>
      <c r="J250" s="429"/>
      <c r="K250" s="429"/>
      <c r="L250" s="429"/>
      <c r="M250" s="429"/>
      <c r="N250" s="429"/>
      <c r="O250" s="429"/>
      <c r="Q250" s="539" t="str">
        <f>IFERROR(INDEX(Coding!$C:$C,MATCH('T12'!$B250,Coding!$B:$B,0)),"")</f>
        <v/>
      </c>
      <c r="S250" s="560" t="str">
        <f t="shared" si="7"/>
        <v/>
      </c>
    </row>
    <row r="251" spans="1:19" ht="14.35" customHeight="1">
      <c r="A251" s="427"/>
      <c r="B251" s="428"/>
      <c r="C251" s="429"/>
      <c r="D251" s="429"/>
      <c r="E251" s="429"/>
      <c r="F251" s="429"/>
      <c r="G251" s="429"/>
      <c r="H251" s="429"/>
      <c r="I251" s="429"/>
      <c r="J251" s="429"/>
      <c r="K251" s="429"/>
      <c r="L251" s="429"/>
      <c r="M251" s="429"/>
      <c r="N251" s="429"/>
      <c r="O251" s="429"/>
      <c r="Q251" s="539" t="str">
        <f>IFERROR(INDEX(Coding!$C:$C,MATCH('T12'!$B251,Coding!$B:$B,0)),"")</f>
        <v/>
      </c>
      <c r="S251" s="560" t="str">
        <f t="shared" si="7"/>
        <v/>
      </c>
    </row>
    <row r="252" spans="1:19" ht="14.35" customHeight="1">
      <c r="A252" s="427"/>
      <c r="B252" s="428"/>
      <c r="C252" s="429"/>
      <c r="D252" s="429"/>
      <c r="E252" s="429"/>
      <c r="F252" s="429"/>
      <c r="G252" s="429"/>
      <c r="H252" s="429"/>
      <c r="I252" s="429"/>
      <c r="J252" s="429"/>
      <c r="K252" s="429"/>
      <c r="L252" s="429"/>
      <c r="M252" s="429"/>
      <c r="N252" s="429"/>
      <c r="O252" s="429"/>
      <c r="Q252" s="539" t="str">
        <f>IFERROR(INDEX(Coding!$C:$C,MATCH('T12'!$B252,Coding!$B:$B,0)),"")</f>
        <v/>
      </c>
      <c r="S252" s="560" t="str">
        <f t="shared" si="7"/>
        <v/>
      </c>
    </row>
    <row r="253" spans="1:19" ht="14.35" customHeight="1">
      <c r="A253" s="427"/>
      <c r="B253" s="428"/>
      <c r="C253" s="429"/>
      <c r="D253" s="429"/>
      <c r="E253" s="429"/>
      <c r="F253" s="429"/>
      <c r="G253" s="429"/>
      <c r="H253" s="429"/>
      <c r="I253" s="429"/>
      <c r="J253" s="429"/>
      <c r="K253" s="429"/>
      <c r="L253" s="429"/>
      <c r="M253" s="429"/>
      <c r="N253" s="429"/>
      <c r="O253" s="429"/>
      <c r="Q253" s="539" t="str">
        <f>IFERROR(INDEX(Coding!$C:$C,MATCH('T12'!$B253,Coding!$B:$B,0)),"")</f>
        <v/>
      </c>
      <c r="S253" s="560" t="str">
        <f t="shared" si="7"/>
        <v/>
      </c>
    </row>
    <row r="254" spans="1:19" ht="14.35" customHeight="1">
      <c r="A254" s="427"/>
      <c r="B254" s="428"/>
      <c r="C254" s="429"/>
      <c r="D254" s="429"/>
      <c r="E254" s="429"/>
      <c r="F254" s="429"/>
      <c r="G254" s="429"/>
      <c r="H254" s="429"/>
      <c r="I254" s="429"/>
      <c r="J254" s="429"/>
      <c r="K254" s="429"/>
      <c r="L254" s="429"/>
      <c r="M254" s="429"/>
      <c r="N254" s="429"/>
      <c r="O254" s="429"/>
      <c r="Q254" s="539" t="str">
        <f>IFERROR(INDEX(Coding!$C:$C,MATCH('T12'!$B254,Coding!$B:$B,0)),"")</f>
        <v/>
      </c>
      <c r="S254" s="560" t="str">
        <f t="shared" si="7"/>
        <v/>
      </c>
    </row>
    <row r="255" spans="1:19" ht="14.35" customHeight="1">
      <c r="A255" s="427"/>
      <c r="B255" s="428"/>
      <c r="C255" s="429"/>
      <c r="D255" s="429"/>
      <c r="E255" s="429"/>
      <c r="F255" s="429"/>
      <c r="G255" s="429"/>
      <c r="H255" s="429"/>
      <c r="I255" s="429"/>
      <c r="J255" s="429"/>
      <c r="K255" s="429"/>
      <c r="L255" s="429"/>
      <c r="M255" s="429"/>
      <c r="N255" s="429"/>
      <c r="O255" s="429"/>
      <c r="Q255" s="539" t="str">
        <f>IFERROR(INDEX(Coding!$C:$C,MATCH('T12'!$B255,Coding!$B:$B,0)),"")</f>
        <v/>
      </c>
      <c r="S255" s="560" t="str">
        <f t="shared" si="7"/>
        <v/>
      </c>
    </row>
    <row r="256" spans="1:19" ht="14.35" customHeight="1">
      <c r="A256" s="427"/>
      <c r="B256" s="428"/>
      <c r="C256" s="429"/>
      <c r="D256" s="429"/>
      <c r="E256" s="429"/>
      <c r="F256" s="429"/>
      <c r="G256" s="429"/>
      <c r="H256" s="429"/>
      <c r="I256" s="429"/>
      <c r="J256" s="429"/>
      <c r="K256" s="429"/>
      <c r="L256" s="429"/>
      <c r="M256" s="429"/>
      <c r="N256" s="429"/>
      <c r="O256" s="429"/>
      <c r="Q256" s="539" t="str">
        <f>IFERROR(INDEX(Coding!$C:$C,MATCH('T12'!$B256,Coding!$B:$B,0)),"")</f>
        <v/>
      </c>
      <c r="S256" s="560" t="str">
        <f t="shared" si="7"/>
        <v/>
      </c>
    </row>
    <row r="257" spans="1:19" ht="14.35" customHeight="1">
      <c r="A257" s="427"/>
      <c r="B257" s="428"/>
      <c r="C257" s="429"/>
      <c r="D257" s="429"/>
      <c r="E257" s="429"/>
      <c r="F257" s="429"/>
      <c r="G257" s="429"/>
      <c r="H257" s="429"/>
      <c r="I257" s="429"/>
      <c r="J257" s="429"/>
      <c r="K257" s="429"/>
      <c r="L257" s="429"/>
      <c r="M257" s="429"/>
      <c r="N257" s="429"/>
      <c r="O257" s="429"/>
      <c r="Q257" s="539" t="str">
        <f>IFERROR(INDEX(Coding!$C:$C,MATCH('T12'!$B257,Coding!$B:$B,0)),"")</f>
        <v/>
      </c>
      <c r="S257" s="560" t="str">
        <f t="shared" si="7"/>
        <v/>
      </c>
    </row>
    <row r="258" spans="1:19" ht="14.35" customHeight="1">
      <c r="A258" s="427"/>
      <c r="B258" s="428"/>
      <c r="C258" s="429"/>
      <c r="D258" s="429"/>
      <c r="E258" s="429"/>
      <c r="F258" s="429"/>
      <c r="G258" s="429"/>
      <c r="H258" s="429"/>
      <c r="I258" s="429"/>
      <c r="J258" s="429"/>
      <c r="K258" s="429"/>
      <c r="L258" s="429"/>
      <c r="M258" s="429"/>
      <c r="N258" s="429"/>
      <c r="O258" s="429"/>
      <c r="Q258" s="539" t="str">
        <f>IFERROR(INDEX(Coding!$C:$C,MATCH('T12'!$B258,Coding!$B:$B,0)),"")</f>
        <v/>
      </c>
      <c r="S258" s="560" t="str">
        <f t="shared" si="7"/>
        <v/>
      </c>
    </row>
    <row r="259" spans="1:19" ht="14.35" customHeight="1">
      <c r="A259" s="427"/>
      <c r="B259" s="428"/>
      <c r="C259" s="429"/>
      <c r="D259" s="429"/>
      <c r="E259" s="429"/>
      <c r="F259" s="429"/>
      <c r="G259" s="429"/>
      <c r="H259" s="429"/>
      <c r="I259" s="429"/>
      <c r="J259" s="429"/>
      <c r="K259" s="429"/>
      <c r="L259" s="429"/>
      <c r="M259" s="429"/>
      <c r="N259" s="429"/>
      <c r="O259" s="429"/>
      <c r="Q259" s="539" t="str">
        <f>IFERROR(INDEX(Coding!$C:$C,MATCH('T12'!$B259,Coding!$B:$B,0)),"")</f>
        <v/>
      </c>
      <c r="S259" s="560" t="str">
        <f t="shared" si="7"/>
        <v/>
      </c>
    </row>
    <row r="260" spans="1:19" ht="14.35" customHeight="1">
      <c r="A260" s="427"/>
      <c r="B260" s="428"/>
      <c r="C260" s="429"/>
      <c r="D260" s="429"/>
      <c r="E260" s="429"/>
      <c r="F260" s="429"/>
      <c r="G260" s="429"/>
      <c r="H260" s="429"/>
      <c r="I260" s="429"/>
      <c r="J260" s="429"/>
      <c r="K260" s="429"/>
      <c r="L260" s="429"/>
      <c r="M260" s="429"/>
      <c r="N260" s="429"/>
      <c r="O260" s="429"/>
      <c r="Q260" s="539" t="str">
        <f>IFERROR(INDEX(Coding!$C:$C,MATCH('T12'!$B260,Coding!$B:$B,0)),"")</f>
        <v/>
      </c>
      <c r="S260" s="560" t="str">
        <f t="shared" si="7"/>
        <v/>
      </c>
    </row>
    <row r="261" spans="1:19" ht="14.35" customHeight="1">
      <c r="A261" s="427"/>
      <c r="B261" s="428"/>
      <c r="C261" s="429"/>
      <c r="D261" s="429"/>
      <c r="E261" s="429"/>
      <c r="F261" s="429"/>
      <c r="G261" s="429"/>
      <c r="H261" s="429"/>
      <c r="I261" s="429"/>
      <c r="J261" s="429"/>
      <c r="K261" s="429"/>
      <c r="L261" s="429"/>
      <c r="M261" s="429"/>
      <c r="N261" s="429"/>
      <c r="O261" s="429"/>
      <c r="Q261" s="539" t="str">
        <f>IFERROR(INDEX(Coding!$C:$C,MATCH('T12'!$B261,Coding!$B:$B,0)),"")</f>
        <v/>
      </c>
      <c r="S261" s="560" t="str">
        <f t="shared" si="7"/>
        <v/>
      </c>
    </row>
    <row r="262" spans="1:19" ht="14.35" customHeight="1">
      <c r="A262" s="427"/>
      <c r="B262" s="428"/>
      <c r="C262" s="429"/>
      <c r="D262" s="429"/>
      <c r="E262" s="429"/>
      <c r="F262" s="429"/>
      <c r="G262" s="429"/>
      <c r="H262" s="429"/>
      <c r="I262" s="429"/>
      <c r="J262" s="429"/>
      <c r="K262" s="429"/>
      <c r="L262" s="429"/>
      <c r="M262" s="429"/>
      <c r="N262" s="429"/>
      <c r="O262" s="429"/>
      <c r="Q262" s="539" t="str">
        <f>IFERROR(INDEX(Coding!$C:$C,MATCH('T12'!$B262,Coding!$B:$B,0)),"")</f>
        <v/>
      </c>
      <c r="S262" s="560" t="str">
        <f t="shared" si="7"/>
        <v/>
      </c>
    </row>
    <row r="263" spans="1:19" ht="14.35" customHeight="1">
      <c r="A263" s="427"/>
      <c r="B263" s="428"/>
      <c r="C263" s="429"/>
      <c r="D263" s="429"/>
      <c r="E263" s="429"/>
      <c r="F263" s="429"/>
      <c r="G263" s="429"/>
      <c r="H263" s="429"/>
      <c r="I263" s="429"/>
      <c r="J263" s="429"/>
      <c r="K263" s="429"/>
      <c r="L263" s="429"/>
      <c r="M263" s="429"/>
      <c r="N263" s="429"/>
      <c r="O263" s="429"/>
      <c r="Q263" s="539" t="str">
        <f>IFERROR(INDEX(Coding!$C:$C,MATCH('T12'!$B263,Coding!$B:$B,0)),"")</f>
        <v/>
      </c>
      <c r="S263" s="560" t="str">
        <f t="shared" ref="S263:S326" si="8">IF(ISNUMBER(O263),SUM(I263:N263)*2,"")</f>
        <v/>
      </c>
    </row>
    <row r="264" spans="1:19" ht="14.35" customHeight="1">
      <c r="A264" s="427"/>
      <c r="B264" s="428"/>
      <c r="C264" s="429"/>
      <c r="D264" s="429"/>
      <c r="E264" s="429"/>
      <c r="F264" s="429"/>
      <c r="G264" s="429"/>
      <c r="H264" s="429"/>
      <c r="I264" s="429"/>
      <c r="J264" s="429"/>
      <c r="K264" s="429"/>
      <c r="L264" s="429"/>
      <c r="M264" s="429"/>
      <c r="N264" s="429"/>
      <c r="O264" s="429"/>
      <c r="Q264" s="539" t="str">
        <f>IFERROR(INDEX(Coding!$C:$C,MATCH('T12'!$B264,Coding!$B:$B,0)),"")</f>
        <v/>
      </c>
      <c r="S264" s="560" t="str">
        <f t="shared" si="8"/>
        <v/>
      </c>
    </row>
    <row r="265" spans="1:19" ht="14.35" customHeight="1">
      <c r="A265" s="427"/>
      <c r="B265" s="428"/>
      <c r="C265" s="429"/>
      <c r="D265" s="429"/>
      <c r="E265" s="429"/>
      <c r="F265" s="429"/>
      <c r="G265" s="429"/>
      <c r="H265" s="429"/>
      <c r="I265" s="429"/>
      <c r="J265" s="429"/>
      <c r="K265" s="429"/>
      <c r="L265" s="429"/>
      <c r="M265" s="429"/>
      <c r="N265" s="429"/>
      <c r="O265" s="429"/>
      <c r="Q265" s="539" t="str">
        <f>IFERROR(INDEX(Coding!$C:$C,MATCH('T12'!$B265,Coding!$B:$B,0)),"")</f>
        <v/>
      </c>
      <c r="S265" s="560" t="str">
        <f t="shared" si="8"/>
        <v/>
      </c>
    </row>
    <row r="266" spans="1:19" ht="14.35" customHeight="1">
      <c r="A266" s="427"/>
      <c r="B266" s="428"/>
      <c r="C266" s="429"/>
      <c r="D266" s="429"/>
      <c r="E266" s="429"/>
      <c r="F266" s="429"/>
      <c r="G266" s="429"/>
      <c r="H266" s="429"/>
      <c r="I266" s="429"/>
      <c r="J266" s="429"/>
      <c r="K266" s="429"/>
      <c r="L266" s="429"/>
      <c r="M266" s="429"/>
      <c r="N266" s="429"/>
      <c r="O266" s="429"/>
      <c r="Q266" s="539" t="str">
        <f>IFERROR(INDEX(Coding!$C:$C,MATCH('T12'!$B266,Coding!$B:$B,0)),"")</f>
        <v/>
      </c>
      <c r="S266" s="560" t="str">
        <f t="shared" si="8"/>
        <v/>
      </c>
    </row>
    <row r="267" spans="1:19" ht="14.35" customHeight="1">
      <c r="A267" s="427"/>
      <c r="B267" s="428"/>
      <c r="C267" s="429"/>
      <c r="D267" s="429"/>
      <c r="E267" s="429"/>
      <c r="F267" s="429"/>
      <c r="G267" s="429"/>
      <c r="H267" s="429"/>
      <c r="I267" s="429"/>
      <c r="J267" s="429"/>
      <c r="K267" s="429"/>
      <c r="L267" s="429"/>
      <c r="M267" s="429"/>
      <c r="N267" s="429"/>
      <c r="O267" s="429"/>
      <c r="Q267" s="539" t="str">
        <f>IFERROR(INDEX(Coding!$C:$C,MATCH('T12'!$B267,Coding!$B:$B,0)),"")</f>
        <v/>
      </c>
      <c r="S267" s="560" t="str">
        <f t="shared" si="8"/>
        <v/>
      </c>
    </row>
    <row r="268" spans="1:19" ht="14.35" customHeight="1">
      <c r="A268" s="427"/>
      <c r="B268" s="428"/>
      <c r="C268" s="429"/>
      <c r="D268" s="429"/>
      <c r="E268" s="429"/>
      <c r="F268" s="429"/>
      <c r="G268" s="429"/>
      <c r="H268" s="429"/>
      <c r="I268" s="429"/>
      <c r="J268" s="429"/>
      <c r="K268" s="429"/>
      <c r="L268" s="429"/>
      <c r="M268" s="429"/>
      <c r="N268" s="429"/>
      <c r="O268" s="429"/>
      <c r="Q268" s="539" t="str">
        <f>IFERROR(INDEX(Coding!$C:$C,MATCH('T12'!$B268,Coding!$B:$B,0)),"")</f>
        <v/>
      </c>
      <c r="S268" s="560" t="str">
        <f t="shared" si="8"/>
        <v/>
      </c>
    </row>
    <row r="269" spans="1:19" ht="14.35" customHeight="1">
      <c r="A269" s="427"/>
      <c r="B269" s="428"/>
      <c r="C269" s="429"/>
      <c r="D269" s="429"/>
      <c r="E269" s="429"/>
      <c r="F269" s="429"/>
      <c r="G269" s="429"/>
      <c r="H269" s="429"/>
      <c r="I269" s="429"/>
      <c r="J269" s="429"/>
      <c r="K269" s="429"/>
      <c r="L269" s="429"/>
      <c r="M269" s="429"/>
      <c r="N269" s="429"/>
      <c r="O269" s="429"/>
      <c r="Q269" s="539" t="str">
        <f>IFERROR(INDEX(Coding!$C:$C,MATCH('T12'!$B269,Coding!$B:$B,0)),"")</f>
        <v/>
      </c>
      <c r="S269" s="560" t="str">
        <f t="shared" si="8"/>
        <v/>
      </c>
    </row>
    <row r="270" spans="1:19" ht="14.35" customHeight="1">
      <c r="A270" s="427"/>
      <c r="B270" s="428"/>
      <c r="C270" s="429"/>
      <c r="D270" s="429"/>
      <c r="E270" s="429"/>
      <c r="F270" s="429"/>
      <c r="G270" s="429"/>
      <c r="H270" s="429"/>
      <c r="I270" s="429"/>
      <c r="J270" s="429"/>
      <c r="K270" s="429"/>
      <c r="L270" s="429"/>
      <c r="M270" s="429"/>
      <c r="N270" s="429"/>
      <c r="O270" s="429"/>
      <c r="Q270" s="539" t="str">
        <f>IFERROR(INDEX(Coding!$C:$C,MATCH('T12'!$B270,Coding!$B:$B,0)),"")</f>
        <v/>
      </c>
      <c r="S270" s="560" t="str">
        <f t="shared" si="8"/>
        <v/>
      </c>
    </row>
    <row r="271" spans="1:19" ht="14.35" customHeight="1">
      <c r="A271" s="427"/>
      <c r="B271" s="428"/>
      <c r="C271" s="429"/>
      <c r="D271" s="429"/>
      <c r="E271" s="429"/>
      <c r="F271" s="429"/>
      <c r="G271" s="429"/>
      <c r="H271" s="429"/>
      <c r="I271" s="429"/>
      <c r="J271" s="429"/>
      <c r="K271" s="429"/>
      <c r="L271" s="429"/>
      <c r="M271" s="429"/>
      <c r="N271" s="429"/>
      <c r="O271" s="429"/>
      <c r="Q271" s="539" t="str">
        <f>IFERROR(INDEX(Coding!$C:$C,MATCH('T12'!$B271,Coding!$B:$B,0)),"")</f>
        <v/>
      </c>
      <c r="S271" s="560" t="str">
        <f t="shared" si="8"/>
        <v/>
      </c>
    </row>
    <row r="272" spans="1:19" ht="14.35" customHeight="1">
      <c r="A272" s="427"/>
      <c r="B272" s="428"/>
      <c r="C272" s="429"/>
      <c r="D272" s="429"/>
      <c r="E272" s="429"/>
      <c r="F272" s="429"/>
      <c r="G272" s="429"/>
      <c r="H272" s="429"/>
      <c r="I272" s="429"/>
      <c r="J272" s="429"/>
      <c r="K272" s="429"/>
      <c r="L272" s="429"/>
      <c r="M272" s="429"/>
      <c r="N272" s="429"/>
      <c r="O272" s="429"/>
      <c r="Q272" s="539" t="str">
        <f>IFERROR(INDEX(Coding!$C:$C,MATCH('T12'!$B272,Coding!$B:$B,0)),"")</f>
        <v/>
      </c>
      <c r="S272" s="560" t="str">
        <f t="shared" si="8"/>
        <v/>
      </c>
    </row>
    <row r="273" spans="1:19" ht="14.35" customHeight="1">
      <c r="A273" s="427"/>
      <c r="B273" s="428"/>
      <c r="C273" s="429"/>
      <c r="D273" s="429"/>
      <c r="E273" s="429"/>
      <c r="F273" s="429"/>
      <c r="G273" s="429"/>
      <c r="H273" s="429"/>
      <c r="I273" s="429"/>
      <c r="J273" s="429"/>
      <c r="K273" s="429"/>
      <c r="L273" s="429"/>
      <c r="M273" s="429"/>
      <c r="N273" s="429"/>
      <c r="O273" s="429"/>
      <c r="Q273" s="539" t="str">
        <f>IFERROR(INDEX(Coding!$C:$C,MATCH('T12'!$B273,Coding!$B:$B,0)),"")</f>
        <v/>
      </c>
      <c r="S273" s="560" t="str">
        <f t="shared" si="8"/>
        <v/>
      </c>
    </row>
    <row r="274" spans="1:19" ht="14.35" customHeight="1">
      <c r="A274" s="427"/>
      <c r="B274" s="428"/>
      <c r="C274" s="429"/>
      <c r="D274" s="429"/>
      <c r="E274" s="429"/>
      <c r="F274" s="429"/>
      <c r="G274" s="429"/>
      <c r="H274" s="429"/>
      <c r="I274" s="429"/>
      <c r="J274" s="429"/>
      <c r="K274" s="429"/>
      <c r="L274" s="429"/>
      <c r="M274" s="429"/>
      <c r="N274" s="429"/>
      <c r="O274" s="429"/>
      <c r="Q274" s="539" t="str">
        <f>IFERROR(INDEX(Coding!$C:$C,MATCH('T12'!$B274,Coding!$B:$B,0)),"")</f>
        <v/>
      </c>
      <c r="S274" s="560" t="str">
        <f t="shared" si="8"/>
        <v/>
      </c>
    </row>
    <row r="275" spans="1:19" ht="14.35" customHeight="1">
      <c r="A275" s="427"/>
      <c r="B275" s="428"/>
      <c r="C275" s="430"/>
      <c r="D275" s="430"/>
      <c r="E275" s="430"/>
      <c r="F275" s="430"/>
      <c r="G275" s="430"/>
      <c r="H275" s="430"/>
      <c r="I275" s="430"/>
      <c r="J275" s="430"/>
      <c r="K275" s="430"/>
      <c r="L275" s="430"/>
      <c r="M275" s="430"/>
      <c r="N275" s="430"/>
      <c r="O275" s="430"/>
      <c r="Q275" s="539" t="str">
        <f>IFERROR(INDEX(Coding!$C:$C,MATCH('T12'!$B275,Coding!$B:$B,0)),"")</f>
        <v/>
      </c>
      <c r="S275" s="560" t="str">
        <f t="shared" si="8"/>
        <v/>
      </c>
    </row>
    <row r="276" spans="1:19" ht="14.35" customHeight="1">
      <c r="A276" s="424"/>
      <c r="B276" s="425"/>
      <c r="C276" s="431"/>
      <c r="D276" s="431"/>
      <c r="E276" s="431"/>
      <c r="F276" s="431"/>
      <c r="G276" s="431"/>
      <c r="H276" s="431"/>
      <c r="I276" s="431"/>
      <c r="J276" s="431"/>
      <c r="K276" s="431"/>
      <c r="L276" s="431"/>
      <c r="M276" s="431"/>
      <c r="N276" s="431"/>
      <c r="O276" s="431"/>
      <c r="Q276" s="539" t="str">
        <f>IFERROR(INDEX(Coding!$C:$C,MATCH('T12'!$B276,Coding!$B:$B,0)),"")</f>
        <v/>
      </c>
      <c r="S276" s="561" t="str">
        <f t="shared" si="8"/>
        <v/>
      </c>
    </row>
    <row r="277" spans="1:19" ht="14.35" customHeight="1">
      <c r="A277" s="424"/>
      <c r="B277" s="425"/>
      <c r="C277" s="426"/>
      <c r="D277" s="426"/>
      <c r="E277" s="426"/>
      <c r="F277" s="426"/>
      <c r="G277" s="426"/>
      <c r="H277" s="426"/>
      <c r="I277" s="426"/>
      <c r="J277" s="426"/>
      <c r="K277" s="426"/>
      <c r="L277" s="426"/>
      <c r="M277" s="426"/>
      <c r="N277" s="426"/>
      <c r="O277" s="426"/>
      <c r="Q277" s="539" t="str">
        <f>IFERROR(INDEX(Coding!$C:$C,MATCH('T12'!$B277,Coding!$B:$B,0)),"")</f>
        <v/>
      </c>
      <c r="S277" s="562" t="str">
        <f t="shared" si="8"/>
        <v/>
      </c>
    </row>
    <row r="278" spans="1:19" ht="14.35" customHeight="1">
      <c r="A278" s="427"/>
      <c r="B278" s="428"/>
      <c r="C278" s="429"/>
      <c r="D278" s="429"/>
      <c r="E278" s="429"/>
      <c r="F278" s="429"/>
      <c r="G278" s="429"/>
      <c r="H278" s="429"/>
      <c r="I278" s="429"/>
      <c r="J278" s="429"/>
      <c r="K278" s="429"/>
      <c r="L278" s="429"/>
      <c r="M278" s="429"/>
      <c r="N278" s="429"/>
      <c r="O278" s="429"/>
      <c r="Q278" s="539" t="str">
        <f>IFERROR(INDEX(Coding!$C:$C,MATCH('T12'!$B278,Coding!$B:$B,0)),"")</f>
        <v/>
      </c>
      <c r="S278" s="560" t="str">
        <f t="shared" si="8"/>
        <v/>
      </c>
    </row>
    <row r="279" spans="1:19" ht="14.35" customHeight="1">
      <c r="A279" s="427"/>
      <c r="B279" s="428"/>
      <c r="C279" s="429"/>
      <c r="D279" s="429"/>
      <c r="E279" s="429"/>
      <c r="F279" s="429"/>
      <c r="G279" s="429"/>
      <c r="H279" s="429"/>
      <c r="I279" s="429"/>
      <c r="J279" s="429"/>
      <c r="K279" s="429"/>
      <c r="L279" s="429"/>
      <c r="M279" s="429"/>
      <c r="N279" s="429"/>
      <c r="O279" s="429"/>
      <c r="Q279" s="539" t="str">
        <f>IFERROR(INDEX(Coding!$C:$C,MATCH('T12'!$B279,Coding!$B:$B,0)),"")</f>
        <v/>
      </c>
      <c r="S279" s="560" t="str">
        <f t="shared" si="8"/>
        <v/>
      </c>
    </row>
    <row r="280" spans="1:19" ht="14.35" customHeight="1">
      <c r="A280" s="427"/>
      <c r="B280" s="428"/>
      <c r="C280" s="429"/>
      <c r="D280" s="429"/>
      <c r="E280" s="429"/>
      <c r="F280" s="429"/>
      <c r="G280" s="429"/>
      <c r="H280" s="429"/>
      <c r="I280" s="429"/>
      <c r="J280" s="429"/>
      <c r="K280" s="429"/>
      <c r="L280" s="429"/>
      <c r="M280" s="429"/>
      <c r="N280" s="429"/>
      <c r="O280" s="429"/>
      <c r="Q280" s="539" t="str">
        <f>IFERROR(INDEX(Coding!$C:$C,MATCH('T12'!$B280,Coding!$B:$B,0)),"")</f>
        <v/>
      </c>
      <c r="S280" s="560" t="str">
        <f t="shared" si="8"/>
        <v/>
      </c>
    </row>
    <row r="281" spans="1:19" ht="14.35" customHeight="1">
      <c r="A281" s="427"/>
      <c r="B281" s="428"/>
      <c r="C281" s="429"/>
      <c r="D281" s="429"/>
      <c r="E281" s="429"/>
      <c r="F281" s="429"/>
      <c r="G281" s="429"/>
      <c r="H281" s="429"/>
      <c r="I281" s="429"/>
      <c r="J281" s="429"/>
      <c r="K281" s="429"/>
      <c r="L281" s="429"/>
      <c r="M281" s="429"/>
      <c r="N281" s="429"/>
      <c r="O281" s="429"/>
      <c r="Q281" s="539" t="str">
        <f>IFERROR(INDEX(Coding!$C:$C,MATCH('T12'!$B281,Coding!$B:$B,0)),"")</f>
        <v/>
      </c>
      <c r="S281" s="560" t="str">
        <f t="shared" si="8"/>
        <v/>
      </c>
    </row>
    <row r="282" spans="1:19" ht="14.35" customHeight="1">
      <c r="A282" s="427"/>
      <c r="B282" s="428"/>
      <c r="C282" s="429"/>
      <c r="D282" s="429"/>
      <c r="E282" s="429"/>
      <c r="F282" s="429"/>
      <c r="G282" s="429"/>
      <c r="H282" s="429"/>
      <c r="I282" s="429"/>
      <c r="J282" s="429"/>
      <c r="K282" s="429"/>
      <c r="L282" s="429"/>
      <c r="M282" s="429"/>
      <c r="N282" s="429"/>
      <c r="O282" s="429"/>
      <c r="Q282" s="539" t="str">
        <f>IFERROR(INDEX(Coding!$C:$C,MATCH('T12'!$B282,Coding!$B:$B,0)),"")</f>
        <v/>
      </c>
      <c r="S282" s="560" t="str">
        <f t="shared" si="8"/>
        <v/>
      </c>
    </row>
    <row r="283" spans="1:19" ht="14.35" customHeight="1">
      <c r="A283" s="427"/>
      <c r="B283" s="428"/>
      <c r="C283" s="429"/>
      <c r="D283" s="429"/>
      <c r="E283" s="429"/>
      <c r="F283" s="429"/>
      <c r="G283" s="429"/>
      <c r="H283" s="429"/>
      <c r="I283" s="429"/>
      <c r="J283" s="429"/>
      <c r="K283" s="429"/>
      <c r="L283" s="429"/>
      <c r="M283" s="429"/>
      <c r="N283" s="429"/>
      <c r="O283" s="429"/>
      <c r="Q283" s="539" t="str">
        <f>IFERROR(INDEX(Coding!$C:$C,MATCH('T12'!$B283,Coding!$B:$B,0)),"")</f>
        <v/>
      </c>
      <c r="S283" s="560" t="str">
        <f t="shared" si="8"/>
        <v/>
      </c>
    </row>
    <row r="284" spans="1:19" ht="14.35" customHeight="1">
      <c r="A284" s="427"/>
      <c r="B284" s="428"/>
      <c r="C284" s="429"/>
      <c r="D284" s="429"/>
      <c r="E284" s="429"/>
      <c r="F284" s="429"/>
      <c r="G284" s="429"/>
      <c r="H284" s="429"/>
      <c r="I284" s="429"/>
      <c r="J284" s="429"/>
      <c r="K284" s="429"/>
      <c r="L284" s="429"/>
      <c r="M284" s="429"/>
      <c r="N284" s="429"/>
      <c r="O284" s="429"/>
      <c r="Q284" s="539" t="str">
        <f>IFERROR(INDEX(Coding!$C:$C,MATCH('T12'!$B284,Coding!$B:$B,0)),"")</f>
        <v/>
      </c>
      <c r="S284" s="560" t="str">
        <f t="shared" si="8"/>
        <v/>
      </c>
    </row>
    <row r="285" spans="1:19" ht="14.35" customHeight="1">
      <c r="A285" s="427"/>
      <c r="B285" s="428"/>
      <c r="C285" s="429"/>
      <c r="D285" s="429"/>
      <c r="E285" s="429"/>
      <c r="F285" s="429"/>
      <c r="G285" s="429"/>
      <c r="H285" s="429"/>
      <c r="I285" s="429"/>
      <c r="J285" s="429"/>
      <c r="K285" s="429"/>
      <c r="L285" s="429"/>
      <c r="M285" s="429"/>
      <c r="N285" s="429"/>
      <c r="O285" s="429"/>
      <c r="Q285" s="539" t="str">
        <f>IFERROR(INDEX(Coding!$C:$C,MATCH('T12'!$B285,Coding!$B:$B,0)),"")</f>
        <v/>
      </c>
      <c r="S285" s="560" t="str">
        <f t="shared" si="8"/>
        <v/>
      </c>
    </row>
    <row r="286" spans="1:19" ht="14.35" customHeight="1">
      <c r="A286" s="427"/>
      <c r="B286" s="428"/>
      <c r="C286" s="429"/>
      <c r="D286" s="429"/>
      <c r="E286" s="429"/>
      <c r="F286" s="429"/>
      <c r="G286" s="429"/>
      <c r="H286" s="429"/>
      <c r="I286" s="429"/>
      <c r="J286" s="429"/>
      <c r="K286" s="429"/>
      <c r="L286" s="429"/>
      <c r="M286" s="429"/>
      <c r="N286" s="429"/>
      <c r="O286" s="429"/>
      <c r="Q286" s="539" t="str">
        <f>IFERROR(INDEX(Coding!$C:$C,MATCH('T12'!$B286,Coding!$B:$B,0)),"")</f>
        <v/>
      </c>
      <c r="S286" s="560" t="str">
        <f t="shared" si="8"/>
        <v/>
      </c>
    </row>
    <row r="287" spans="1:19" ht="14.35" customHeight="1">
      <c r="A287" s="427"/>
      <c r="B287" s="428"/>
      <c r="C287" s="429"/>
      <c r="D287" s="429"/>
      <c r="E287" s="429"/>
      <c r="F287" s="429"/>
      <c r="G287" s="429"/>
      <c r="H287" s="429"/>
      <c r="I287" s="429"/>
      <c r="J287" s="429"/>
      <c r="K287" s="429"/>
      <c r="L287" s="429"/>
      <c r="M287" s="429"/>
      <c r="N287" s="429"/>
      <c r="O287" s="429"/>
      <c r="Q287" s="539" t="str">
        <f>IFERROR(INDEX(Coding!$C:$C,MATCH('T12'!$B287,Coding!$B:$B,0)),"")</f>
        <v/>
      </c>
      <c r="S287" s="560" t="str">
        <f t="shared" si="8"/>
        <v/>
      </c>
    </row>
    <row r="288" spans="1:19" ht="14.35" customHeight="1">
      <c r="A288" s="427"/>
      <c r="B288" s="428"/>
      <c r="C288" s="429"/>
      <c r="D288" s="429"/>
      <c r="E288" s="429"/>
      <c r="F288" s="429"/>
      <c r="G288" s="429"/>
      <c r="H288" s="429"/>
      <c r="I288" s="429"/>
      <c r="J288" s="429"/>
      <c r="K288" s="429"/>
      <c r="L288" s="429"/>
      <c r="M288" s="429"/>
      <c r="N288" s="429"/>
      <c r="O288" s="429"/>
      <c r="Q288" s="539" t="str">
        <f>IFERROR(INDEX(Coding!$C:$C,MATCH('T12'!$B288,Coding!$B:$B,0)),"")</f>
        <v/>
      </c>
      <c r="S288" s="560" t="str">
        <f t="shared" si="8"/>
        <v/>
      </c>
    </row>
    <row r="289" spans="1:19" ht="14.35" customHeight="1">
      <c r="A289" s="427"/>
      <c r="B289" s="428"/>
      <c r="C289" s="430"/>
      <c r="D289" s="430"/>
      <c r="E289" s="430"/>
      <c r="F289" s="430"/>
      <c r="G289" s="430"/>
      <c r="H289" s="430"/>
      <c r="I289" s="430"/>
      <c r="J289" s="430"/>
      <c r="K289" s="430"/>
      <c r="L289" s="430"/>
      <c r="M289" s="430"/>
      <c r="N289" s="430"/>
      <c r="O289" s="430"/>
      <c r="Q289" s="539" t="str">
        <f>IFERROR(INDEX(Coding!$C:$C,MATCH('T12'!$B289,Coding!$B:$B,0)),"")</f>
        <v/>
      </c>
      <c r="S289" s="560" t="str">
        <f t="shared" si="8"/>
        <v/>
      </c>
    </row>
    <row r="290" spans="1:19" ht="14.35" customHeight="1">
      <c r="A290" s="424"/>
      <c r="B290" s="425"/>
      <c r="C290" s="431"/>
      <c r="D290" s="431"/>
      <c r="E290" s="431"/>
      <c r="F290" s="431"/>
      <c r="G290" s="431"/>
      <c r="H290" s="431"/>
      <c r="I290" s="431"/>
      <c r="J290" s="431"/>
      <c r="K290" s="431"/>
      <c r="L290" s="431"/>
      <c r="M290" s="431"/>
      <c r="N290" s="431"/>
      <c r="O290" s="431"/>
      <c r="Q290" s="539" t="str">
        <f>IFERROR(INDEX(Coding!$C:$C,MATCH('T12'!$B290,Coding!$B:$B,0)),"")</f>
        <v/>
      </c>
      <c r="S290" s="561" t="str">
        <f t="shared" si="8"/>
        <v/>
      </c>
    </row>
    <row r="291" spans="1:19" ht="14.35" customHeight="1">
      <c r="A291" s="424"/>
      <c r="B291" s="425"/>
      <c r="C291" s="426"/>
      <c r="D291" s="426"/>
      <c r="E291" s="426"/>
      <c r="F291" s="426"/>
      <c r="G291" s="426"/>
      <c r="H291" s="426"/>
      <c r="I291" s="426"/>
      <c r="J291" s="426"/>
      <c r="K291" s="426"/>
      <c r="L291" s="426"/>
      <c r="M291" s="426"/>
      <c r="N291" s="426"/>
      <c r="O291" s="426"/>
      <c r="Q291" s="539" t="str">
        <f>IFERROR(INDEX(Coding!$C:$C,MATCH('T12'!$B291,Coding!$B:$B,0)),"")</f>
        <v/>
      </c>
      <c r="S291" s="562" t="str">
        <f t="shared" si="8"/>
        <v/>
      </c>
    </row>
    <row r="292" spans="1:19" ht="14.35" customHeight="1">
      <c r="A292" s="427"/>
      <c r="B292" s="428"/>
      <c r="C292" s="429"/>
      <c r="D292" s="429"/>
      <c r="E292" s="429"/>
      <c r="F292" s="429"/>
      <c r="G292" s="429"/>
      <c r="H292" s="429"/>
      <c r="I292" s="429"/>
      <c r="J292" s="429"/>
      <c r="K292" s="429"/>
      <c r="L292" s="429"/>
      <c r="M292" s="429"/>
      <c r="N292" s="429"/>
      <c r="O292" s="429"/>
      <c r="Q292" s="539" t="str">
        <f>IFERROR(INDEX(Coding!$C:$C,MATCH('T12'!$B292,Coding!$B:$B,0)),"")</f>
        <v/>
      </c>
      <c r="S292" s="560" t="str">
        <f t="shared" si="8"/>
        <v/>
      </c>
    </row>
    <row r="293" spans="1:19" ht="14.35" customHeight="1">
      <c r="A293" s="427"/>
      <c r="B293" s="428"/>
      <c r="C293" s="429"/>
      <c r="D293" s="429"/>
      <c r="E293" s="429"/>
      <c r="F293" s="429"/>
      <c r="G293" s="429"/>
      <c r="H293" s="429"/>
      <c r="I293" s="429"/>
      <c r="J293" s="429"/>
      <c r="K293" s="429"/>
      <c r="L293" s="429"/>
      <c r="M293" s="429"/>
      <c r="N293" s="429"/>
      <c r="O293" s="429"/>
      <c r="Q293" s="539" t="str">
        <f>IFERROR(INDEX(Coding!$C:$C,MATCH('T12'!$B293,Coding!$B:$B,0)),"")</f>
        <v/>
      </c>
      <c r="S293" s="560" t="str">
        <f t="shared" si="8"/>
        <v/>
      </c>
    </row>
    <row r="294" spans="1:19" ht="14.35" customHeight="1">
      <c r="A294" s="427"/>
      <c r="B294" s="428"/>
      <c r="C294" s="430"/>
      <c r="D294" s="430"/>
      <c r="E294" s="430"/>
      <c r="F294" s="430"/>
      <c r="G294" s="430"/>
      <c r="H294" s="430"/>
      <c r="I294" s="430"/>
      <c r="J294" s="430"/>
      <c r="K294" s="430"/>
      <c r="L294" s="430"/>
      <c r="M294" s="430"/>
      <c r="N294" s="430"/>
      <c r="O294" s="430"/>
      <c r="Q294" s="539" t="str">
        <f>IFERROR(INDEX(Coding!$C:$C,MATCH('T12'!$B294,Coding!$B:$B,0)),"")</f>
        <v/>
      </c>
      <c r="S294" s="560" t="str">
        <f t="shared" si="8"/>
        <v/>
      </c>
    </row>
    <row r="295" spans="1:19" ht="14.35" customHeight="1">
      <c r="A295" s="424"/>
      <c r="B295" s="425"/>
      <c r="C295" s="431"/>
      <c r="D295" s="431"/>
      <c r="E295" s="431"/>
      <c r="F295" s="431"/>
      <c r="G295" s="431"/>
      <c r="H295" s="431"/>
      <c r="I295" s="431"/>
      <c r="J295" s="431"/>
      <c r="K295" s="431"/>
      <c r="L295" s="431"/>
      <c r="M295" s="431"/>
      <c r="N295" s="431"/>
      <c r="O295" s="431"/>
      <c r="Q295" s="539" t="str">
        <f>IFERROR(INDEX(Coding!$C:$C,MATCH('T12'!$B295,Coding!$B:$B,0)),"")</f>
        <v/>
      </c>
      <c r="S295" s="561" t="str">
        <f t="shared" si="8"/>
        <v/>
      </c>
    </row>
    <row r="296" spans="1:19" ht="14.35" customHeight="1">
      <c r="A296" s="424"/>
      <c r="B296" s="425"/>
      <c r="C296" s="426"/>
      <c r="D296" s="426"/>
      <c r="E296" s="426"/>
      <c r="F296" s="426"/>
      <c r="G296" s="426"/>
      <c r="H296" s="426"/>
      <c r="I296" s="426"/>
      <c r="J296" s="426"/>
      <c r="K296" s="426"/>
      <c r="L296" s="426"/>
      <c r="M296" s="426"/>
      <c r="N296" s="426"/>
      <c r="O296" s="426"/>
      <c r="Q296" s="539" t="str">
        <f>IFERROR(INDEX(Coding!$C:$C,MATCH('T12'!$B296,Coding!$B:$B,0)),"")</f>
        <v/>
      </c>
      <c r="S296" s="562" t="str">
        <f t="shared" si="8"/>
        <v/>
      </c>
    </row>
    <row r="297" spans="1:19" ht="14.35" customHeight="1">
      <c r="A297" s="427"/>
      <c r="B297" s="428"/>
      <c r="C297" s="429"/>
      <c r="D297" s="429"/>
      <c r="E297" s="429"/>
      <c r="F297" s="429"/>
      <c r="G297" s="429"/>
      <c r="H297" s="429"/>
      <c r="I297" s="429"/>
      <c r="J297" s="429"/>
      <c r="K297" s="429"/>
      <c r="L297" s="429"/>
      <c r="M297" s="429"/>
      <c r="N297" s="429"/>
      <c r="O297" s="429"/>
      <c r="Q297" s="539" t="str">
        <f>IFERROR(INDEX(Coding!$C:$C,MATCH('T12'!$B297,Coding!$B:$B,0)),"")</f>
        <v/>
      </c>
      <c r="S297" s="560" t="str">
        <f t="shared" si="8"/>
        <v/>
      </c>
    </row>
    <row r="298" spans="1:19" ht="14.35" customHeight="1">
      <c r="A298" s="427"/>
      <c r="B298" s="428"/>
      <c r="C298" s="429"/>
      <c r="D298" s="429"/>
      <c r="E298" s="429"/>
      <c r="F298" s="429"/>
      <c r="G298" s="429"/>
      <c r="H298" s="429"/>
      <c r="I298" s="429"/>
      <c r="J298" s="429"/>
      <c r="K298" s="429"/>
      <c r="L298" s="429"/>
      <c r="M298" s="429"/>
      <c r="N298" s="429"/>
      <c r="O298" s="429"/>
      <c r="Q298" s="539" t="str">
        <f>IFERROR(INDEX(Coding!$C:$C,MATCH('T12'!$B298,Coding!$B:$B,0)),"")</f>
        <v/>
      </c>
      <c r="S298" s="560" t="str">
        <f t="shared" si="8"/>
        <v/>
      </c>
    </row>
    <row r="299" spans="1:19" ht="14.35" customHeight="1">
      <c r="A299" s="427"/>
      <c r="B299" s="428"/>
      <c r="C299" s="429"/>
      <c r="D299" s="429"/>
      <c r="E299" s="429"/>
      <c r="F299" s="429"/>
      <c r="G299" s="429"/>
      <c r="H299" s="429"/>
      <c r="I299" s="429"/>
      <c r="J299" s="429"/>
      <c r="K299" s="429"/>
      <c r="L299" s="429"/>
      <c r="M299" s="429"/>
      <c r="N299" s="429"/>
      <c r="O299" s="429"/>
      <c r="Q299" s="539" t="str">
        <f>IFERROR(INDEX(Coding!$C:$C,MATCH('T12'!$B299,Coding!$B:$B,0)),"")</f>
        <v/>
      </c>
      <c r="S299" s="560" t="str">
        <f t="shared" si="8"/>
        <v/>
      </c>
    </row>
    <row r="300" spans="1:19" ht="14.35" customHeight="1">
      <c r="A300" s="427"/>
      <c r="B300" s="428"/>
      <c r="C300" s="429"/>
      <c r="D300" s="429"/>
      <c r="E300" s="429"/>
      <c r="F300" s="429"/>
      <c r="G300" s="429"/>
      <c r="H300" s="429"/>
      <c r="I300" s="429"/>
      <c r="J300" s="429"/>
      <c r="K300" s="429"/>
      <c r="L300" s="429"/>
      <c r="M300" s="429"/>
      <c r="N300" s="429"/>
      <c r="O300" s="429"/>
      <c r="Q300" s="539" t="str">
        <f>IFERROR(INDEX(Coding!$C:$C,MATCH('T12'!$B300,Coding!$B:$B,0)),"")</f>
        <v/>
      </c>
      <c r="S300" s="560" t="str">
        <f t="shared" si="8"/>
        <v/>
      </c>
    </row>
    <row r="301" spans="1:19" ht="14.35" customHeight="1">
      <c r="A301" s="427"/>
      <c r="B301" s="428"/>
      <c r="C301" s="429"/>
      <c r="D301" s="429"/>
      <c r="E301" s="429"/>
      <c r="F301" s="429"/>
      <c r="G301" s="429"/>
      <c r="H301" s="429"/>
      <c r="I301" s="429"/>
      <c r="J301" s="429"/>
      <c r="K301" s="429"/>
      <c r="L301" s="429"/>
      <c r="M301" s="429"/>
      <c r="N301" s="429"/>
      <c r="O301" s="429"/>
      <c r="Q301" s="539" t="str">
        <f>IFERROR(INDEX(Coding!$C:$C,MATCH('T12'!$B301,Coding!$B:$B,0)),"")</f>
        <v/>
      </c>
      <c r="S301" s="560" t="str">
        <f t="shared" si="8"/>
        <v/>
      </c>
    </row>
    <row r="302" spans="1:19" ht="14.35" customHeight="1">
      <c r="A302" s="427"/>
      <c r="B302" s="428"/>
      <c r="C302" s="429"/>
      <c r="D302" s="429"/>
      <c r="E302" s="429"/>
      <c r="F302" s="429"/>
      <c r="G302" s="429"/>
      <c r="H302" s="429"/>
      <c r="I302" s="429"/>
      <c r="J302" s="429"/>
      <c r="K302" s="429"/>
      <c r="L302" s="429"/>
      <c r="M302" s="429"/>
      <c r="N302" s="429"/>
      <c r="O302" s="429"/>
      <c r="Q302" s="539" t="str">
        <f>IFERROR(INDEX(Coding!$C:$C,MATCH('T12'!$B302,Coding!$B:$B,0)),"")</f>
        <v/>
      </c>
      <c r="S302" s="560" t="str">
        <f t="shared" si="8"/>
        <v/>
      </c>
    </row>
    <row r="303" spans="1:19" ht="14.35" customHeight="1">
      <c r="A303" s="427"/>
      <c r="B303" s="428"/>
      <c r="C303" s="433"/>
      <c r="D303" s="433"/>
      <c r="E303" s="433"/>
      <c r="F303" s="433"/>
      <c r="G303" s="433"/>
      <c r="H303" s="433"/>
      <c r="I303" s="433"/>
      <c r="J303" s="433"/>
      <c r="K303" s="433"/>
      <c r="L303" s="433"/>
      <c r="M303" s="433"/>
      <c r="N303" s="433"/>
      <c r="O303" s="433"/>
      <c r="Q303" s="539" t="str">
        <f>IFERROR(INDEX(Coding!$C:$C,MATCH('T12'!$B303,Coding!$B:$B,0)),"")</f>
        <v/>
      </c>
      <c r="R303" s="512"/>
      <c r="S303" s="563" t="str">
        <f t="shared" si="8"/>
        <v/>
      </c>
    </row>
    <row r="304" spans="1:19" ht="14.35" customHeight="1">
      <c r="A304" s="427"/>
      <c r="B304" s="428"/>
      <c r="C304" s="430"/>
      <c r="D304" s="430"/>
      <c r="E304" s="430"/>
      <c r="F304" s="430"/>
      <c r="G304" s="430"/>
      <c r="H304" s="430"/>
      <c r="I304" s="430"/>
      <c r="J304" s="430"/>
      <c r="K304" s="430"/>
      <c r="L304" s="430"/>
      <c r="M304" s="430"/>
      <c r="N304" s="430"/>
      <c r="O304" s="430"/>
      <c r="Q304" s="539" t="str">
        <f>IFERROR(INDEX(Coding!$C:$C,MATCH('T12'!$B304,Coding!$B:$B,0)),"")</f>
        <v/>
      </c>
      <c r="S304" s="560" t="str">
        <f t="shared" si="8"/>
        <v/>
      </c>
    </row>
    <row r="305" spans="1:19" ht="14.35" customHeight="1">
      <c r="A305" s="424"/>
      <c r="B305" s="425"/>
      <c r="C305" s="432"/>
      <c r="D305" s="432"/>
      <c r="E305" s="432"/>
      <c r="F305" s="432"/>
      <c r="G305" s="432"/>
      <c r="H305" s="432"/>
      <c r="I305" s="432"/>
      <c r="J305" s="432"/>
      <c r="K305" s="432"/>
      <c r="L305" s="432"/>
      <c r="M305" s="432"/>
      <c r="N305" s="432"/>
      <c r="O305" s="432"/>
      <c r="Q305" s="539" t="str">
        <f>IFERROR(INDEX(Coding!$C:$C,MATCH('T12'!$B305,Coding!$B:$B,0)),"")</f>
        <v/>
      </c>
      <c r="R305" s="512"/>
      <c r="S305" s="561" t="str">
        <f t="shared" si="8"/>
        <v/>
      </c>
    </row>
    <row r="306" spans="1:19" ht="14.35" customHeight="1">
      <c r="A306" s="424"/>
      <c r="B306" s="425"/>
      <c r="C306" s="431"/>
      <c r="D306" s="431"/>
      <c r="E306" s="431"/>
      <c r="F306" s="431"/>
      <c r="G306" s="431"/>
      <c r="H306" s="431"/>
      <c r="I306" s="431"/>
      <c r="J306" s="431"/>
      <c r="K306" s="431"/>
      <c r="L306" s="431"/>
      <c r="M306" s="431"/>
      <c r="N306" s="431"/>
      <c r="O306" s="431"/>
      <c r="Q306" s="539" t="str">
        <f>IFERROR(INDEX(Coding!$C:$C,MATCH('T12'!$B306,Coding!$B:$B,0)),"")</f>
        <v/>
      </c>
      <c r="S306" s="561" t="str">
        <f t="shared" si="8"/>
        <v/>
      </c>
    </row>
    <row r="307" spans="1:19" ht="14.35" customHeight="1">
      <c r="A307" s="424"/>
      <c r="B307" s="425"/>
      <c r="C307" s="426"/>
      <c r="D307" s="426"/>
      <c r="E307" s="426"/>
      <c r="F307" s="426"/>
      <c r="G307" s="426"/>
      <c r="H307" s="426"/>
      <c r="I307" s="426"/>
      <c r="J307" s="426"/>
      <c r="K307" s="426"/>
      <c r="L307" s="426"/>
      <c r="M307" s="426"/>
      <c r="N307" s="426"/>
      <c r="O307" s="426"/>
      <c r="Q307" s="539" t="str">
        <f>IFERROR(INDEX(Coding!$C:$C,MATCH('T12'!$B307,Coding!$B:$B,0)),"")</f>
        <v/>
      </c>
      <c r="S307" s="562" t="str">
        <f t="shared" si="8"/>
        <v/>
      </c>
    </row>
    <row r="308" spans="1:19" ht="14.35" customHeight="1">
      <c r="A308" s="427"/>
      <c r="B308" s="428"/>
      <c r="C308" s="429"/>
      <c r="D308" s="429"/>
      <c r="E308" s="429"/>
      <c r="F308" s="429"/>
      <c r="G308" s="429"/>
      <c r="H308" s="429"/>
      <c r="I308" s="429"/>
      <c r="J308" s="429"/>
      <c r="K308" s="429"/>
      <c r="L308" s="429"/>
      <c r="M308" s="429"/>
      <c r="N308" s="429"/>
      <c r="O308" s="429"/>
      <c r="Q308" s="539" t="str">
        <f>IFERROR(INDEX(Coding!$C:$C,MATCH('T12'!$B308,Coding!$B:$B,0)),"")</f>
        <v/>
      </c>
      <c r="S308" s="560" t="str">
        <f t="shared" si="8"/>
        <v/>
      </c>
    </row>
    <row r="309" spans="1:19" ht="14.35" customHeight="1">
      <c r="A309" s="424"/>
      <c r="B309" s="425"/>
      <c r="C309" s="426"/>
      <c r="D309" s="426"/>
      <c r="E309" s="426"/>
      <c r="F309" s="426"/>
      <c r="G309" s="426"/>
      <c r="H309" s="426"/>
      <c r="I309" s="426"/>
      <c r="J309" s="426"/>
      <c r="K309" s="426"/>
      <c r="L309" s="426"/>
      <c r="M309" s="426"/>
      <c r="N309" s="426"/>
      <c r="O309" s="426"/>
      <c r="Q309" s="539" t="str">
        <f>IFERROR(INDEX(Coding!$C:$C,MATCH('T12'!$B309,Coding!$B:$B,0)),"")</f>
        <v/>
      </c>
      <c r="S309" s="562" t="str">
        <f t="shared" si="8"/>
        <v/>
      </c>
    </row>
    <row r="310" spans="1:19" ht="14.35" customHeight="1">
      <c r="A310" s="427"/>
      <c r="B310" s="428"/>
      <c r="C310" s="429"/>
      <c r="D310" s="429"/>
      <c r="E310" s="429"/>
      <c r="F310" s="429"/>
      <c r="G310" s="429"/>
      <c r="H310" s="429"/>
      <c r="I310" s="429"/>
      <c r="J310" s="429"/>
      <c r="K310" s="429"/>
      <c r="L310" s="429"/>
      <c r="M310" s="429"/>
      <c r="N310" s="429"/>
      <c r="O310" s="429"/>
      <c r="Q310" s="539" t="str">
        <f>IFERROR(INDEX(Coding!$C:$C,MATCH('T12'!$B310,Coding!$B:$B,0)),"")</f>
        <v/>
      </c>
      <c r="S310" s="560" t="str">
        <f t="shared" si="8"/>
        <v/>
      </c>
    </row>
    <row r="311" spans="1:19" ht="14.35" customHeight="1">
      <c r="A311" s="427"/>
      <c r="B311" s="428"/>
      <c r="C311" s="429"/>
      <c r="D311" s="429"/>
      <c r="E311" s="429"/>
      <c r="F311" s="429"/>
      <c r="G311" s="429"/>
      <c r="H311" s="429"/>
      <c r="I311" s="429"/>
      <c r="J311" s="429"/>
      <c r="K311" s="429"/>
      <c r="L311" s="429"/>
      <c r="M311" s="429"/>
      <c r="N311" s="429"/>
      <c r="O311" s="429"/>
      <c r="Q311" s="539" t="str">
        <f>IFERROR(INDEX(Coding!$C:$C,MATCH('T12'!$B311,Coding!$B:$B,0)),"")</f>
        <v/>
      </c>
      <c r="S311" s="560" t="str">
        <f t="shared" si="8"/>
        <v/>
      </c>
    </row>
    <row r="312" spans="1:19" ht="14.35" customHeight="1">
      <c r="A312" s="427"/>
      <c r="B312" s="428"/>
      <c r="C312" s="429"/>
      <c r="D312" s="429"/>
      <c r="E312" s="429"/>
      <c r="F312" s="429"/>
      <c r="G312" s="429"/>
      <c r="H312" s="429"/>
      <c r="I312" s="429"/>
      <c r="J312" s="429"/>
      <c r="K312" s="429"/>
      <c r="L312" s="429"/>
      <c r="M312" s="429"/>
      <c r="N312" s="429"/>
      <c r="O312" s="429"/>
      <c r="Q312" s="539" t="str">
        <f>IFERROR(INDEX(Coding!$C:$C,MATCH('T12'!$B312,Coding!$B:$B,0)),"")</f>
        <v/>
      </c>
      <c r="S312" s="560" t="str">
        <f t="shared" si="8"/>
        <v/>
      </c>
    </row>
    <row r="313" spans="1:19" ht="14.35" customHeight="1">
      <c r="A313" s="427"/>
      <c r="B313" s="428"/>
      <c r="C313" s="429"/>
      <c r="D313" s="429"/>
      <c r="E313" s="429"/>
      <c r="F313" s="429"/>
      <c r="G313" s="429"/>
      <c r="H313" s="429"/>
      <c r="I313" s="429"/>
      <c r="J313" s="429"/>
      <c r="K313" s="429"/>
      <c r="L313" s="429"/>
      <c r="M313" s="429"/>
      <c r="N313" s="429"/>
      <c r="O313" s="429"/>
      <c r="Q313" s="539" t="str">
        <f>IFERROR(INDEX(Coding!$C:$C,MATCH('T12'!$B313,Coding!$B:$B,0)),"")</f>
        <v/>
      </c>
      <c r="S313" s="560" t="str">
        <f t="shared" si="8"/>
        <v/>
      </c>
    </row>
    <row r="314" spans="1:19" ht="14.35" customHeight="1">
      <c r="A314" s="427"/>
      <c r="B314" s="428"/>
      <c r="C314" s="430"/>
      <c r="D314" s="430"/>
      <c r="E314" s="430"/>
      <c r="F314" s="430"/>
      <c r="G314" s="430"/>
      <c r="H314" s="430"/>
      <c r="I314" s="430"/>
      <c r="J314" s="430"/>
      <c r="K314" s="430"/>
      <c r="L314" s="430"/>
      <c r="M314" s="430"/>
      <c r="N314" s="430"/>
      <c r="O314" s="430"/>
      <c r="Q314" s="539" t="str">
        <f>IFERROR(INDEX(Coding!$C:$C,MATCH('T12'!$B314,Coding!$B:$B,0)),"")</f>
        <v/>
      </c>
      <c r="S314" s="560" t="str">
        <f t="shared" si="8"/>
        <v/>
      </c>
    </row>
    <row r="315" spans="1:19" ht="14.35" customHeight="1">
      <c r="A315" s="424"/>
      <c r="B315" s="425"/>
      <c r="C315" s="431"/>
      <c r="D315" s="431"/>
      <c r="E315" s="431"/>
      <c r="F315" s="431"/>
      <c r="G315" s="431"/>
      <c r="H315" s="431"/>
      <c r="I315" s="431"/>
      <c r="J315" s="431"/>
      <c r="K315" s="431"/>
      <c r="L315" s="431"/>
      <c r="M315" s="431"/>
      <c r="N315" s="431"/>
      <c r="O315" s="431"/>
      <c r="Q315" s="539" t="str">
        <f>IFERROR(INDEX(Coding!$C:$C,MATCH('T12'!$B315,Coding!$B:$B,0)),"")</f>
        <v/>
      </c>
      <c r="S315" s="561" t="str">
        <f t="shared" si="8"/>
        <v/>
      </c>
    </row>
    <row r="316" spans="1:19" ht="14.35" customHeight="1">
      <c r="A316" s="424"/>
      <c r="B316" s="425"/>
      <c r="C316" s="426"/>
      <c r="D316" s="426"/>
      <c r="E316" s="426"/>
      <c r="F316" s="426"/>
      <c r="G316" s="426"/>
      <c r="H316" s="426"/>
      <c r="I316" s="426"/>
      <c r="J316" s="426"/>
      <c r="K316" s="426"/>
      <c r="L316" s="426"/>
      <c r="M316" s="426"/>
      <c r="N316" s="426"/>
      <c r="O316" s="426"/>
      <c r="Q316" s="539" t="str">
        <f>IFERROR(INDEX(Coding!$C:$C,MATCH('T12'!$B316,Coding!$B:$B,0)),"")</f>
        <v/>
      </c>
      <c r="S316" s="562" t="str">
        <f t="shared" si="8"/>
        <v/>
      </c>
    </row>
    <row r="317" spans="1:19" ht="14.35" customHeight="1">
      <c r="A317" s="427"/>
      <c r="B317" s="428"/>
      <c r="C317" s="429"/>
      <c r="D317" s="429"/>
      <c r="E317" s="429"/>
      <c r="F317" s="429"/>
      <c r="G317" s="429"/>
      <c r="H317" s="429"/>
      <c r="I317" s="429"/>
      <c r="J317" s="429"/>
      <c r="K317" s="429"/>
      <c r="L317" s="429"/>
      <c r="M317" s="429"/>
      <c r="N317" s="429"/>
      <c r="O317" s="429"/>
      <c r="Q317" s="539" t="str">
        <f>IFERROR(INDEX(Coding!$C:$C,MATCH('T12'!$B317,Coding!$B:$B,0)),"")</f>
        <v/>
      </c>
      <c r="S317" s="560" t="str">
        <f t="shared" si="8"/>
        <v/>
      </c>
    </row>
    <row r="318" spans="1:19" ht="14.35" customHeight="1">
      <c r="A318" s="427"/>
      <c r="B318" s="428"/>
      <c r="C318" s="429"/>
      <c r="D318" s="429"/>
      <c r="E318" s="429"/>
      <c r="F318" s="429"/>
      <c r="G318" s="429"/>
      <c r="H318" s="429"/>
      <c r="I318" s="429"/>
      <c r="J318" s="429"/>
      <c r="K318" s="429"/>
      <c r="L318" s="429"/>
      <c r="M318" s="429"/>
      <c r="N318" s="429"/>
      <c r="O318" s="429"/>
      <c r="Q318" s="539" t="str">
        <f>IFERROR(INDEX(Coding!$C:$C,MATCH('T12'!$B318,Coding!$B:$B,0)),"")</f>
        <v/>
      </c>
      <c r="S318" s="560" t="str">
        <f t="shared" si="8"/>
        <v/>
      </c>
    </row>
    <row r="319" spans="1:19" ht="14.35" customHeight="1">
      <c r="A319" s="427"/>
      <c r="B319" s="428"/>
      <c r="C319" s="429"/>
      <c r="D319" s="429"/>
      <c r="E319" s="429"/>
      <c r="F319" s="429"/>
      <c r="G319" s="429"/>
      <c r="H319" s="429"/>
      <c r="I319" s="429"/>
      <c r="J319" s="429"/>
      <c r="K319" s="429"/>
      <c r="L319" s="429"/>
      <c r="M319" s="429"/>
      <c r="N319" s="429"/>
      <c r="O319" s="429"/>
      <c r="Q319" s="539" t="str">
        <f>IFERROR(INDEX(Coding!$C:$C,MATCH('T12'!$B319,Coding!$B:$B,0)),"")</f>
        <v/>
      </c>
      <c r="S319" s="560" t="str">
        <f t="shared" si="8"/>
        <v/>
      </c>
    </row>
    <row r="320" spans="1:19" ht="14.35" customHeight="1">
      <c r="A320" s="427"/>
      <c r="B320" s="428"/>
      <c r="C320" s="429"/>
      <c r="D320" s="429"/>
      <c r="E320" s="429"/>
      <c r="F320" s="429"/>
      <c r="G320" s="429"/>
      <c r="H320" s="429"/>
      <c r="I320" s="429"/>
      <c r="J320" s="429"/>
      <c r="K320" s="429"/>
      <c r="L320" s="429"/>
      <c r="M320" s="429"/>
      <c r="N320" s="429"/>
      <c r="O320" s="429"/>
      <c r="Q320" s="539" t="str">
        <f>IFERROR(INDEX(Coding!$C:$C,MATCH('T12'!$B320,Coding!$B:$B,0)),"")</f>
        <v/>
      </c>
      <c r="S320" s="560" t="str">
        <f t="shared" si="8"/>
        <v/>
      </c>
    </row>
    <row r="321" spans="1:19" ht="14.35" customHeight="1">
      <c r="A321" s="427"/>
      <c r="B321" s="428"/>
      <c r="C321" s="429"/>
      <c r="D321" s="429"/>
      <c r="E321" s="429"/>
      <c r="F321" s="429"/>
      <c r="G321" s="429"/>
      <c r="H321" s="429"/>
      <c r="I321" s="429"/>
      <c r="J321" s="429"/>
      <c r="K321" s="429"/>
      <c r="L321" s="429"/>
      <c r="M321" s="429"/>
      <c r="N321" s="429"/>
      <c r="O321" s="429"/>
      <c r="Q321" s="539" t="str">
        <f>IFERROR(INDEX(Coding!$C:$C,MATCH('T12'!$B321,Coding!$B:$B,0)),"")</f>
        <v/>
      </c>
      <c r="S321" s="560" t="str">
        <f t="shared" si="8"/>
        <v/>
      </c>
    </row>
    <row r="322" spans="1:19" ht="14.35" customHeight="1">
      <c r="A322" s="427"/>
      <c r="B322" s="428"/>
      <c r="C322" s="429"/>
      <c r="D322" s="429"/>
      <c r="E322" s="429"/>
      <c r="F322" s="429"/>
      <c r="G322" s="429"/>
      <c r="H322" s="429"/>
      <c r="I322" s="429"/>
      <c r="J322" s="429"/>
      <c r="K322" s="429"/>
      <c r="L322" s="429"/>
      <c r="M322" s="429"/>
      <c r="N322" s="429"/>
      <c r="O322" s="429"/>
      <c r="Q322" s="539" t="str">
        <f>IFERROR(INDEX(Coding!$C:$C,MATCH('T12'!$B322,Coding!$B:$B,0)),"")</f>
        <v/>
      </c>
      <c r="S322" s="560" t="str">
        <f t="shared" si="8"/>
        <v/>
      </c>
    </row>
    <row r="323" spans="1:19" ht="14.35" customHeight="1">
      <c r="A323" s="427"/>
      <c r="B323" s="428"/>
      <c r="C323" s="429"/>
      <c r="D323" s="429"/>
      <c r="E323" s="429"/>
      <c r="F323" s="429"/>
      <c r="G323" s="429"/>
      <c r="H323" s="429"/>
      <c r="I323" s="429"/>
      <c r="J323" s="429"/>
      <c r="K323" s="429"/>
      <c r="L323" s="429"/>
      <c r="M323" s="429"/>
      <c r="N323" s="429"/>
      <c r="O323" s="429"/>
      <c r="Q323" s="539" t="str">
        <f>IFERROR(INDEX(Coding!$C:$C,MATCH('T12'!$B323,Coding!$B:$B,0)),"")</f>
        <v/>
      </c>
      <c r="S323" s="560" t="str">
        <f t="shared" si="8"/>
        <v/>
      </c>
    </row>
    <row r="324" spans="1:19" ht="14.35" customHeight="1">
      <c r="A324" s="427"/>
      <c r="B324" s="428"/>
      <c r="C324" s="430"/>
      <c r="D324" s="430"/>
      <c r="E324" s="430"/>
      <c r="F324" s="430"/>
      <c r="G324" s="430"/>
      <c r="H324" s="430"/>
      <c r="I324" s="430"/>
      <c r="J324" s="430"/>
      <c r="K324" s="430"/>
      <c r="L324" s="430"/>
      <c r="M324" s="430"/>
      <c r="N324" s="430"/>
      <c r="O324" s="430"/>
      <c r="Q324" s="539" t="str">
        <f>IFERROR(INDEX(Coding!$C:$C,MATCH('T12'!$B324,Coding!$B:$B,0)),"")</f>
        <v/>
      </c>
      <c r="S324" s="560" t="str">
        <f t="shared" si="8"/>
        <v/>
      </c>
    </row>
    <row r="325" spans="1:19" ht="14.35" customHeight="1">
      <c r="A325" s="424"/>
      <c r="B325" s="425"/>
      <c r="C325" s="431"/>
      <c r="D325" s="431"/>
      <c r="E325" s="431"/>
      <c r="F325" s="431"/>
      <c r="G325" s="431"/>
      <c r="H325" s="431"/>
      <c r="I325" s="431"/>
      <c r="J325" s="431"/>
      <c r="K325" s="431"/>
      <c r="L325" s="431"/>
      <c r="M325" s="431"/>
      <c r="N325" s="431"/>
      <c r="O325" s="431"/>
      <c r="Q325" s="539" t="str">
        <f>IFERROR(INDEX(Coding!$C:$C,MATCH('T12'!$B325,Coding!$B:$B,0)),"")</f>
        <v/>
      </c>
      <c r="S325" s="561" t="str">
        <f t="shared" si="8"/>
        <v/>
      </c>
    </row>
    <row r="326" spans="1:19" ht="14.35" customHeight="1">
      <c r="A326" s="424"/>
      <c r="B326" s="425"/>
      <c r="C326" s="426"/>
      <c r="D326" s="426"/>
      <c r="E326" s="426"/>
      <c r="F326" s="426"/>
      <c r="G326" s="426"/>
      <c r="H326" s="426"/>
      <c r="I326" s="426"/>
      <c r="J326" s="426"/>
      <c r="K326" s="426"/>
      <c r="L326" s="426"/>
      <c r="M326" s="426"/>
      <c r="N326" s="426"/>
      <c r="O326" s="426"/>
      <c r="Q326" s="539" t="str">
        <f>IFERROR(INDEX(Coding!$C:$C,MATCH('T12'!$B326,Coding!$B:$B,0)),"")</f>
        <v/>
      </c>
      <c r="S326" s="562" t="str">
        <f t="shared" si="8"/>
        <v/>
      </c>
    </row>
    <row r="327" spans="1:19" ht="14.35" customHeight="1">
      <c r="A327" s="427"/>
      <c r="B327" s="428"/>
      <c r="C327" s="429"/>
      <c r="D327" s="429"/>
      <c r="E327" s="429"/>
      <c r="F327" s="429"/>
      <c r="G327" s="429"/>
      <c r="H327" s="429"/>
      <c r="I327" s="429"/>
      <c r="J327" s="429"/>
      <c r="K327" s="429"/>
      <c r="L327" s="429"/>
      <c r="M327" s="429"/>
      <c r="N327" s="429"/>
      <c r="O327" s="429"/>
      <c r="Q327" s="539" t="str">
        <f>IFERROR(INDEX(Coding!$C:$C,MATCH('T12'!$B327,Coding!$B:$B,0)),"")</f>
        <v/>
      </c>
      <c r="S327" s="560" t="str">
        <f t="shared" ref="S327:S390" si="9">IF(ISNUMBER(O327),SUM(I327:N327)*2,"")</f>
        <v/>
      </c>
    </row>
    <row r="328" spans="1:19" ht="14.35" customHeight="1">
      <c r="A328" s="427"/>
      <c r="B328" s="428"/>
      <c r="C328" s="429"/>
      <c r="D328" s="429"/>
      <c r="E328" s="429"/>
      <c r="F328" s="429"/>
      <c r="G328" s="429"/>
      <c r="H328" s="429"/>
      <c r="I328" s="429"/>
      <c r="J328" s="429"/>
      <c r="K328" s="429"/>
      <c r="L328" s="429"/>
      <c r="M328" s="429"/>
      <c r="N328" s="429"/>
      <c r="O328" s="429"/>
      <c r="Q328" s="539" t="str">
        <f>IFERROR(INDEX(Coding!$C:$C,MATCH('T12'!$B328,Coding!$B:$B,0)),"")</f>
        <v/>
      </c>
      <c r="S328" s="560" t="str">
        <f t="shared" si="9"/>
        <v/>
      </c>
    </row>
    <row r="329" spans="1:19" ht="14.35" customHeight="1">
      <c r="A329" s="427"/>
      <c r="B329" s="428"/>
      <c r="C329" s="429"/>
      <c r="D329" s="429"/>
      <c r="E329" s="429"/>
      <c r="F329" s="429"/>
      <c r="G329" s="429"/>
      <c r="H329" s="429"/>
      <c r="I329" s="429"/>
      <c r="J329" s="429"/>
      <c r="K329" s="429"/>
      <c r="L329" s="429"/>
      <c r="M329" s="429"/>
      <c r="N329" s="429"/>
      <c r="O329" s="429"/>
      <c r="Q329" s="539" t="str">
        <f>IFERROR(INDEX(Coding!$C:$C,MATCH('T12'!$B329,Coding!$B:$B,0)),"")</f>
        <v/>
      </c>
      <c r="S329" s="560" t="str">
        <f t="shared" si="9"/>
        <v/>
      </c>
    </row>
    <row r="330" spans="1:19" ht="14.35" customHeight="1">
      <c r="A330" s="427"/>
      <c r="B330" s="428"/>
      <c r="C330" s="429"/>
      <c r="D330" s="429"/>
      <c r="E330" s="429"/>
      <c r="F330" s="429"/>
      <c r="G330" s="429"/>
      <c r="H330" s="429"/>
      <c r="I330" s="429"/>
      <c r="J330" s="429"/>
      <c r="K330" s="429"/>
      <c r="L330" s="429"/>
      <c r="M330" s="429"/>
      <c r="N330" s="429"/>
      <c r="O330" s="429"/>
      <c r="Q330" s="539" t="str">
        <f>IFERROR(INDEX(Coding!$C:$C,MATCH('T12'!$B330,Coding!$B:$B,0)),"")</f>
        <v/>
      </c>
      <c r="S330" s="560" t="str">
        <f t="shared" si="9"/>
        <v/>
      </c>
    </row>
    <row r="331" spans="1:19" ht="14.35" customHeight="1">
      <c r="A331" s="427"/>
      <c r="B331" s="428"/>
      <c r="C331" s="429"/>
      <c r="D331" s="429"/>
      <c r="E331" s="429"/>
      <c r="F331" s="429"/>
      <c r="G331" s="429"/>
      <c r="H331" s="429"/>
      <c r="I331" s="429"/>
      <c r="J331" s="429"/>
      <c r="K331" s="429"/>
      <c r="L331" s="429"/>
      <c r="M331" s="429"/>
      <c r="N331" s="429"/>
      <c r="O331" s="429"/>
      <c r="Q331" s="539" t="str">
        <f>IFERROR(INDEX(Coding!$C:$C,MATCH('T12'!$B331,Coding!$B:$B,0)),"")</f>
        <v/>
      </c>
      <c r="S331" s="560" t="str">
        <f t="shared" si="9"/>
        <v/>
      </c>
    </row>
    <row r="332" spans="1:19" ht="14.35" customHeight="1">
      <c r="A332" s="427"/>
      <c r="B332" s="428"/>
      <c r="C332" s="429"/>
      <c r="D332" s="429"/>
      <c r="E332" s="429"/>
      <c r="F332" s="429"/>
      <c r="G332" s="429"/>
      <c r="H332" s="429"/>
      <c r="I332" s="429"/>
      <c r="J332" s="429"/>
      <c r="K332" s="429"/>
      <c r="L332" s="429"/>
      <c r="M332" s="429"/>
      <c r="N332" s="429"/>
      <c r="O332" s="429"/>
      <c r="Q332" s="539" t="str">
        <f>IFERROR(INDEX(Coding!$C:$C,MATCH('T12'!$B332,Coding!$B:$B,0)),"")</f>
        <v/>
      </c>
      <c r="S332" s="560" t="str">
        <f t="shared" si="9"/>
        <v/>
      </c>
    </row>
    <row r="333" spans="1:19" ht="14.35" customHeight="1">
      <c r="A333" s="427"/>
      <c r="B333" s="428"/>
      <c r="C333" s="429"/>
      <c r="D333" s="429"/>
      <c r="E333" s="429"/>
      <c r="F333" s="429"/>
      <c r="G333" s="429"/>
      <c r="H333" s="429"/>
      <c r="I333" s="429"/>
      <c r="J333" s="429"/>
      <c r="K333" s="429"/>
      <c r="L333" s="429"/>
      <c r="M333" s="429"/>
      <c r="N333" s="429"/>
      <c r="O333" s="429"/>
      <c r="Q333" s="539" t="str">
        <f>IFERROR(INDEX(Coding!$C:$C,MATCH('T12'!$B333,Coding!$B:$B,0)),"")</f>
        <v/>
      </c>
      <c r="S333" s="560" t="str">
        <f t="shared" si="9"/>
        <v/>
      </c>
    </row>
    <row r="334" spans="1:19" ht="14.35" customHeight="1">
      <c r="A334" s="427"/>
      <c r="B334" s="428"/>
      <c r="C334" s="429"/>
      <c r="D334" s="429"/>
      <c r="E334" s="429"/>
      <c r="F334" s="429"/>
      <c r="G334" s="429"/>
      <c r="H334" s="429"/>
      <c r="I334" s="429"/>
      <c r="J334" s="429"/>
      <c r="K334" s="429"/>
      <c r="L334" s="429"/>
      <c r="M334" s="429"/>
      <c r="N334" s="429"/>
      <c r="O334" s="429"/>
      <c r="Q334" s="539" t="str">
        <f>IFERROR(INDEX(Coding!$C:$C,MATCH('T12'!$B334,Coding!$B:$B,0)),"")</f>
        <v/>
      </c>
      <c r="S334" s="560" t="str">
        <f t="shared" si="9"/>
        <v/>
      </c>
    </row>
    <row r="335" spans="1:19" ht="14.35" customHeight="1">
      <c r="A335" s="427"/>
      <c r="B335" s="428"/>
      <c r="C335" s="429"/>
      <c r="D335" s="429"/>
      <c r="E335" s="429"/>
      <c r="F335" s="429"/>
      <c r="G335" s="429"/>
      <c r="H335" s="429"/>
      <c r="I335" s="429"/>
      <c r="J335" s="429"/>
      <c r="K335" s="429"/>
      <c r="L335" s="429"/>
      <c r="M335" s="429"/>
      <c r="N335" s="429"/>
      <c r="O335" s="429"/>
      <c r="Q335" s="539" t="str">
        <f>IFERROR(INDEX(Coding!$C:$C,MATCH('T12'!$B335,Coding!$B:$B,0)),"")</f>
        <v/>
      </c>
      <c r="S335" s="560" t="str">
        <f t="shared" si="9"/>
        <v/>
      </c>
    </row>
    <row r="336" spans="1:19" ht="14.35" customHeight="1">
      <c r="A336" s="427"/>
      <c r="B336" s="428"/>
      <c r="C336" s="429"/>
      <c r="D336" s="429"/>
      <c r="E336" s="429"/>
      <c r="F336" s="429"/>
      <c r="G336" s="429"/>
      <c r="H336" s="429"/>
      <c r="I336" s="429"/>
      <c r="J336" s="429"/>
      <c r="K336" s="429"/>
      <c r="L336" s="429"/>
      <c r="M336" s="429"/>
      <c r="N336" s="429"/>
      <c r="O336" s="429"/>
      <c r="Q336" s="539" t="str">
        <f>IFERROR(INDEX(Coding!$C:$C,MATCH('T12'!$B336,Coding!$B:$B,0)),"")</f>
        <v/>
      </c>
      <c r="S336" s="560" t="str">
        <f t="shared" si="9"/>
        <v/>
      </c>
    </row>
    <row r="337" spans="1:19" ht="14.35" customHeight="1">
      <c r="A337" s="427"/>
      <c r="B337" s="428"/>
      <c r="C337" s="429"/>
      <c r="D337" s="429"/>
      <c r="E337" s="429"/>
      <c r="F337" s="429"/>
      <c r="G337" s="429"/>
      <c r="H337" s="429"/>
      <c r="I337" s="429"/>
      <c r="J337" s="429"/>
      <c r="K337" s="429"/>
      <c r="L337" s="429"/>
      <c r="M337" s="429"/>
      <c r="N337" s="429"/>
      <c r="O337" s="429"/>
      <c r="Q337" s="539" t="str">
        <f>IFERROR(INDEX(Coding!$C:$C,MATCH('T12'!$B337,Coding!$B:$B,0)),"")</f>
        <v/>
      </c>
      <c r="S337" s="560" t="str">
        <f t="shared" si="9"/>
        <v/>
      </c>
    </row>
    <row r="338" spans="1:19" ht="14.35" customHeight="1">
      <c r="A338" s="427"/>
      <c r="B338" s="428"/>
      <c r="C338" s="429"/>
      <c r="D338" s="429"/>
      <c r="E338" s="429"/>
      <c r="F338" s="429"/>
      <c r="G338" s="429"/>
      <c r="H338" s="429"/>
      <c r="I338" s="429"/>
      <c r="J338" s="429"/>
      <c r="K338" s="429"/>
      <c r="L338" s="429"/>
      <c r="M338" s="429"/>
      <c r="N338" s="429"/>
      <c r="O338" s="429"/>
      <c r="Q338" s="539" t="str">
        <f>IFERROR(INDEX(Coding!$C:$C,MATCH('T12'!$B338,Coding!$B:$B,0)),"")</f>
        <v/>
      </c>
      <c r="S338" s="560" t="str">
        <f t="shared" si="9"/>
        <v/>
      </c>
    </row>
    <row r="339" spans="1:19" ht="14.35" customHeight="1">
      <c r="A339" s="427"/>
      <c r="B339" s="428"/>
      <c r="C339" s="429"/>
      <c r="D339" s="429"/>
      <c r="E339" s="429"/>
      <c r="F339" s="429"/>
      <c r="G339" s="429"/>
      <c r="H339" s="429"/>
      <c r="I339" s="429"/>
      <c r="J339" s="429"/>
      <c r="K339" s="429"/>
      <c r="L339" s="429"/>
      <c r="M339" s="429"/>
      <c r="N339" s="429"/>
      <c r="O339" s="429"/>
      <c r="Q339" s="539" t="str">
        <f>IFERROR(INDEX(Coding!$C:$C,MATCH('T12'!$B339,Coding!$B:$B,0)),"")</f>
        <v/>
      </c>
      <c r="S339" s="560" t="str">
        <f t="shared" si="9"/>
        <v/>
      </c>
    </row>
    <row r="340" spans="1:19" ht="14.35" customHeight="1">
      <c r="A340" s="427"/>
      <c r="B340" s="428"/>
      <c r="C340" s="429"/>
      <c r="D340" s="429"/>
      <c r="E340" s="429"/>
      <c r="F340" s="429"/>
      <c r="G340" s="429"/>
      <c r="H340" s="429"/>
      <c r="I340" s="429"/>
      <c r="J340" s="429"/>
      <c r="K340" s="429"/>
      <c r="L340" s="429"/>
      <c r="M340" s="429"/>
      <c r="N340" s="429"/>
      <c r="O340" s="429"/>
      <c r="Q340" s="539" t="str">
        <f>IFERROR(INDEX(Coding!$C:$C,MATCH('T12'!$B340,Coding!$B:$B,0)),"")</f>
        <v/>
      </c>
      <c r="S340" s="560" t="str">
        <f t="shared" si="9"/>
        <v/>
      </c>
    </row>
    <row r="341" spans="1:19" ht="14.35" customHeight="1">
      <c r="A341" s="427"/>
      <c r="B341" s="428"/>
      <c r="C341" s="429"/>
      <c r="D341" s="429"/>
      <c r="E341" s="429"/>
      <c r="F341" s="429"/>
      <c r="G341" s="429"/>
      <c r="H341" s="429"/>
      <c r="I341" s="429"/>
      <c r="J341" s="429"/>
      <c r="K341" s="429"/>
      <c r="L341" s="429"/>
      <c r="M341" s="429"/>
      <c r="N341" s="429"/>
      <c r="O341" s="429"/>
      <c r="Q341" s="539" t="str">
        <f>IFERROR(INDEX(Coding!$C:$C,MATCH('T12'!$B341,Coding!$B:$B,0)),"")</f>
        <v/>
      </c>
      <c r="S341" s="560" t="str">
        <f t="shared" si="9"/>
        <v/>
      </c>
    </row>
    <row r="342" spans="1:19" ht="14.35" customHeight="1">
      <c r="A342" s="427"/>
      <c r="B342" s="428"/>
      <c r="C342" s="429"/>
      <c r="D342" s="429"/>
      <c r="E342" s="429"/>
      <c r="F342" s="429"/>
      <c r="G342" s="429"/>
      <c r="H342" s="429"/>
      <c r="I342" s="429"/>
      <c r="J342" s="429"/>
      <c r="K342" s="429"/>
      <c r="L342" s="429"/>
      <c r="M342" s="429"/>
      <c r="N342" s="429"/>
      <c r="O342" s="429"/>
      <c r="Q342" s="539" t="str">
        <f>IFERROR(INDEX(Coding!$C:$C,MATCH('T12'!$B342,Coding!$B:$B,0)),"")</f>
        <v/>
      </c>
      <c r="S342" s="560" t="str">
        <f t="shared" si="9"/>
        <v/>
      </c>
    </row>
    <row r="343" spans="1:19" ht="14.35" customHeight="1">
      <c r="A343" s="427"/>
      <c r="B343" s="428"/>
      <c r="C343" s="429"/>
      <c r="D343" s="429"/>
      <c r="E343" s="429"/>
      <c r="F343" s="429"/>
      <c r="G343" s="429"/>
      <c r="H343" s="429"/>
      <c r="I343" s="429"/>
      <c r="J343" s="429"/>
      <c r="K343" s="429"/>
      <c r="L343" s="429"/>
      <c r="M343" s="429"/>
      <c r="N343" s="429"/>
      <c r="O343" s="429"/>
      <c r="Q343" s="539" t="str">
        <f>IFERROR(INDEX(Coding!$C:$C,MATCH('T12'!$B343,Coding!$B:$B,0)),"")</f>
        <v/>
      </c>
      <c r="S343" s="560" t="str">
        <f t="shared" si="9"/>
        <v/>
      </c>
    </row>
    <row r="344" spans="1:19" ht="14.35" customHeight="1">
      <c r="A344" s="427"/>
      <c r="B344" s="428"/>
      <c r="C344" s="429"/>
      <c r="D344" s="429"/>
      <c r="E344" s="429"/>
      <c r="F344" s="429"/>
      <c r="G344" s="429"/>
      <c r="H344" s="429"/>
      <c r="I344" s="429"/>
      <c r="J344" s="429"/>
      <c r="K344" s="429"/>
      <c r="L344" s="429"/>
      <c r="M344" s="429"/>
      <c r="N344" s="429"/>
      <c r="O344" s="429"/>
      <c r="Q344" s="539" t="str">
        <f>IFERROR(INDEX(Coding!$C:$C,MATCH('T12'!$B344,Coding!$B:$B,0)),"")</f>
        <v/>
      </c>
      <c r="S344" s="560" t="str">
        <f t="shared" si="9"/>
        <v/>
      </c>
    </row>
    <row r="345" spans="1:19" ht="14.35" customHeight="1">
      <c r="A345" s="427"/>
      <c r="B345" s="428"/>
      <c r="C345" s="429"/>
      <c r="D345" s="429"/>
      <c r="E345" s="429"/>
      <c r="F345" s="429"/>
      <c r="G345" s="429"/>
      <c r="H345" s="429"/>
      <c r="I345" s="429"/>
      <c r="J345" s="429"/>
      <c r="K345" s="429"/>
      <c r="L345" s="429"/>
      <c r="M345" s="429"/>
      <c r="N345" s="429"/>
      <c r="O345" s="429"/>
      <c r="Q345" s="539" t="str">
        <f>IFERROR(INDEX(Coding!$C:$C,MATCH('T12'!$B345,Coding!$B:$B,0)),"")</f>
        <v/>
      </c>
      <c r="S345" s="560" t="str">
        <f t="shared" si="9"/>
        <v/>
      </c>
    </row>
    <row r="346" spans="1:19" ht="14.35" customHeight="1">
      <c r="A346" s="427"/>
      <c r="B346" s="428"/>
      <c r="C346" s="429"/>
      <c r="D346" s="429"/>
      <c r="E346" s="429"/>
      <c r="F346" s="429"/>
      <c r="G346" s="429"/>
      <c r="H346" s="429"/>
      <c r="I346" s="429"/>
      <c r="J346" s="429"/>
      <c r="K346" s="429"/>
      <c r="L346" s="429"/>
      <c r="M346" s="429"/>
      <c r="N346" s="429"/>
      <c r="O346" s="429"/>
      <c r="Q346" s="539" t="str">
        <f>IFERROR(INDEX(Coding!$C:$C,MATCH('T12'!$B346,Coding!$B:$B,0)),"")</f>
        <v/>
      </c>
      <c r="S346" s="560" t="str">
        <f t="shared" si="9"/>
        <v/>
      </c>
    </row>
    <row r="347" spans="1:19" ht="14.35" customHeight="1">
      <c r="A347" s="427"/>
      <c r="B347" s="428"/>
      <c r="C347" s="429"/>
      <c r="D347" s="429"/>
      <c r="E347" s="429"/>
      <c r="F347" s="429"/>
      <c r="G347" s="429"/>
      <c r="H347" s="429"/>
      <c r="I347" s="429"/>
      <c r="J347" s="429"/>
      <c r="K347" s="429"/>
      <c r="L347" s="429"/>
      <c r="M347" s="429"/>
      <c r="N347" s="429"/>
      <c r="O347" s="429"/>
      <c r="Q347" s="539" t="str">
        <f>IFERROR(INDEX(Coding!$C:$C,MATCH('T12'!$B347,Coding!$B:$B,0)),"")</f>
        <v/>
      </c>
      <c r="S347" s="560" t="str">
        <f t="shared" si="9"/>
        <v/>
      </c>
    </row>
    <row r="348" spans="1:19" ht="14.35" customHeight="1">
      <c r="A348" s="427"/>
      <c r="B348" s="428"/>
      <c r="C348" s="429"/>
      <c r="D348" s="429"/>
      <c r="E348" s="429"/>
      <c r="F348" s="429"/>
      <c r="G348" s="429"/>
      <c r="H348" s="429"/>
      <c r="I348" s="429"/>
      <c r="J348" s="429"/>
      <c r="K348" s="429"/>
      <c r="L348" s="429"/>
      <c r="M348" s="429"/>
      <c r="N348" s="429"/>
      <c r="O348" s="429"/>
      <c r="Q348" s="539" t="str">
        <f>IFERROR(INDEX(Coding!$C:$C,MATCH('T12'!$B348,Coding!$B:$B,0)),"")</f>
        <v/>
      </c>
      <c r="S348" s="560" t="str">
        <f t="shared" si="9"/>
        <v/>
      </c>
    </row>
    <row r="349" spans="1:19" ht="14.35" customHeight="1">
      <c r="A349" s="427"/>
      <c r="B349" s="428"/>
      <c r="C349" s="429"/>
      <c r="D349" s="429"/>
      <c r="E349" s="429"/>
      <c r="F349" s="429"/>
      <c r="G349" s="429"/>
      <c r="H349" s="429"/>
      <c r="I349" s="429"/>
      <c r="J349" s="429"/>
      <c r="K349" s="429"/>
      <c r="L349" s="429"/>
      <c r="M349" s="429"/>
      <c r="N349" s="429"/>
      <c r="O349" s="429"/>
      <c r="Q349" s="539" t="str">
        <f>IFERROR(INDEX(Coding!$C:$C,MATCH('T12'!$B349,Coding!$B:$B,0)),"")</f>
        <v/>
      </c>
      <c r="S349" s="560" t="str">
        <f t="shared" si="9"/>
        <v/>
      </c>
    </row>
    <row r="350" spans="1:19" ht="14.35" customHeight="1">
      <c r="A350" s="427"/>
      <c r="B350" s="428"/>
      <c r="C350" s="429"/>
      <c r="D350" s="429"/>
      <c r="E350" s="429"/>
      <c r="F350" s="429"/>
      <c r="G350" s="429"/>
      <c r="H350" s="429"/>
      <c r="I350" s="429"/>
      <c r="J350" s="429"/>
      <c r="K350" s="429"/>
      <c r="L350" s="429"/>
      <c r="M350" s="429"/>
      <c r="N350" s="429"/>
      <c r="O350" s="429"/>
      <c r="Q350" s="539" t="str">
        <f>IFERROR(INDEX(Coding!$C:$C,MATCH('T12'!$B350,Coding!$B:$B,0)),"")</f>
        <v/>
      </c>
      <c r="S350" s="560" t="str">
        <f t="shared" si="9"/>
        <v/>
      </c>
    </row>
    <row r="351" spans="1:19" ht="14.35" customHeight="1">
      <c r="A351" s="427"/>
      <c r="B351" s="428"/>
      <c r="C351" s="429"/>
      <c r="D351" s="429"/>
      <c r="E351" s="429"/>
      <c r="F351" s="429"/>
      <c r="G351" s="429"/>
      <c r="H351" s="429"/>
      <c r="I351" s="429"/>
      <c r="J351" s="429"/>
      <c r="K351" s="429"/>
      <c r="L351" s="429"/>
      <c r="M351" s="429"/>
      <c r="N351" s="429"/>
      <c r="O351" s="429"/>
      <c r="Q351" s="539" t="str">
        <f>IFERROR(INDEX(Coding!$C:$C,MATCH('T12'!$B351,Coding!$B:$B,0)),"")</f>
        <v/>
      </c>
      <c r="S351" s="560" t="str">
        <f t="shared" si="9"/>
        <v/>
      </c>
    </row>
    <row r="352" spans="1:19" ht="14.35" customHeight="1">
      <c r="A352" s="427"/>
      <c r="B352" s="428"/>
      <c r="C352" s="429"/>
      <c r="D352" s="429"/>
      <c r="E352" s="429"/>
      <c r="F352" s="429"/>
      <c r="G352" s="429"/>
      <c r="H352" s="429"/>
      <c r="I352" s="429"/>
      <c r="J352" s="429"/>
      <c r="K352" s="429"/>
      <c r="L352" s="429"/>
      <c r="M352" s="429"/>
      <c r="N352" s="429"/>
      <c r="O352" s="429"/>
      <c r="Q352" s="539" t="str">
        <f>IFERROR(INDEX(Coding!$C:$C,MATCH('T12'!$B352,Coding!$B:$B,0)),"")</f>
        <v/>
      </c>
      <c r="S352" s="560" t="str">
        <f t="shared" si="9"/>
        <v/>
      </c>
    </row>
    <row r="353" spans="1:19" ht="14.35" customHeight="1">
      <c r="A353" s="427"/>
      <c r="B353" s="428"/>
      <c r="C353" s="429"/>
      <c r="D353" s="429"/>
      <c r="E353" s="429"/>
      <c r="F353" s="429"/>
      <c r="G353" s="429"/>
      <c r="H353" s="429"/>
      <c r="I353" s="429"/>
      <c r="J353" s="429"/>
      <c r="K353" s="429"/>
      <c r="L353" s="429"/>
      <c r="M353" s="429"/>
      <c r="N353" s="429"/>
      <c r="O353" s="429"/>
      <c r="Q353" s="539" t="str">
        <f>IFERROR(INDEX(Coding!$C:$C,MATCH('T12'!$B353,Coding!$B:$B,0)),"")</f>
        <v/>
      </c>
      <c r="S353" s="560" t="str">
        <f t="shared" si="9"/>
        <v/>
      </c>
    </row>
    <row r="354" spans="1:19" ht="14.35" customHeight="1">
      <c r="A354" s="427"/>
      <c r="B354" s="428"/>
      <c r="C354" s="429"/>
      <c r="D354" s="429"/>
      <c r="E354" s="429"/>
      <c r="F354" s="429"/>
      <c r="G354" s="429"/>
      <c r="H354" s="429"/>
      <c r="I354" s="429"/>
      <c r="J354" s="429"/>
      <c r="K354" s="429"/>
      <c r="L354" s="429"/>
      <c r="M354" s="429"/>
      <c r="N354" s="429"/>
      <c r="O354" s="429"/>
      <c r="Q354" s="539" t="str">
        <f>IFERROR(INDEX(Coding!$C:$C,MATCH('T12'!$B354,Coding!$B:$B,0)),"")</f>
        <v/>
      </c>
      <c r="S354" s="560" t="str">
        <f t="shared" si="9"/>
        <v/>
      </c>
    </row>
    <row r="355" spans="1:19" ht="14.35" customHeight="1">
      <c r="A355" s="427"/>
      <c r="B355" s="428"/>
      <c r="C355" s="429"/>
      <c r="D355" s="429"/>
      <c r="E355" s="429"/>
      <c r="F355" s="429"/>
      <c r="G355" s="429"/>
      <c r="H355" s="429"/>
      <c r="I355" s="429"/>
      <c r="J355" s="429"/>
      <c r="K355" s="429"/>
      <c r="L355" s="429"/>
      <c r="M355" s="429"/>
      <c r="N355" s="429"/>
      <c r="O355" s="429"/>
      <c r="Q355" s="539" t="str">
        <f>IFERROR(INDEX(Coding!$C:$C,MATCH('T12'!$B355,Coding!$B:$B,0)),"")</f>
        <v/>
      </c>
      <c r="S355" s="560" t="str">
        <f t="shared" si="9"/>
        <v/>
      </c>
    </row>
    <row r="356" spans="1:19" ht="14.35" customHeight="1">
      <c r="A356" s="427"/>
      <c r="B356" s="428"/>
      <c r="C356" s="429"/>
      <c r="D356" s="429"/>
      <c r="E356" s="429"/>
      <c r="F356" s="429"/>
      <c r="G356" s="429"/>
      <c r="H356" s="429"/>
      <c r="I356" s="429"/>
      <c r="J356" s="429"/>
      <c r="K356" s="429"/>
      <c r="L356" s="429"/>
      <c r="M356" s="429"/>
      <c r="N356" s="429"/>
      <c r="O356" s="429"/>
      <c r="Q356" s="539" t="str">
        <f>IFERROR(INDEX(Coding!$C:$C,MATCH('T12'!$B356,Coding!$B:$B,0)),"")</f>
        <v/>
      </c>
      <c r="S356" s="560" t="str">
        <f t="shared" si="9"/>
        <v/>
      </c>
    </row>
    <row r="357" spans="1:19" ht="14.35" customHeight="1">
      <c r="A357" s="427"/>
      <c r="B357" s="428"/>
      <c r="C357" s="429"/>
      <c r="D357" s="429"/>
      <c r="E357" s="429"/>
      <c r="F357" s="429"/>
      <c r="G357" s="429"/>
      <c r="H357" s="429"/>
      <c r="I357" s="429"/>
      <c r="J357" s="429"/>
      <c r="K357" s="429"/>
      <c r="L357" s="429"/>
      <c r="M357" s="429"/>
      <c r="N357" s="429"/>
      <c r="O357" s="429"/>
      <c r="Q357" s="539" t="str">
        <f>IFERROR(INDEX(Coding!$C:$C,MATCH('T12'!$B357,Coding!$B:$B,0)),"")</f>
        <v/>
      </c>
      <c r="S357" s="560" t="str">
        <f t="shared" si="9"/>
        <v/>
      </c>
    </row>
    <row r="358" spans="1:19" ht="14.35" customHeight="1">
      <c r="A358" s="427"/>
      <c r="B358" s="428"/>
      <c r="C358" s="429"/>
      <c r="D358" s="429"/>
      <c r="E358" s="429"/>
      <c r="F358" s="429"/>
      <c r="G358" s="429"/>
      <c r="H358" s="429"/>
      <c r="I358" s="429"/>
      <c r="J358" s="429"/>
      <c r="K358" s="429"/>
      <c r="L358" s="429"/>
      <c r="M358" s="429"/>
      <c r="N358" s="429"/>
      <c r="O358" s="429"/>
      <c r="Q358" s="539" t="str">
        <f>IFERROR(INDEX(Coding!$C:$C,MATCH('T12'!$B358,Coding!$B:$B,0)),"")</f>
        <v/>
      </c>
      <c r="S358" s="560" t="str">
        <f t="shared" si="9"/>
        <v/>
      </c>
    </row>
    <row r="359" spans="1:19" ht="14.35" customHeight="1">
      <c r="A359" s="427"/>
      <c r="B359" s="428"/>
      <c r="C359" s="429"/>
      <c r="D359" s="429"/>
      <c r="E359" s="429"/>
      <c r="F359" s="429"/>
      <c r="G359" s="429"/>
      <c r="H359" s="429"/>
      <c r="I359" s="429"/>
      <c r="J359" s="429"/>
      <c r="K359" s="429"/>
      <c r="L359" s="429"/>
      <c r="M359" s="429"/>
      <c r="N359" s="429"/>
      <c r="O359" s="429"/>
      <c r="Q359" s="539" t="str">
        <f>IFERROR(INDEX(Coding!$C:$C,MATCH('T12'!$B359,Coding!$B:$B,0)),"")</f>
        <v/>
      </c>
      <c r="S359" s="560" t="str">
        <f t="shared" si="9"/>
        <v/>
      </c>
    </row>
    <row r="360" spans="1:19" ht="14.35" customHeight="1">
      <c r="A360" s="427"/>
      <c r="B360" s="428"/>
      <c r="C360" s="429"/>
      <c r="D360" s="429"/>
      <c r="E360" s="429"/>
      <c r="F360" s="429"/>
      <c r="G360" s="429"/>
      <c r="H360" s="429"/>
      <c r="I360" s="429"/>
      <c r="J360" s="429"/>
      <c r="K360" s="429"/>
      <c r="L360" s="429"/>
      <c r="M360" s="429"/>
      <c r="N360" s="429"/>
      <c r="O360" s="429"/>
      <c r="Q360" s="539" t="str">
        <f>IFERROR(INDEX(Coding!$C:$C,MATCH('T12'!$B360,Coding!$B:$B,0)),"")</f>
        <v/>
      </c>
      <c r="S360" s="560" t="str">
        <f t="shared" si="9"/>
        <v/>
      </c>
    </row>
    <row r="361" spans="1:19" ht="14.35" customHeight="1">
      <c r="A361" s="427"/>
      <c r="B361" s="428"/>
      <c r="C361" s="429"/>
      <c r="D361" s="429"/>
      <c r="E361" s="429"/>
      <c r="F361" s="429"/>
      <c r="G361" s="429"/>
      <c r="H361" s="429"/>
      <c r="I361" s="429"/>
      <c r="J361" s="429"/>
      <c r="K361" s="429"/>
      <c r="L361" s="429"/>
      <c r="M361" s="429"/>
      <c r="N361" s="429"/>
      <c r="O361" s="429"/>
      <c r="Q361" s="539" t="str">
        <f>IFERROR(INDEX(Coding!$C:$C,MATCH('T12'!$B361,Coding!$B:$B,0)),"")</f>
        <v/>
      </c>
      <c r="S361" s="560" t="str">
        <f t="shared" si="9"/>
        <v/>
      </c>
    </row>
    <row r="362" spans="1:19" ht="14.35" customHeight="1">
      <c r="A362" s="427"/>
      <c r="B362" s="428"/>
      <c r="C362" s="429"/>
      <c r="D362" s="429"/>
      <c r="E362" s="429"/>
      <c r="F362" s="429"/>
      <c r="G362" s="429"/>
      <c r="H362" s="429"/>
      <c r="I362" s="429"/>
      <c r="J362" s="429"/>
      <c r="K362" s="429"/>
      <c r="L362" s="429"/>
      <c r="M362" s="429"/>
      <c r="N362" s="429"/>
      <c r="O362" s="429"/>
      <c r="Q362" s="539" t="str">
        <f>IFERROR(INDEX(Coding!$C:$C,MATCH('T12'!$B362,Coding!$B:$B,0)),"")</f>
        <v/>
      </c>
      <c r="S362" s="560" t="str">
        <f t="shared" si="9"/>
        <v/>
      </c>
    </row>
    <row r="363" spans="1:19" ht="14.35" customHeight="1">
      <c r="A363" s="427"/>
      <c r="B363" s="428"/>
      <c r="C363" s="429"/>
      <c r="D363" s="429"/>
      <c r="E363" s="429"/>
      <c r="F363" s="429"/>
      <c r="G363" s="429"/>
      <c r="H363" s="429"/>
      <c r="I363" s="429"/>
      <c r="J363" s="429"/>
      <c r="K363" s="429"/>
      <c r="L363" s="429"/>
      <c r="M363" s="429"/>
      <c r="N363" s="429"/>
      <c r="O363" s="429"/>
      <c r="Q363" s="539" t="str">
        <f>IFERROR(INDEX(Coding!$C:$C,MATCH('T12'!$B363,Coding!$B:$B,0)),"")</f>
        <v/>
      </c>
      <c r="S363" s="560" t="str">
        <f t="shared" si="9"/>
        <v/>
      </c>
    </row>
    <row r="364" spans="1:19" ht="14.35" customHeight="1">
      <c r="A364" s="427"/>
      <c r="B364" s="428"/>
      <c r="C364" s="429"/>
      <c r="D364" s="429"/>
      <c r="E364" s="429"/>
      <c r="F364" s="429"/>
      <c r="G364" s="429"/>
      <c r="H364" s="429"/>
      <c r="I364" s="429"/>
      <c r="J364" s="429"/>
      <c r="K364" s="429"/>
      <c r="L364" s="429"/>
      <c r="M364" s="429"/>
      <c r="N364" s="429"/>
      <c r="O364" s="429"/>
      <c r="Q364" s="539" t="str">
        <f>IFERROR(INDEX(Coding!$C:$C,MATCH('T12'!$B364,Coding!$B:$B,0)),"")</f>
        <v/>
      </c>
      <c r="S364" s="560" t="str">
        <f t="shared" si="9"/>
        <v/>
      </c>
    </row>
    <row r="365" spans="1:19" ht="14.35" customHeight="1">
      <c r="A365" s="427"/>
      <c r="B365" s="428"/>
      <c r="C365" s="429"/>
      <c r="D365" s="429"/>
      <c r="E365" s="429"/>
      <c r="F365" s="429"/>
      <c r="G365" s="429"/>
      <c r="H365" s="429"/>
      <c r="I365" s="429"/>
      <c r="J365" s="429"/>
      <c r="K365" s="429"/>
      <c r="L365" s="429"/>
      <c r="M365" s="429"/>
      <c r="N365" s="429"/>
      <c r="O365" s="429"/>
      <c r="Q365" s="539" t="str">
        <f>IFERROR(INDEX(Coding!$C:$C,MATCH('T12'!$B365,Coding!$B:$B,0)),"")</f>
        <v/>
      </c>
      <c r="S365" s="560" t="str">
        <f t="shared" si="9"/>
        <v/>
      </c>
    </row>
    <row r="366" spans="1:19" ht="14.35" customHeight="1">
      <c r="A366" s="427"/>
      <c r="B366" s="428"/>
      <c r="C366" s="429"/>
      <c r="D366" s="429"/>
      <c r="E366" s="429"/>
      <c r="F366" s="429"/>
      <c r="G366" s="429"/>
      <c r="H366" s="429"/>
      <c r="I366" s="429"/>
      <c r="J366" s="429"/>
      <c r="K366" s="429"/>
      <c r="L366" s="429"/>
      <c r="M366" s="429"/>
      <c r="N366" s="429"/>
      <c r="O366" s="429"/>
      <c r="Q366" s="539" t="str">
        <f>IFERROR(INDEX(Coding!$C:$C,MATCH('T12'!$B366,Coding!$B:$B,0)),"")</f>
        <v/>
      </c>
      <c r="S366" s="560" t="str">
        <f t="shared" si="9"/>
        <v/>
      </c>
    </row>
    <row r="367" spans="1:19" ht="14.35" customHeight="1">
      <c r="A367" s="427"/>
      <c r="B367" s="428"/>
      <c r="C367" s="429"/>
      <c r="D367" s="429"/>
      <c r="E367" s="429"/>
      <c r="F367" s="429"/>
      <c r="G367" s="429"/>
      <c r="H367" s="429"/>
      <c r="I367" s="429"/>
      <c r="J367" s="429"/>
      <c r="K367" s="429"/>
      <c r="L367" s="429"/>
      <c r="M367" s="429"/>
      <c r="N367" s="429"/>
      <c r="O367" s="429"/>
      <c r="Q367" s="539" t="str">
        <f>IFERROR(INDEX(Coding!$C:$C,MATCH('T12'!$B367,Coding!$B:$B,0)),"")</f>
        <v/>
      </c>
      <c r="S367" s="560" t="str">
        <f t="shared" si="9"/>
        <v/>
      </c>
    </row>
    <row r="368" spans="1:19" ht="14.35" customHeight="1">
      <c r="A368" s="427"/>
      <c r="B368" s="428"/>
      <c r="C368" s="429"/>
      <c r="D368" s="429"/>
      <c r="E368" s="429"/>
      <c r="F368" s="429"/>
      <c r="G368" s="429"/>
      <c r="H368" s="429"/>
      <c r="I368" s="429"/>
      <c r="J368" s="429"/>
      <c r="K368" s="429"/>
      <c r="L368" s="429"/>
      <c r="M368" s="429"/>
      <c r="N368" s="429"/>
      <c r="O368" s="429"/>
      <c r="Q368" s="539" t="str">
        <f>IFERROR(INDEX(Coding!$C:$C,MATCH('T12'!$B368,Coding!$B:$B,0)),"")</f>
        <v/>
      </c>
      <c r="S368" s="560" t="str">
        <f t="shared" si="9"/>
        <v/>
      </c>
    </row>
    <row r="369" spans="1:19" ht="14.35" customHeight="1">
      <c r="A369" s="427"/>
      <c r="B369" s="428"/>
      <c r="C369" s="429"/>
      <c r="D369" s="429"/>
      <c r="E369" s="429"/>
      <c r="F369" s="429"/>
      <c r="G369" s="429"/>
      <c r="H369" s="429"/>
      <c r="I369" s="429"/>
      <c r="J369" s="429"/>
      <c r="K369" s="429"/>
      <c r="L369" s="429"/>
      <c r="M369" s="429"/>
      <c r="N369" s="429"/>
      <c r="O369" s="429"/>
      <c r="Q369" s="539" t="str">
        <f>IFERROR(INDEX(Coding!$C:$C,MATCH('T12'!$B369,Coding!$B:$B,0)),"")</f>
        <v/>
      </c>
      <c r="S369" s="560" t="str">
        <f t="shared" si="9"/>
        <v/>
      </c>
    </row>
    <row r="370" spans="1:19" ht="14.35" customHeight="1">
      <c r="A370" s="427"/>
      <c r="B370" s="428"/>
      <c r="C370" s="429"/>
      <c r="D370" s="429"/>
      <c r="E370" s="429"/>
      <c r="F370" s="429"/>
      <c r="G370" s="429"/>
      <c r="H370" s="429"/>
      <c r="I370" s="429"/>
      <c r="J370" s="429"/>
      <c r="K370" s="429"/>
      <c r="L370" s="429"/>
      <c r="M370" s="429"/>
      <c r="N370" s="429"/>
      <c r="O370" s="429"/>
      <c r="Q370" s="539" t="str">
        <f>IFERROR(INDEX(Coding!$C:$C,MATCH('T12'!$B370,Coding!$B:$B,0)),"")</f>
        <v/>
      </c>
      <c r="S370" s="560" t="str">
        <f t="shared" si="9"/>
        <v/>
      </c>
    </row>
    <row r="371" spans="1:19" ht="14.35" customHeight="1">
      <c r="A371" s="427"/>
      <c r="B371" s="428"/>
      <c r="C371" s="429"/>
      <c r="D371" s="429"/>
      <c r="E371" s="429"/>
      <c r="F371" s="429"/>
      <c r="G371" s="429"/>
      <c r="H371" s="429"/>
      <c r="I371" s="429"/>
      <c r="J371" s="429"/>
      <c r="K371" s="429"/>
      <c r="L371" s="429"/>
      <c r="M371" s="429"/>
      <c r="N371" s="429"/>
      <c r="O371" s="429"/>
      <c r="Q371" s="539" t="str">
        <f>IFERROR(INDEX(Coding!$C:$C,MATCH('T12'!$B371,Coding!$B:$B,0)),"")</f>
        <v/>
      </c>
      <c r="S371" s="560" t="str">
        <f t="shared" si="9"/>
        <v/>
      </c>
    </row>
    <row r="372" spans="1:19" ht="14.35" customHeight="1">
      <c r="A372" s="427"/>
      <c r="B372" s="428"/>
      <c r="C372" s="430"/>
      <c r="D372" s="430"/>
      <c r="E372" s="430"/>
      <c r="F372" s="430"/>
      <c r="G372" s="430"/>
      <c r="H372" s="430"/>
      <c r="I372" s="430"/>
      <c r="J372" s="430"/>
      <c r="K372" s="430"/>
      <c r="L372" s="430"/>
      <c r="M372" s="430"/>
      <c r="N372" s="430"/>
      <c r="O372" s="430"/>
      <c r="Q372" s="539" t="str">
        <f>IFERROR(INDEX(Coding!$C:$C,MATCH('T12'!$B372,Coding!$B:$B,0)),"")</f>
        <v/>
      </c>
      <c r="S372" s="560" t="str">
        <f t="shared" si="9"/>
        <v/>
      </c>
    </row>
    <row r="373" spans="1:19" ht="14.35" customHeight="1">
      <c r="A373" s="424"/>
      <c r="B373" s="425"/>
      <c r="C373" s="431"/>
      <c r="D373" s="431"/>
      <c r="E373" s="431"/>
      <c r="F373" s="431"/>
      <c r="G373" s="431"/>
      <c r="H373" s="431"/>
      <c r="I373" s="431"/>
      <c r="J373" s="431"/>
      <c r="K373" s="431"/>
      <c r="L373" s="431"/>
      <c r="M373" s="431"/>
      <c r="N373" s="431"/>
      <c r="O373" s="431"/>
      <c r="Q373" s="539" t="str">
        <f>IFERROR(INDEX(Coding!$C:$C,MATCH('T12'!$B373,Coding!$B:$B,0)),"")</f>
        <v/>
      </c>
      <c r="S373" s="561" t="str">
        <f t="shared" si="9"/>
        <v/>
      </c>
    </row>
    <row r="374" spans="1:19" ht="14.35" customHeight="1">
      <c r="A374" s="424"/>
      <c r="B374" s="425"/>
      <c r="C374" s="426"/>
      <c r="D374" s="426"/>
      <c r="E374" s="426"/>
      <c r="F374" s="426"/>
      <c r="G374" s="426"/>
      <c r="H374" s="426"/>
      <c r="I374" s="426"/>
      <c r="J374" s="426"/>
      <c r="K374" s="426"/>
      <c r="L374" s="426"/>
      <c r="M374" s="426"/>
      <c r="N374" s="426"/>
      <c r="O374" s="426"/>
      <c r="Q374" s="539" t="str">
        <f>IFERROR(INDEX(Coding!$C:$C,MATCH('T12'!$B374,Coding!$B:$B,0)),"")</f>
        <v/>
      </c>
      <c r="S374" s="562" t="str">
        <f t="shared" si="9"/>
        <v/>
      </c>
    </row>
    <row r="375" spans="1:19" ht="14.35" customHeight="1">
      <c r="A375" s="427"/>
      <c r="B375" s="428"/>
      <c r="C375" s="429"/>
      <c r="D375" s="429"/>
      <c r="E375" s="429"/>
      <c r="F375" s="429"/>
      <c r="G375" s="429"/>
      <c r="H375" s="429"/>
      <c r="I375" s="429"/>
      <c r="J375" s="429"/>
      <c r="K375" s="429"/>
      <c r="L375" s="429"/>
      <c r="M375" s="429"/>
      <c r="N375" s="429"/>
      <c r="O375" s="429"/>
      <c r="Q375" s="539" t="str">
        <f>IFERROR(INDEX(Coding!$C:$C,MATCH('T12'!$B375,Coding!$B:$B,0)),"")</f>
        <v/>
      </c>
      <c r="S375" s="560" t="str">
        <f t="shared" si="9"/>
        <v/>
      </c>
    </row>
    <row r="376" spans="1:19" ht="14.35" customHeight="1">
      <c r="A376" s="427"/>
      <c r="B376" s="428"/>
      <c r="C376" s="429"/>
      <c r="D376" s="429"/>
      <c r="E376" s="429"/>
      <c r="F376" s="429"/>
      <c r="G376" s="429"/>
      <c r="H376" s="429"/>
      <c r="I376" s="429"/>
      <c r="J376" s="429"/>
      <c r="K376" s="429"/>
      <c r="L376" s="429"/>
      <c r="M376" s="429"/>
      <c r="N376" s="429"/>
      <c r="O376" s="429"/>
      <c r="Q376" s="539" t="str">
        <f>IFERROR(INDEX(Coding!$C:$C,MATCH('T12'!$B376,Coding!$B:$B,0)),"")</f>
        <v/>
      </c>
      <c r="S376" s="560" t="str">
        <f t="shared" si="9"/>
        <v/>
      </c>
    </row>
    <row r="377" spans="1:19" ht="14.35" customHeight="1">
      <c r="A377" s="427"/>
      <c r="B377" s="428"/>
      <c r="C377" s="429"/>
      <c r="D377" s="429"/>
      <c r="E377" s="429"/>
      <c r="F377" s="429"/>
      <c r="G377" s="429"/>
      <c r="H377" s="429"/>
      <c r="I377" s="429"/>
      <c r="J377" s="429"/>
      <c r="K377" s="429"/>
      <c r="L377" s="429"/>
      <c r="M377" s="429"/>
      <c r="N377" s="429"/>
      <c r="O377" s="429"/>
      <c r="Q377" s="539" t="str">
        <f>IFERROR(INDEX(Coding!$C:$C,MATCH('T12'!$B377,Coding!$B:$B,0)),"")</f>
        <v/>
      </c>
      <c r="S377" s="560" t="str">
        <f t="shared" si="9"/>
        <v/>
      </c>
    </row>
    <row r="378" spans="1:19" ht="14.35" customHeight="1">
      <c r="A378" s="427"/>
      <c r="B378" s="428"/>
      <c r="C378" s="429"/>
      <c r="D378" s="429"/>
      <c r="E378" s="429"/>
      <c r="F378" s="429"/>
      <c r="G378" s="429"/>
      <c r="H378" s="429"/>
      <c r="I378" s="429"/>
      <c r="J378" s="429"/>
      <c r="K378" s="429"/>
      <c r="L378" s="429"/>
      <c r="M378" s="429"/>
      <c r="N378" s="429"/>
      <c r="O378" s="429"/>
      <c r="Q378" s="539" t="str">
        <f>IFERROR(INDEX(Coding!$C:$C,MATCH('T12'!$B378,Coding!$B:$B,0)),"")</f>
        <v/>
      </c>
      <c r="S378" s="560" t="str">
        <f t="shared" si="9"/>
        <v/>
      </c>
    </row>
    <row r="379" spans="1:19" ht="14.35" customHeight="1">
      <c r="A379" s="427"/>
      <c r="B379" s="428"/>
      <c r="C379" s="429"/>
      <c r="D379" s="429"/>
      <c r="E379" s="429"/>
      <c r="F379" s="429"/>
      <c r="G379" s="429"/>
      <c r="H379" s="429"/>
      <c r="I379" s="429"/>
      <c r="J379" s="429"/>
      <c r="K379" s="429"/>
      <c r="L379" s="429"/>
      <c r="M379" s="429"/>
      <c r="N379" s="429"/>
      <c r="O379" s="429"/>
      <c r="Q379" s="539" t="str">
        <f>IFERROR(INDEX(Coding!$C:$C,MATCH('T12'!$B379,Coding!$B:$B,0)),"")</f>
        <v/>
      </c>
      <c r="S379" s="560" t="str">
        <f t="shared" si="9"/>
        <v/>
      </c>
    </row>
    <row r="380" spans="1:19" ht="14.35" customHeight="1">
      <c r="A380" s="427"/>
      <c r="B380" s="428"/>
      <c r="C380" s="429"/>
      <c r="D380" s="429"/>
      <c r="E380" s="429"/>
      <c r="F380" s="429"/>
      <c r="G380" s="429"/>
      <c r="H380" s="429"/>
      <c r="I380" s="429"/>
      <c r="J380" s="429"/>
      <c r="K380" s="429"/>
      <c r="L380" s="429"/>
      <c r="M380" s="429"/>
      <c r="N380" s="429"/>
      <c r="O380" s="429"/>
      <c r="Q380" s="539" t="str">
        <f>IFERROR(INDEX(Coding!$C:$C,MATCH('T12'!$B380,Coding!$B:$B,0)),"")</f>
        <v/>
      </c>
      <c r="S380" s="560" t="str">
        <f t="shared" si="9"/>
        <v/>
      </c>
    </row>
    <row r="381" spans="1:19" ht="14.35" customHeight="1">
      <c r="A381" s="427"/>
      <c r="B381" s="428"/>
      <c r="C381" s="429"/>
      <c r="D381" s="429"/>
      <c r="E381" s="429"/>
      <c r="F381" s="429"/>
      <c r="G381" s="429"/>
      <c r="H381" s="429"/>
      <c r="I381" s="429"/>
      <c r="J381" s="429"/>
      <c r="K381" s="429"/>
      <c r="L381" s="429"/>
      <c r="M381" s="429"/>
      <c r="N381" s="429"/>
      <c r="O381" s="429"/>
      <c r="Q381" s="539" t="str">
        <f>IFERROR(INDEX(Coding!$C:$C,MATCH('T12'!$B381,Coding!$B:$B,0)),"")</f>
        <v/>
      </c>
      <c r="S381" s="560" t="str">
        <f t="shared" si="9"/>
        <v/>
      </c>
    </row>
    <row r="382" spans="1:19" ht="14.35" customHeight="1">
      <c r="A382" s="427"/>
      <c r="B382" s="428"/>
      <c r="C382" s="429"/>
      <c r="D382" s="429"/>
      <c r="E382" s="429"/>
      <c r="F382" s="429"/>
      <c r="G382" s="429"/>
      <c r="H382" s="429"/>
      <c r="I382" s="429"/>
      <c r="J382" s="429"/>
      <c r="K382" s="429"/>
      <c r="L382" s="429"/>
      <c r="M382" s="429"/>
      <c r="N382" s="429"/>
      <c r="O382" s="429"/>
      <c r="Q382" s="539" t="str">
        <f>IFERROR(INDEX(Coding!$C:$C,MATCH('T12'!$B382,Coding!$B:$B,0)),"")</f>
        <v/>
      </c>
      <c r="S382" s="560" t="str">
        <f t="shared" si="9"/>
        <v/>
      </c>
    </row>
    <row r="383" spans="1:19" ht="14.35" customHeight="1">
      <c r="A383" s="427"/>
      <c r="B383" s="428"/>
      <c r="C383" s="429"/>
      <c r="D383" s="429"/>
      <c r="E383" s="429"/>
      <c r="F383" s="429"/>
      <c r="G383" s="429"/>
      <c r="H383" s="429"/>
      <c r="I383" s="429"/>
      <c r="J383" s="429"/>
      <c r="K383" s="429"/>
      <c r="L383" s="429"/>
      <c r="M383" s="429"/>
      <c r="N383" s="429"/>
      <c r="O383" s="429"/>
      <c r="Q383" s="539" t="str">
        <f>IFERROR(INDEX(Coding!$C:$C,MATCH('T12'!$B383,Coding!$B:$B,0)),"")</f>
        <v/>
      </c>
      <c r="S383" s="560" t="str">
        <f t="shared" si="9"/>
        <v/>
      </c>
    </row>
    <row r="384" spans="1:19" ht="14.35" customHeight="1">
      <c r="A384" s="427"/>
      <c r="B384" s="428"/>
      <c r="C384" s="429"/>
      <c r="D384" s="429"/>
      <c r="E384" s="429"/>
      <c r="F384" s="429"/>
      <c r="G384" s="429"/>
      <c r="H384" s="429"/>
      <c r="I384" s="429"/>
      <c r="J384" s="429"/>
      <c r="K384" s="429"/>
      <c r="L384" s="429"/>
      <c r="M384" s="429"/>
      <c r="N384" s="429"/>
      <c r="O384" s="429"/>
      <c r="Q384" s="539" t="str">
        <f>IFERROR(INDEX(Coding!$C:$C,MATCH('T12'!$B384,Coding!$B:$B,0)),"")</f>
        <v/>
      </c>
      <c r="S384" s="560" t="str">
        <f t="shared" si="9"/>
        <v/>
      </c>
    </row>
    <row r="385" spans="1:19" ht="14.35" customHeight="1">
      <c r="A385" s="427"/>
      <c r="B385" s="428"/>
      <c r="C385" s="429"/>
      <c r="D385" s="429"/>
      <c r="E385" s="429"/>
      <c r="F385" s="429"/>
      <c r="G385" s="429"/>
      <c r="H385" s="429"/>
      <c r="I385" s="429"/>
      <c r="J385" s="429"/>
      <c r="K385" s="429"/>
      <c r="L385" s="429"/>
      <c r="M385" s="429"/>
      <c r="N385" s="429"/>
      <c r="O385" s="429"/>
      <c r="Q385" s="539" t="str">
        <f>IFERROR(INDEX(Coding!$C:$C,MATCH('T12'!$B385,Coding!$B:$B,0)),"")</f>
        <v/>
      </c>
      <c r="S385" s="560" t="str">
        <f t="shared" si="9"/>
        <v/>
      </c>
    </row>
    <row r="386" spans="1:19" ht="14.35" customHeight="1">
      <c r="A386" s="427"/>
      <c r="B386" s="428"/>
      <c r="C386" s="429"/>
      <c r="D386" s="429"/>
      <c r="E386" s="429"/>
      <c r="F386" s="429"/>
      <c r="G386" s="429"/>
      <c r="H386" s="429"/>
      <c r="I386" s="429"/>
      <c r="J386" s="429"/>
      <c r="K386" s="429"/>
      <c r="L386" s="429"/>
      <c r="M386" s="429"/>
      <c r="N386" s="429"/>
      <c r="O386" s="429"/>
      <c r="Q386" s="539" t="str">
        <f>IFERROR(INDEX(Coding!$C:$C,MATCH('T12'!$B386,Coding!$B:$B,0)),"")</f>
        <v/>
      </c>
      <c r="S386" s="560" t="str">
        <f t="shared" si="9"/>
        <v/>
      </c>
    </row>
    <row r="387" spans="1:19" ht="14.35" customHeight="1">
      <c r="A387" s="427"/>
      <c r="B387" s="428"/>
      <c r="C387" s="429"/>
      <c r="D387" s="429"/>
      <c r="E387" s="429"/>
      <c r="F387" s="429"/>
      <c r="G387" s="429"/>
      <c r="H387" s="429"/>
      <c r="I387" s="429"/>
      <c r="J387" s="429"/>
      <c r="K387" s="429"/>
      <c r="L387" s="429"/>
      <c r="M387" s="429"/>
      <c r="N387" s="429"/>
      <c r="O387" s="429"/>
      <c r="Q387" s="539" t="str">
        <f>IFERROR(INDEX(Coding!$C:$C,MATCH('T12'!$B387,Coding!$B:$B,0)),"")</f>
        <v/>
      </c>
      <c r="S387" s="560" t="str">
        <f t="shared" si="9"/>
        <v/>
      </c>
    </row>
    <row r="388" spans="1:19" ht="14.35" customHeight="1">
      <c r="A388" s="427"/>
      <c r="B388" s="428"/>
      <c r="C388" s="429"/>
      <c r="D388" s="429"/>
      <c r="E388" s="429"/>
      <c r="F388" s="429"/>
      <c r="G388" s="429"/>
      <c r="H388" s="429"/>
      <c r="I388" s="429"/>
      <c r="J388" s="429"/>
      <c r="K388" s="429"/>
      <c r="L388" s="429"/>
      <c r="M388" s="429"/>
      <c r="N388" s="429"/>
      <c r="O388" s="429"/>
      <c r="Q388" s="539" t="str">
        <f>IFERROR(INDEX(Coding!$C:$C,MATCH('T12'!$B388,Coding!$B:$B,0)),"")</f>
        <v/>
      </c>
      <c r="S388" s="560" t="str">
        <f t="shared" si="9"/>
        <v/>
      </c>
    </row>
    <row r="389" spans="1:19" ht="14.35" customHeight="1">
      <c r="A389" s="427"/>
      <c r="B389" s="428"/>
      <c r="C389" s="429"/>
      <c r="D389" s="429"/>
      <c r="E389" s="429"/>
      <c r="F389" s="429"/>
      <c r="G389" s="429"/>
      <c r="H389" s="429"/>
      <c r="I389" s="429"/>
      <c r="J389" s="429"/>
      <c r="K389" s="429"/>
      <c r="L389" s="429"/>
      <c r="M389" s="429"/>
      <c r="N389" s="429"/>
      <c r="O389" s="429"/>
      <c r="Q389" s="539" t="str">
        <f>IFERROR(INDEX(Coding!$C:$C,MATCH('T12'!$B389,Coding!$B:$B,0)),"")</f>
        <v/>
      </c>
      <c r="S389" s="560" t="str">
        <f t="shared" si="9"/>
        <v/>
      </c>
    </row>
    <row r="390" spans="1:19" ht="14.35" customHeight="1">
      <c r="A390" s="427"/>
      <c r="B390" s="428"/>
      <c r="C390" s="429"/>
      <c r="D390" s="429"/>
      <c r="E390" s="429"/>
      <c r="F390" s="429"/>
      <c r="G390" s="429"/>
      <c r="H390" s="429"/>
      <c r="I390" s="429"/>
      <c r="J390" s="429"/>
      <c r="K390" s="429"/>
      <c r="L390" s="429"/>
      <c r="M390" s="429"/>
      <c r="N390" s="429"/>
      <c r="O390" s="429"/>
      <c r="Q390" s="539" t="str">
        <f>IFERROR(INDEX(Coding!$C:$C,MATCH('T12'!$B390,Coding!$B:$B,0)),"")</f>
        <v/>
      </c>
      <c r="S390" s="560" t="str">
        <f t="shared" si="9"/>
        <v/>
      </c>
    </row>
    <row r="391" spans="1:19" ht="14.35" customHeight="1">
      <c r="A391" s="427"/>
      <c r="B391" s="428"/>
      <c r="C391" s="429"/>
      <c r="D391" s="429"/>
      <c r="E391" s="429"/>
      <c r="F391" s="429"/>
      <c r="G391" s="429"/>
      <c r="H391" s="429"/>
      <c r="I391" s="429"/>
      <c r="J391" s="429"/>
      <c r="K391" s="429"/>
      <c r="L391" s="429"/>
      <c r="M391" s="429"/>
      <c r="N391" s="429"/>
      <c r="O391" s="429"/>
      <c r="Q391" s="539" t="str">
        <f>IFERROR(INDEX(Coding!$C:$C,MATCH('T12'!$B391,Coding!$B:$B,0)),"")</f>
        <v/>
      </c>
      <c r="S391" s="560" t="str">
        <f t="shared" ref="S391:S454" si="10">IF(ISNUMBER(O391),SUM(I391:N391)*2,"")</f>
        <v/>
      </c>
    </row>
    <row r="392" spans="1:19" ht="14.35" customHeight="1">
      <c r="A392" s="427"/>
      <c r="B392" s="428"/>
      <c r="C392" s="429"/>
      <c r="D392" s="429"/>
      <c r="E392" s="429"/>
      <c r="F392" s="429"/>
      <c r="G392" s="429"/>
      <c r="H392" s="429"/>
      <c r="I392" s="429"/>
      <c r="J392" s="429"/>
      <c r="K392" s="429"/>
      <c r="L392" s="429"/>
      <c r="M392" s="429"/>
      <c r="N392" s="429"/>
      <c r="O392" s="429"/>
      <c r="Q392" s="539" t="str">
        <f>IFERROR(INDEX(Coding!$C:$C,MATCH('T12'!$B392,Coding!$B:$B,0)),"")</f>
        <v/>
      </c>
      <c r="S392" s="560" t="str">
        <f t="shared" si="10"/>
        <v/>
      </c>
    </row>
    <row r="393" spans="1:19" ht="14.35" customHeight="1">
      <c r="A393" s="427"/>
      <c r="B393" s="428"/>
      <c r="C393" s="429"/>
      <c r="D393" s="429"/>
      <c r="E393" s="429"/>
      <c r="F393" s="429"/>
      <c r="G393" s="429"/>
      <c r="H393" s="429"/>
      <c r="I393" s="429"/>
      <c r="J393" s="429"/>
      <c r="K393" s="429"/>
      <c r="L393" s="429"/>
      <c r="M393" s="429"/>
      <c r="N393" s="429"/>
      <c r="O393" s="429"/>
      <c r="Q393" s="539" t="str">
        <f>IFERROR(INDEX(Coding!$C:$C,MATCH('T12'!$B393,Coding!$B:$B,0)),"")</f>
        <v/>
      </c>
      <c r="S393" s="560" t="str">
        <f t="shared" si="10"/>
        <v/>
      </c>
    </row>
    <row r="394" spans="1:19" ht="14.35" customHeight="1">
      <c r="A394" s="427"/>
      <c r="B394" s="428"/>
      <c r="C394" s="429"/>
      <c r="D394" s="429"/>
      <c r="E394" s="429"/>
      <c r="F394" s="429"/>
      <c r="G394" s="429"/>
      <c r="H394" s="429"/>
      <c r="I394" s="429"/>
      <c r="J394" s="429"/>
      <c r="K394" s="429"/>
      <c r="L394" s="429"/>
      <c r="M394" s="429"/>
      <c r="N394" s="429"/>
      <c r="O394" s="429"/>
      <c r="Q394" s="539" t="str">
        <f>IFERROR(INDEX(Coding!$C:$C,MATCH('T12'!$B394,Coding!$B:$B,0)),"")</f>
        <v/>
      </c>
      <c r="S394" s="560" t="str">
        <f t="shared" si="10"/>
        <v/>
      </c>
    </row>
    <row r="395" spans="1:19" ht="14.35" customHeight="1">
      <c r="A395" s="427"/>
      <c r="B395" s="428"/>
      <c r="C395" s="429"/>
      <c r="D395" s="429"/>
      <c r="E395" s="429"/>
      <c r="F395" s="429"/>
      <c r="G395" s="429"/>
      <c r="H395" s="429"/>
      <c r="I395" s="429"/>
      <c r="J395" s="429"/>
      <c r="K395" s="429"/>
      <c r="L395" s="429"/>
      <c r="M395" s="429"/>
      <c r="N395" s="429"/>
      <c r="O395" s="429"/>
      <c r="Q395" s="539" t="str">
        <f>IFERROR(INDEX(Coding!$C:$C,MATCH('T12'!$B395,Coding!$B:$B,0)),"")</f>
        <v/>
      </c>
      <c r="S395" s="560" t="str">
        <f t="shared" si="10"/>
        <v/>
      </c>
    </row>
    <row r="396" spans="1:19" ht="14.35" customHeight="1">
      <c r="A396" s="427"/>
      <c r="B396" s="428"/>
      <c r="C396" s="429"/>
      <c r="D396" s="429"/>
      <c r="E396" s="429"/>
      <c r="F396" s="429"/>
      <c r="G396" s="429"/>
      <c r="H396" s="429"/>
      <c r="I396" s="429"/>
      <c r="J396" s="429"/>
      <c r="K396" s="429"/>
      <c r="L396" s="429"/>
      <c r="M396" s="429"/>
      <c r="N396" s="429"/>
      <c r="O396" s="429"/>
      <c r="Q396" s="539" t="str">
        <f>IFERROR(INDEX(Coding!$C:$C,MATCH('T12'!$B396,Coding!$B:$B,0)),"")</f>
        <v/>
      </c>
      <c r="S396" s="560" t="str">
        <f t="shared" si="10"/>
        <v/>
      </c>
    </row>
    <row r="397" spans="1:19" ht="14.35" customHeight="1">
      <c r="A397" s="427"/>
      <c r="B397" s="428"/>
      <c r="C397" s="429"/>
      <c r="D397" s="429"/>
      <c r="E397" s="429"/>
      <c r="F397" s="429"/>
      <c r="G397" s="429"/>
      <c r="H397" s="429"/>
      <c r="I397" s="429"/>
      <c r="J397" s="429"/>
      <c r="K397" s="429"/>
      <c r="L397" s="429"/>
      <c r="M397" s="429"/>
      <c r="N397" s="429"/>
      <c r="O397" s="429"/>
      <c r="Q397" s="539" t="str">
        <f>IFERROR(INDEX(Coding!$C:$C,MATCH('T12'!$B397,Coding!$B:$B,0)),"")</f>
        <v/>
      </c>
      <c r="S397" s="560" t="str">
        <f t="shared" si="10"/>
        <v/>
      </c>
    </row>
    <row r="398" spans="1:19" ht="14.35" customHeight="1">
      <c r="A398" s="427"/>
      <c r="B398" s="428"/>
      <c r="C398" s="429"/>
      <c r="D398" s="429"/>
      <c r="E398" s="429"/>
      <c r="F398" s="429"/>
      <c r="G398" s="429"/>
      <c r="H398" s="429"/>
      <c r="I398" s="429"/>
      <c r="J398" s="429"/>
      <c r="K398" s="429"/>
      <c r="L398" s="429"/>
      <c r="M398" s="429"/>
      <c r="N398" s="429"/>
      <c r="O398" s="429"/>
      <c r="Q398" s="539" t="str">
        <f>IFERROR(INDEX(Coding!$C:$C,MATCH('T12'!$B398,Coding!$B:$B,0)),"")</f>
        <v/>
      </c>
      <c r="S398" s="560" t="str">
        <f t="shared" si="10"/>
        <v/>
      </c>
    </row>
    <row r="399" spans="1:19" ht="14.35" customHeight="1">
      <c r="A399" s="427"/>
      <c r="B399" s="428"/>
      <c r="C399" s="429"/>
      <c r="D399" s="429"/>
      <c r="E399" s="429"/>
      <c r="F399" s="429"/>
      <c r="G399" s="429"/>
      <c r="H399" s="429"/>
      <c r="I399" s="429"/>
      <c r="J399" s="429"/>
      <c r="K399" s="429"/>
      <c r="L399" s="429"/>
      <c r="M399" s="429"/>
      <c r="N399" s="429"/>
      <c r="O399" s="429"/>
      <c r="Q399" s="539" t="str">
        <f>IFERROR(INDEX(Coding!$C:$C,MATCH('T12'!$B399,Coding!$B:$B,0)),"")</f>
        <v/>
      </c>
      <c r="S399" s="560" t="str">
        <f t="shared" si="10"/>
        <v/>
      </c>
    </row>
    <row r="400" spans="1:19" ht="14.35" customHeight="1">
      <c r="A400" s="427"/>
      <c r="B400" s="428"/>
      <c r="C400" s="429"/>
      <c r="D400" s="429"/>
      <c r="E400" s="429"/>
      <c r="F400" s="429"/>
      <c r="G400" s="429"/>
      <c r="H400" s="429"/>
      <c r="I400" s="429"/>
      <c r="J400" s="429"/>
      <c r="K400" s="429"/>
      <c r="L400" s="429"/>
      <c r="M400" s="429"/>
      <c r="N400" s="429"/>
      <c r="O400" s="429"/>
      <c r="Q400" s="539" t="str">
        <f>IFERROR(INDEX(Coding!$C:$C,MATCH('T12'!$B400,Coding!$B:$B,0)),"")</f>
        <v/>
      </c>
      <c r="S400" s="560" t="str">
        <f t="shared" si="10"/>
        <v/>
      </c>
    </row>
    <row r="401" spans="1:19" ht="14.35" customHeight="1">
      <c r="A401" s="427"/>
      <c r="B401" s="428"/>
      <c r="C401" s="429"/>
      <c r="D401" s="429"/>
      <c r="E401" s="429"/>
      <c r="F401" s="429"/>
      <c r="G401" s="429"/>
      <c r="H401" s="429"/>
      <c r="I401" s="429"/>
      <c r="J401" s="429"/>
      <c r="K401" s="429"/>
      <c r="L401" s="429"/>
      <c r="M401" s="429"/>
      <c r="N401" s="429"/>
      <c r="O401" s="429"/>
      <c r="Q401" s="539" t="str">
        <f>IFERROR(INDEX(Coding!$C:$C,MATCH('T12'!$B401,Coding!$B:$B,0)),"")</f>
        <v/>
      </c>
      <c r="S401" s="560" t="str">
        <f t="shared" si="10"/>
        <v/>
      </c>
    </row>
    <row r="402" spans="1:19" ht="14.35" customHeight="1">
      <c r="A402" s="427"/>
      <c r="B402" s="428"/>
      <c r="C402" s="430"/>
      <c r="D402" s="430"/>
      <c r="E402" s="430"/>
      <c r="F402" s="430"/>
      <c r="G402" s="430"/>
      <c r="H402" s="430"/>
      <c r="I402" s="430"/>
      <c r="J402" s="430"/>
      <c r="K402" s="430"/>
      <c r="L402" s="430"/>
      <c r="M402" s="430"/>
      <c r="N402" s="430"/>
      <c r="O402" s="430"/>
      <c r="Q402" s="539" t="str">
        <f>IFERROR(INDEX(Coding!$C:$C,MATCH('T12'!$B402,Coding!$B:$B,0)),"")</f>
        <v/>
      </c>
      <c r="S402" s="560" t="str">
        <f t="shared" si="10"/>
        <v/>
      </c>
    </row>
    <row r="403" spans="1:19" ht="14.35" customHeight="1">
      <c r="A403" s="424"/>
      <c r="B403" s="425"/>
      <c r="C403" s="431"/>
      <c r="D403" s="431"/>
      <c r="E403" s="431"/>
      <c r="F403" s="431"/>
      <c r="G403" s="431"/>
      <c r="H403" s="431"/>
      <c r="I403" s="431"/>
      <c r="J403" s="431"/>
      <c r="K403" s="431"/>
      <c r="L403" s="431"/>
      <c r="M403" s="431"/>
      <c r="N403" s="431"/>
      <c r="O403" s="431"/>
      <c r="Q403" s="539" t="str">
        <f>IFERROR(INDEX(Coding!$C:$C,MATCH('T12'!$B403,Coding!$B:$B,0)),"")</f>
        <v/>
      </c>
      <c r="S403" s="561" t="str">
        <f t="shared" si="10"/>
        <v/>
      </c>
    </row>
    <row r="404" spans="1:19" ht="14.35" customHeight="1">
      <c r="A404" s="424"/>
      <c r="B404" s="425"/>
      <c r="C404" s="426"/>
      <c r="D404" s="426"/>
      <c r="E404" s="426"/>
      <c r="F404" s="426"/>
      <c r="G404" s="426"/>
      <c r="H404" s="426"/>
      <c r="I404" s="426"/>
      <c r="J404" s="426"/>
      <c r="K404" s="426"/>
      <c r="L404" s="426"/>
      <c r="M404" s="426"/>
      <c r="N404" s="426"/>
      <c r="O404" s="426"/>
      <c r="Q404" s="539" t="str">
        <f>IFERROR(INDEX(Coding!$C:$C,MATCH('T12'!$B404,Coding!$B:$B,0)),"")</f>
        <v/>
      </c>
      <c r="S404" s="562" t="str">
        <f t="shared" si="10"/>
        <v/>
      </c>
    </row>
    <row r="405" spans="1:19" ht="14.35" customHeight="1">
      <c r="A405" s="424"/>
      <c r="B405" s="425"/>
      <c r="C405" s="426"/>
      <c r="D405" s="426"/>
      <c r="E405" s="426"/>
      <c r="F405" s="426"/>
      <c r="G405" s="426"/>
      <c r="H405" s="426"/>
      <c r="I405" s="426"/>
      <c r="J405" s="426"/>
      <c r="K405" s="426"/>
      <c r="L405" s="426"/>
      <c r="M405" s="426"/>
      <c r="N405" s="426"/>
      <c r="O405" s="426"/>
      <c r="Q405" s="539" t="str">
        <f>IFERROR(INDEX(Coding!$C:$C,MATCH('T12'!$B405,Coding!$B:$B,0)),"")</f>
        <v/>
      </c>
      <c r="S405" s="562" t="str">
        <f t="shared" si="10"/>
        <v/>
      </c>
    </row>
    <row r="406" spans="1:19" ht="14.35" customHeight="1">
      <c r="A406" s="427"/>
      <c r="B406" s="428"/>
      <c r="C406" s="429"/>
      <c r="D406" s="429"/>
      <c r="E406" s="429"/>
      <c r="F406" s="429"/>
      <c r="G406" s="429"/>
      <c r="H406" s="429"/>
      <c r="I406" s="429"/>
      <c r="J406" s="429"/>
      <c r="K406" s="429"/>
      <c r="L406" s="429"/>
      <c r="M406" s="429"/>
      <c r="N406" s="429"/>
      <c r="O406" s="429"/>
      <c r="Q406" s="539" t="str">
        <f>IFERROR(INDEX(Coding!$C:$C,MATCH('T12'!$B406,Coding!$B:$B,0)),"")</f>
        <v/>
      </c>
      <c r="S406" s="560" t="str">
        <f t="shared" si="10"/>
        <v/>
      </c>
    </row>
    <row r="407" spans="1:19" ht="14.35" customHeight="1">
      <c r="A407" s="427"/>
      <c r="B407" s="428"/>
      <c r="C407" s="429"/>
      <c r="D407" s="429"/>
      <c r="E407" s="429"/>
      <c r="F407" s="429"/>
      <c r="G407" s="429"/>
      <c r="H407" s="429"/>
      <c r="I407" s="429"/>
      <c r="J407" s="429"/>
      <c r="K407" s="429"/>
      <c r="L407" s="429"/>
      <c r="M407" s="429"/>
      <c r="N407" s="429"/>
      <c r="O407" s="429"/>
      <c r="Q407" s="539" t="str">
        <f>IFERROR(INDEX(Coding!$C:$C,MATCH('T12'!$B407,Coding!$B:$B,0)),"")</f>
        <v/>
      </c>
      <c r="S407" s="560" t="str">
        <f t="shared" si="10"/>
        <v/>
      </c>
    </row>
    <row r="408" spans="1:19" ht="14.35" customHeight="1">
      <c r="A408" s="427"/>
      <c r="B408" s="428"/>
      <c r="C408" s="429"/>
      <c r="D408" s="429"/>
      <c r="E408" s="429"/>
      <c r="F408" s="429"/>
      <c r="G408" s="429"/>
      <c r="H408" s="429"/>
      <c r="I408" s="429"/>
      <c r="J408" s="429"/>
      <c r="K408" s="429"/>
      <c r="L408" s="429"/>
      <c r="M408" s="429"/>
      <c r="N408" s="429"/>
      <c r="O408" s="429"/>
      <c r="Q408" s="539" t="str">
        <f>IFERROR(INDEX(Coding!$C:$C,MATCH('T12'!$B408,Coding!$B:$B,0)),"")</f>
        <v/>
      </c>
      <c r="S408" s="560" t="str">
        <f t="shared" si="10"/>
        <v/>
      </c>
    </row>
    <row r="409" spans="1:19" ht="14.35" customHeight="1">
      <c r="A409" s="427"/>
      <c r="B409" s="428"/>
      <c r="C409" s="429"/>
      <c r="D409" s="429"/>
      <c r="E409" s="429"/>
      <c r="F409" s="429"/>
      <c r="G409" s="429"/>
      <c r="H409" s="429"/>
      <c r="I409" s="429"/>
      <c r="J409" s="429"/>
      <c r="K409" s="429"/>
      <c r="L409" s="429"/>
      <c r="M409" s="429"/>
      <c r="N409" s="429"/>
      <c r="O409" s="429"/>
      <c r="Q409" s="539" t="str">
        <f>IFERROR(INDEX(Coding!$C:$C,MATCH('T12'!$B409,Coding!$B:$B,0)),"")</f>
        <v/>
      </c>
      <c r="S409" s="560" t="str">
        <f t="shared" si="10"/>
        <v/>
      </c>
    </row>
    <row r="410" spans="1:19" ht="14.35" customHeight="1">
      <c r="A410" s="427"/>
      <c r="B410" s="428"/>
      <c r="C410" s="430"/>
      <c r="D410" s="430"/>
      <c r="E410" s="430"/>
      <c r="F410" s="430"/>
      <c r="G410" s="430"/>
      <c r="H410" s="430"/>
      <c r="I410" s="430"/>
      <c r="J410" s="430"/>
      <c r="K410" s="430"/>
      <c r="L410" s="430"/>
      <c r="M410" s="430"/>
      <c r="N410" s="430"/>
      <c r="O410" s="430"/>
      <c r="Q410" s="539" t="str">
        <f>IFERROR(INDEX(Coding!$C:$C,MATCH('T12'!$B410,Coding!$B:$B,0)),"")</f>
        <v/>
      </c>
      <c r="S410" s="560" t="str">
        <f t="shared" si="10"/>
        <v/>
      </c>
    </row>
    <row r="411" spans="1:19" ht="14.35" customHeight="1">
      <c r="A411" s="424"/>
      <c r="B411" s="425"/>
      <c r="C411" s="431"/>
      <c r="D411" s="431"/>
      <c r="E411" s="431"/>
      <c r="F411" s="431"/>
      <c r="G411" s="431"/>
      <c r="H411" s="431"/>
      <c r="I411" s="431"/>
      <c r="J411" s="431"/>
      <c r="K411" s="431"/>
      <c r="L411" s="431"/>
      <c r="M411" s="431"/>
      <c r="N411" s="431"/>
      <c r="O411" s="431"/>
      <c r="Q411" s="539" t="str">
        <f>IFERROR(INDEX(Coding!$C:$C,MATCH('T12'!$B411,Coding!$B:$B,0)),"")</f>
        <v/>
      </c>
      <c r="S411" s="561" t="str">
        <f t="shared" si="10"/>
        <v/>
      </c>
    </row>
    <row r="412" spans="1:19" ht="14.35" customHeight="1">
      <c r="A412" s="424"/>
      <c r="B412" s="425"/>
      <c r="C412" s="426"/>
      <c r="D412" s="426"/>
      <c r="E412" s="426"/>
      <c r="F412" s="426"/>
      <c r="G412" s="426"/>
      <c r="H412" s="426"/>
      <c r="I412" s="426"/>
      <c r="J412" s="426"/>
      <c r="K412" s="426"/>
      <c r="L412" s="426"/>
      <c r="M412" s="426"/>
      <c r="N412" s="426"/>
      <c r="O412" s="426"/>
      <c r="Q412" s="539" t="str">
        <f>IFERROR(INDEX(Coding!$C:$C,MATCH('T12'!$B412,Coding!$B:$B,0)),"")</f>
        <v/>
      </c>
      <c r="S412" s="562" t="str">
        <f t="shared" si="10"/>
        <v/>
      </c>
    </row>
    <row r="413" spans="1:19" ht="14.35" customHeight="1">
      <c r="A413" s="427"/>
      <c r="B413" s="428"/>
      <c r="C413" s="429"/>
      <c r="D413" s="429"/>
      <c r="E413" s="429"/>
      <c r="F413" s="429"/>
      <c r="G413" s="429"/>
      <c r="H413" s="429"/>
      <c r="I413" s="429"/>
      <c r="J413" s="429"/>
      <c r="K413" s="429"/>
      <c r="L413" s="429"/>
      <c r="M413" s="429"/>
      <c r="N413" s="429"/>
      <c r="O413" s="429"/>
      <c r="Q413" s="539" t="str">
        <f>IFERROR(INDEX(Coding!$C:$C,MATCH('T12'!$B413,Coding!$B:$B,0)),"")</f>
        <v/>
      </c>
      <c r="S413" s="560" t="str">
        <f t="shared" si="10"/>
        <v/>
      </c>
    </row>
    <row r="414" spans="1:19" ht="14.35" customHeight="1">
      <c r="A414" s="427"/>
      <c r="B414" s="428"/>
      <c r="C414" s="429"/>
      <c r="D414" s="429"/>
      <c r="E414" s="429"/>
      <c r="F414" s="429"/>
      <c r="G414" s="429"/>
      <c r="H414" s="429"/>
      <c r="I414" s="429"/>
      <c r="J414" s="429"/>
      <c r="K414" s="429"/>
      <c r="L414" s="429"/>
      <c r="M414" s="429"/>
      <c r="N414" s="429"/>
      <c r="O414" s="429"/>
      <c r="Q414" s="539" t="str">
        <f>IFERROR(INDEX(Coding!$C:$C,MATCH('T12'!$B414,Coding!$B:$B,0)),"")</f>
        <v/>
      </c>
      <c r="S414" s="560" t="str">
        <f t="shared" si="10"/>
        <v/>
      </c>
    </row>
    <row r="415" spans="1:19" ht="14.35" customHeight="1">
      <c r="A415" s="427"/>
      <c r="B415" s="428"/>
      <c r="C415" s="429"/>
      <c r="D415" s="429"/>
      <c r="E415" s="429"/>
      <c r="F415" s="429"/>
      <c r="G415" s="429"/>
      <c r="H415" s="429"/>
      <c r="I415" s="429"/>
      <c r="J415" s="429"/>
      <c r="K415" s="429"/>
      <c r="L415" s="429"/>
      <c r="M415" s="429"/>
      <c r="N415" s="429"/>
      <c r="O415" s="429"/>
      <c r="Q415" s="539" t="str">
        <f>IFERROR(INDEX(Coding!$C:$C,MATCH('T12'!$B415,Coding!$B:$B,0)),"")</f>
        <v/>
      </c>
      <c r="S415" s="560" t="str">
        <f t="shared" si="10"/>
        <v/>
      </c>
    </row>
    <row r="416" spans="1:19" ht="14.35" customHeight="1">
      <c r="A416" s="427"/>
      <c r="B416" s="428"/>
      <c r="C416" s="429"/>
      <c r="D416" s="429"/>
      <c r="E416" s="429"/>
      <c r="F416" s="429"/>
      <c r="G416" s="429"/>
      <c r="H416" s="429"/>
      <c r="I416" s="429"/>
      <c r="J416" s="429"/>
      <c r="K416" s="429"/>
      <c r="L416" s="429"/>
      <c r="M416" s="429"/>
      <c r="N416" s="429"/>
      <c r="O416" s="429"/>
      <c r="Q416" s="539" t="str">
        <f>IFERROR(INDEX(Coding!$C:$C,MATCH('T12'!$B416,Coding!$B:$B,0)),"")</f>
        <v/>
      </c>
      <c r="S416" s="560" t="str">
        <f t="shared" si="10"/>
        <v/>
      </c>
    </row>
    <row r="417" spans="1:19" ht="14.35" customHeight="1">
      <c r="A417" s="427"/>
      <c r="B417" s="428"/>
      <c r="C417" s="429"/>
      <c r="D417" s="429"/>
      <c r="E417" s="429"/>
      <c r="F417" s="429"/>
      <c r="G417" s="429"/>
      <c r="H417" s="429"/>
      <c r="I417" s="429"/>
      <c r="J417" s="429"/>
      <c r="K417" s="429"/>
      <c r="L417" s="429"/>
      <c r="M417" s="429"/>
      <c r="N417" s="429"/>
      <c r="O417" s="429"/>
      <c r="Q417" s="539" t="str">
        <f>IFERROR(INDEX(Coding!$C:$C,MATCH('T12'!$B417,Coding!$B:$B,0)),"")</f>
        <v/>
      </c>
      <c r="S417" s="560" t="str">
        <f t="shared" si="10"/>
        <v/>
      </c>
    </row>
    <row r="418" spans="1:19" ht="14.35" customHeight="1">
      <c r="A418" s="427"/>
      <c r="B418" s="428"/>
      <c r="C418" s="429"/>
      <c r="D418" s="429"/>
      <c r="E418" s="429"/>
      <c r="F418" s="429"/>
      <c r="G418" s="429"/>
      <c r="H418" s="429"/>
      <c r="I418" s="429"/>
      <c r="J418" s="429"/>
      <c r="K418" s="429"/>
      <c r="L418" s="429"/>
      <c r="M418" s="429"/>
      <c r="N418" s="429"/>
      <c r="O418" s="429"/>
      <c r="Q418" s="539" t="str">
        <f>IFERROR(INDEX(Coding!$C:$C,MATCH('T12'!$B418,Coding!$B:$B,0)),"")</f>
        <v/>
      </c>
      <c r="S418" s="560" t="str">
        <f t="shared" si="10"/>
        <v/>
      </c>
    </row>
    <row r="419" spans="1:19" ht="14.35" customHeight="1">
      <c r="A419" s="427"/>
      <c r="B419" s="428"/>
      <c r="C419" s="429"/>
      <c r="D419" s="429"/>
      <c r="E419" s="429"/>
      <c r="F419" s="429"/>
      <c r="G419" s="429"/>
      <c r="H419" s="429"/>
      <c r="I419" s="429"/>
      <c r="J419" s="429"/>
      <c r="K419" s="429"/>
      <c r="L419" s="429"/>
      <c r="M419" s="429"/>
      <c r="N419" s="429"/>
      <c r="O419" s="429"/>
      <c r="Q419" s="539" t="str">
        <f>IFERROR(INDEX(Coding!$C:$C,MATCH('T12'!$B419,Coding!$B:$B,0)),"")</f>
        <v/>
      </c>
      <c r="S419" s="560" t="str">
        <f t="shared" si="10"/>
        <v/>
      </c>
    </row>
    <row r="420" spans="1:19" ht="14.35" customHeight="1">
      <c r="A420" s="427"/>
      <c r="B420" s="428"/>
      <c r="C420" s="429"/>
      <c r="D420" s="429"/>
      <c r="E420" s="429"/>
      <c r="F420" s="429"/>
      <c r="G420" s="429"/>
      <c r="H420" s="429"/>
      <c r="I420" s="429"/>
      <c r="J420" s="429"/>
      <c r="K420" s="429"/>
      <c r="L420" s="429"/>
      <c r="M420" s="429"/>
      <c r="N420" s="429"/>
      <c r="O420" s="429"/>
      <c r="Q420" s="539" t="str">
        <f>IFERROR(INDEX(Coding!$C:$C,MATCH('T12'!$B420,Coding!$B:$B,0)),"")</f>
        <v/>
      </c>
      <c r="S420" s="560" t="str">
        <f t="shared" si="10"/>
        <v/>
      </c>
    </row>
    <row r="421" spans="1:19" ht="14.35" customHeight="1">
      <c r="A421" s="427"/>
      <c r="B421" s="428"/>
      <c r="C421" s="429"/>
      <c r="D421" s="429"/>
      <c r="E421" s="429"/>
      <c r="F421" s="429"/>
      <c r="G421" s="429"/>
      <c r="H421" s="429"/>
      <c r="I421" s="429"/>
      <c r="J421" s="429"/>
      <c r="K421" s="429"/>
      <c r="L421" s="429"/>
      <c r="M421" s="429"/>
      <c r="N421" s="429"/>
      <c r="O421" s="429"/>
      <c r="Q421" s="539" t="str">
        <f>IFERROR(INDEX(Coding!$C:$C,MATCH('T12'!$B421,Coding!$B:$B,0)),"")</f>
        <v/>
      </c>
      <c r="S421" s="560" t="str">
        <f t="shared" si="10"/>
        <v/>
      </c>
    </row>
    <row r="422" spans="1:19" ht="14.35" customHeight="1">
      <c r="A422" s="427"/>
      <c r="B422" s="428"/>
      <c r="C422" s="429"/>
      <c r="D422" s="429"/>
      <c r="E422" s="429"/>
      <c r="F422" s="429"/>
      <c r="G422" s="429"/>
      <c r="H422" s="429"/>
      <c r="I422" s="429"/>
      <c r="J422" s="429"/>
      <c r="K422" s="429"/>
      <c r="L422" s="429"/>
      <c r="M422" s="429"/>
      <c r="N422" s="429"/>
      <c r="O422" s="429"/>
      <c r="Q422" s="539" t="str">
        <f>IFERROR(INDEX(Coding!$C:$C,MATCH('T12'!$B422,Coding!$B:$B,0)),"")</f>
        <v/>
      </c>
      <c r="S422" s="560" t="str">
        <f t="shared" si="10"/>
        <v/>
      </c>
    </row>
    <row r="423" spans="1:19" ht="14.35" customHeight="1">
      <c r="A423" s="427"/>
      <c r="B423" s="428"/>
      <c r="C423" s="430"/>
      <c r="D423" s="430"/>
      <c r="E423" s="430"/>
      <c r="F423" s="430"/>
      <c r="G423" s="430"/>
      <c r="H423" s="430"/>
      <c r="I423" s="430"/>
      <c r="J423" s="430"/>
      <c r="K423" s="430"/>
      <c r="L423" s="430"/>
      <c r="M423" s="430"/>
      <c r="N423" s="430"/>
      <c r="O423" s="430"/>
      <c r="Q423" s="539" t="str">
        <f>IFERROR(INDEX(Coding!$C:$C,MATCH('T12'!$B423,Coding!$B:$B,0)),"")</f>
        <v/>
      </c>
      <c r="S423" s="560" t="str">
        <f t="shared" si="10"/>
        <v/>
      </c>
    </row>
    <row r="424" spans="1:19" ht="14.35" customHeight="1">
      <c r="A424" s="424"/>
      <c r="B424" s="425"/>
      <c r="C424" s="431"/>
      <c r="D424" s="431"/>
      <c r="E424" s="431"/>
      <c r="F424" s="431"/>
      <c r="G424" s="431"/>
      <c r="H424" s="431"/>
      <c r="I424" s="431"/>
      <c r="J424" s="431"/>
      <c r="K424" s="431"/>
      <c r="L424" s="431"/>
      <c r="M424" s="431"/>
      <c r="N424" s="431"/>
      <c r="O424" s="431"/>
      <c r="Q424" s="539" t="str">
        <f>IFERROR(INDEX(Coding!$C:$C,MATCH('T12'!$B424,Coding!$B:$B,0)),"")</f>
        <v/>
      </c>
      <c r="S424" s="561" t="str">
        <f t="shared" si="10"/>
        <v/>
      </c>
    </row>
    <row r="425" spans="1:19" ht="14.35" customHeight="1">
      <c r="A425" s="424"/>
      <c r="B425" s="425"/>
      <c r="C425" s="426"/>
      <c r="D425" s="426"/>
      <c r="E425" s="426"/>
      <c r="F425" s="426"/>
      <c r="G425" s="426"/>
      <c r="H425" s="426"/>
      <c r="I425" s="426"/>
      <c r="J425" s="426"/>
      <c r="K425" s="426"/>
      <c r="L425" s="426"/>
      <c r="M425" s="426"/>
      <c r="N425" s="426"/>
      <c r="O425" s="426"/>
      <c r="Q425" s="539" t="str">
        <f>IFERROR(INDEX(Coding!$C:$C,MATCH('T12'!$B425,Coding!$B:$B,0)),"")</f>
        <v/>
      </c>
      <c r="S425" s="562" t="str">
        <f t="shared" si="10"/>
        <v/>
      </c>
    </row>
    <row r="426" spans="1:19" ht="14.35" customHeight="1">
      <c r="A426" s="427"/>
      <c r="B426" s="428"/>
      <c r="C426" s="429"/>
      <c r="D426" s="429"/>
      <c r="E426" s="429"/>
      <c r="F426" s="429"/>
      <c r="G426" s="429"/>
      <c r="H426" s="429"/>
      <c r="I426" s="429"/>
      <c r="J426" s="429"/>
      <c r="K426" s="429"/>
      <c r="L426" s="429"/>
      <c r="M426" s="429"/>
      <c r="N426" s="429"/>
      <c r="O426" s="429"/>
      <c r="Q426" s="539" t="str">
        <f>IFERROR(INDEX(Coding!$C:$C,MATCH('T12'!$B426,Coding!$B:$B,0)),"")</f>
        <v/>
      </c>
      <c r="S426" s="560" t="str">
        <f t="shared" si="10"/>
        <v/>
      </c>
    </row>
    <row r="427" spans="1:19" ht="14.35" customHeight="1">
      <c r="A427" s="427"/>
      <c r="B427" s="428"/>
      <c r="C427" s="429"/>
      <c r="D427" s="429"/>
      <c r="E427" s="429"/>
      <c r="F427" s="429"/>
      <c r="G427" s="429"/>
      <c r="H427" s="429"/>
      <c r="I427" s="429"/>
      <c r="J427" s="429"/>
      <c r="K427" s="429"/>
      <c r="L427" s="429"/>
      <c r="M427" s="429"/>
      <c r="N427" s="429"/>
      <c r="O427" s="429"/>
      <c r="Q427" s="539" t="str">
        <f>IFERROR(INDEX(Coding!$C:$C,MATCH('T12'!$B427,Coding!$B:$B,0)),"")</f>
        <v/>
      </c>
      <c r="S427" s="560" t="str">
        <f t="shared" si="10"/>
        <v/>
      </c>
    </row>
    <row r="428" spans="1:19" ht="14.35" customHeight="1">
      <c r="A428" s="427"/>
      <c r="B428" s="428"/>
      <c r="C428" s="429"/>
      <c r="D428" s="429"/>
      <c r="E428" s="429"/>
      <c r="F428" s="429"/>
      <c r="G428" s="429"/>
      <c r="H428" s="429"/>
      <c r="I428" s="429"/>
      <c r="J428" s="429"/>
      <c r="K428" s="429"/>
      <c r="L428" s="429"/>
      <c r="M428" s="429"/>
      <c r="N428" s="429"/>
      <c r="O428" s="429"/>
      <c r="Q428" s="539" t="str">
        <f>IFERROR(INDEX(Coding!$C:$C,MATCH('T12'!$B428,Coding!$B:$B,0)),"")</f>
        <v/>
      </c>
      <c r="S428" s="560" t="str">
        <f t="shared" si="10"/>
        <v/>
      </c>
    </row>
    <row r="429" spans="1:19" ht="14.35" customHeight="1">
      <c r="A429" s="427"/>
      <c r="B429" s="428"/>
      <c r="C429" s="429"/>
      <c r="D429" s="429"/>
      <c r="E429" s="429"/>
      <c r="F429" s="429"/>
      <c r="G429" s="429"/>
      <c r="H429" s="429"/>
      <c r="I429" s="429"/>
      <c r="J429" s="429"/>
      <c r="K429" s="429"/>
      <c r="L429" s="429"/>
      <c r="M429" s="429"/>
      <c r="N429" s="429"/>
      <c r="O429" s="429"/>
      <c r="Q429" s="539" t="str">
        <f>IFERROR(INDEX(Coding!$C:$C,MATCH('T12'!$B429,Coding!$B:$B,0)),"")</f>
        <v/>
      </c>
      <c r="S429" s="560" t="str">
        <f t="shared" si="10"/>
        <v/>
      </c>
    </row>
    <row r="430" spans="1:19" ht="14.35" customHeight="1">
      <c r="A430" s="427"/>
      <c r="B430" s="428"/>
      <c r="C430" s="430"/>
      <c r="D430" s="430"/>
      <c r="E430" s="430"/>
      <c r="F430" s="430"/>
      <c r="G430" s="430"/>
      <c r="H430" s="430"/>
      <c r="I430" s="430"/>
      <c r="J430" s="430"/>
      <c r="K430" s="430"/>
      <c r="L430" s="430"/>
      <c r="M430" s="430"/>
      <c r="N430" s="430"/>
      <c r="O430" s="430"/>
      <c r="Q430" s="539" t="str">
        <f>IFERROR(INDEX(Coding!$C:$C,MATCH('T12'!$B430,Coding!$B:$B,0)),"")</f>
        <v/>
      </c>
      <c r="S430" s="560" t="str">
        <f t="shared" si="10"/>
        <v/>
      </c>
    </row>
    <row r="431" spans="1:19" ht="14.35" customHeight="1">
      <c r="A431" s="424"/>
      <c r="B431" s="425"/>
      <c r="C431" s="431"/>
      <c r="D431" s="431"/>
      <c r="E431" s="431"/>
      <c r="F431" s="431"/>
      <c r="G431" s="431"/>
      <c r="H431" s="431"/>
      <c r="I431" s="431"/>
      <c r="J431" s="431"/>
      <c r="K431" s="431"/>
      <c r="L431" s="431"/>
      <c r="M431" s="431"/>
      <c r="N431" s="431"/>
      <c r="O431" s="431"/>
      <c r="Q431" s="539" t="str">
        <f>IFERROR(INDEX(Coding!$C:$C,MATCH('T12'!$B431,Coding!$B:$B,0)),"")</f>
        <v/>
      </c>
      <c r="S431" s="561" t="str">
        <f t="shared" si="10"/>
        <v/>
      </c>
    </row>
    <row r="432" spans="1:19" ht="14.35" customHeight="1">
      <c r="A432" s="424"/>
      <c r="B432" s="425"/>
      <c r="C432" s="426"/>
      <c r="D432" s="426"/>
      <c r="E432" s="426"/>
      <c r="F432" s="426"/>
      <c r="G432" s="426"/>
      <c r="H432" s="426"/>
      <c r="I432" s="426"/>
      <c r="J432" s="426"/>
      <c r="K432" s="426"/>
      <c r="L432" s="426"/>
      <c r="M432" s="426"/>
      <c r="N432" s="426"/>
      <c r="O432" s="426"/>
      <c r="Q432" s="539" t="str">
        <f>IFERROR(INDEX(Coding!$C:$C,MATCH('T12'!$B432,Coding!$B:$B,0)),"")</f>
        <v/>
      </c>
      <c r="S432" s="562" t="str">
        <f t="shared" si="10"/>
        <v/>
      </c>
    </row>
    <row r="433" spans="1:19" ht="14.35" customHeight="1">
      <c r="A433" s="427"/>
      <c r="B433" s="428"/>
      <c r="C433" s="429"/>
      <c r="D433" s="429"/>
      <c r="E433" s="429"/>
      <c r="F433" s="429"/>
      <c r="G433" s="429"/>
      <c r="H433" s="429"/>
      <c r="I433" s="429"/>
      <c r="J433" s="429"/>
      <c r="K433" s="429"/>
      <c r="L433" s="429"/>
      <c r="M433" s="429"/>
      <c r="N433" s="429"/>
      <c r="O433" s="429"/>
      <c r="Q433" s="539" t="str">
        <f>IFERROR(INDEX(Coding!$C:$C,MATCH('T12'!$B433,Coding!$B:$B,0)),"")</f>
        <v/>
      </c>
      <c r="S433" s="560" t="str">
        <f t="shared" si="10"/>
        <v/>
      </c>
    </row>
    <row r="434" spans="1:19" ht="14.35" customHeight="1">
      <c r="A434" s="427"/>
      <c r="B434" s="428"/>
      <c r="C434" s="429"/>
      <c r="D434" s="429"/>
      <c r="E434" s="429"/>
      <c r="F434" s="429"/>
      <c r="G434" s="429"/>
      <c r="H434" s="429"/>
      <c r="I434" s="429"/>
      <c r="J434" s="429"/>
      <c r="K434" s="429"/>
      <c r="L434" s="429"/>
      <c r="M434" s="429"/>
      <c r="N434" s="429"/>
      <c r="O434" s="429"/>
      <c r="Q434" s="539" t="str">
        <f>IFERROR(INDEX(Coding!$C:$C,MATCH('T12'!$B434,Coding!$B:$B,0)),"")</f>
        <v/>
      </c>
      <c r="S434" s="560" t="str">
        <f t="shared" si="10"/>
        <v/>
      </c>
    </row>
    <row r="435" spans="1:19" ht="14.35" customHeight="1">
      <c r="A435" s="427"/>
      <c r="B435" s="428"/>
      <c r="C435" s="429"/>
      <c r="D435" s="429"/>
      <c r="E435" s="429"/>
      <c r="F435" s="429"/>
      <c r="G435" s="429"/>
      <c r="H435" s="429"/>
      <c r="I435" s="429"/>
      <c r="J435" s="429"/>
      <c r="K435" s="429"/>
      <c r="L435" s="429"/>
      <c r="M435" s="429"/>
      <c r="N435" s="429"/>
      <c r="O435" s="429"/>
      <c r="Q435" s="539" t="str">
        <f>IFERROR(INDEX(Coding!$C:$C,MATCH('T12'!$B435,Coding!$B:$B,0)),"")</f>
        <v/>
      </c>
      <c r="S435" s="560" t="str">
        <f t="shared" si="10"/>
        <v/>
      </c>
    </row>
    <row r="436" spans="1:19" ht="14.35" customHeight="1">
      <c r="A436" s="427"/>
      <c r="B436" s="428"/>
      <c r="C436" s="429"/>
      <c r="D436" s="429"/>
      <c r="E436" s="429"/>
      <c r="F436" s="429"/>
      <c r="G436" s="429"/>
      <c r="H436" s="429"/>
      <c r="I436" s="429"/>
      <c r="J436" s="429"/>
      <c r="K436" s="429"/>
      <c r="L436" s="429"/>
      <c r="M436" s="429"/>
      <c r="N436" s="429"/>
      <c r="O436" s="429"/>
      <c r="Q436" s="539" t="str">
        <f>IFERROR(INDEX(Coding!$C:$C,MATCH('T12'!$B436,Coding!$B:$B,0)),"")</f>
        <v/>
      </c>
      <c r="S436" s="560" t="str">
        <f t="shared" si="10"/>
        <v/>
      </c>
    </row>
    <row r="437" spans="1:19" ht="14.35" customHeight="1">
      <c r="A437" s="427"/>
      <c r="B437" s="428"/>
      <c r="C437" s="430"/>
      <c r="D437" s="430"/>
      <c r="E437" s="430"/>
      <c r="F437" s="430"/>
      <c r="G437" s="430"/>
      <c r="H437" s="430"/>
      <c r="I437" s="430"/>
      <c r="J437" s="430"/>
      <c r="K437" s="430"/>
      <c r="L437" s="430"/>
      <c r="M437" s="430"/>
      <c r="N437" s="430"/>
      <c r="O437" s="430"/>
      <c r="Q437" s="539" t="str">
        <f>IFERROR(INDEX(Coding!$C:$C,MATCH('T12'!$B437,Coding!$B:$B,0)),"")</f>
        <v/>
      </c>
      <c r="S437" s="560" t="str">
        <f t="shared" si="10"/>
        <v/>
      </c>
    </row>
    <row r="438" spans="1:19" ht="14.35" customHeight="1">
      <c r="A438" s="424"/>
      <c r="B438" s="425"/>
      <c r="C438" s="431"/>
      <c r="D438" s="431"/>
      <c r="E438" s="431"/>
      <c r="F438" s="431"/>
      <c r="G438" s="431"/>
      <c r="H438" s="431"/>
      <c r="I438" s="431"/>
      <c r="J438" s="431"/>
      <c r="K438" s="431"/>
      <c r="L438" s="431"/>
      <c r="M438" s="431"/>
      <c r="N438" s="431"/>
      <c r="O438" s="431"/>
      <c r="Q438" s="539" t="str">
        <f>IFERROR(INDEX(Coding!$C:$C,MATCH('T12'!$B438,Coding!$B:$B,0)),"")</f>
        <v/>
      </c>
      <c r="S438" s="561" t="str">
        <f t="shared" si="10"/>
        <v/>
      </c>
    </row>
    <row r="439" spans="1:19" ht="14.35" customHeight="1">
      <c r="A439" s="424"/>
      <c r="B439" s="425"/>
      <c r="C439" s="426"/>
      <c r="D439" s="426"/>
      <c r="E439" s="426"/>
      <c r="F439" s="426"/>
      <c r="G439" s="426"/>
      <c r="H439" s="426"/>
      <c r="I439" s="426"/>
      <c r="J439" s="426"/>
      <c r="K439" s="426"/>
      <c r="L439" s="426"/>
      <c r="M439" s="426"/>
      <c r="N439" s="426"/>
      <c r="O439" s="426"/>
      <c r="Q439" s="539" t="str">
        <f>IFERROR(INDEX(Coding!$C:$C,MATCH('T12'!$B439,Coding!$B:$B,0)),"")</f>
        <v/>
      </c>
      <c r="S439" s="562" t="str">
        <f t="shared" si="10"/>
        <v/>
      </c>
    </row>
    <row r="440" spans="1:19" ht="14.35" customHeight="1">
      <c r="A440" s="427"/>
      <c r="B440" s="428"/>
      <c r="C440" s="429"/>
      <c r="D440" s="429"/>
      <c r="E440" s="429"/>
      <c r="F440" s="429"/>
      <c r="G440" s="429"/>
      <c r="H440" s="429"/>
      <c r="I440" s="429"/>
      <c r="J440" s="429"/>
      <c r="K440" s="429"/>
      <c r="L440" s="429"/>
      <c r="M440" s="429"/>
      <c r="N440" s="429"/>
      <c r="O440" s="429"/>
      <c r="Q440" s="539" t="str">
        <f>IFERROR(INDEX(Coding!$C:$C,MATCH('T12'!$B440,Coding!$B:$B,0)),"")</f>
        <v/>
      </c>
      <c r="S440" s="560" t="str">
        <f t="shared" si="10"/>
        <v/>
      </c>
    </row>
    <row r="441" spans="1:19" ht="14.35" customHeight="1">
      <c r="A441" s="427"/>
      <c r="B441" s="428"/>
      <c r="C441" s="429"/>
      <c r="D441" s="429"/>
      <c r="E441" s="429"/>
      <c r="F441" s="429"/>
      <c r="G441" s="429"/>
      <c r="H441" s="429"/>
      <c r="I441" s="429"/>
      <c r="J441" s="429"/>
      <c r="K441" s="429"/>
      <c r="L441" s="429"/>
      <c r="M441" s="429"/>
      <c r="N441" s="429"/>
      <c r="O441" s="429"/>
      <c r="Q441" s="539" t="str">
        <f>IFERROR(INDEX(Coding!$C:$C,MATCH('T12'!$B441,Coding!$B:$B,0)),"")</f>
        <v/>
      </c>
      <c r="S441" s="560" t="str">
        <f t="shared" si="10"/>
        <v/>
      </c>
    </row>
    <row r="442" spans="1:19" ht="14.35" customHeight="1">
      <c r="A442" s="427"/>
      <c r="B442" s="428"/>
      <c r="C442" s="429"/>
      <c r="D442" s="429"/>
      <c r="E442" s="429"/>
      <c r="F442" s="429"/>
      <c r="G442" s="429"/>
      <c r="H442" s="429"/>
      <c r="I442" s="429"/>
      <c r="J442" s="429"/>
      <c r="K442" s="429"/>
      <c r="L442" s="429"/>
      <c r="M442" s="429"/>
      <c r="N442" s="429"/>
      <c r="O442" s="429"/>
      <c r="Q442" s="539" t="str">
        <f>IFERROR(INDEX(Coding!$C:$C,MATCH('T12'!$B442,Coding!$B:$B,0)),"")</f>
        <v/>
      </c>
      <c r="S442" s="560" t="str">
        <f t="shared" si="10"/>
        <v/>
      </c>
    </row>
    <row r="443" spans="1:19" ht="14.35" customHeight="1">
      <c r="A443" s="427"/>
      <c r="B443" s="428"/>
      <c r="C443" s="429"/>
      <c r="D443" s="429"/>
      <c r="E443" s="429"/>
      <c r="F443" s="429"/>
      <c r="G443" s="429"/>
      <c r="H443" s="429"/>
      <c r="I443" s="429"/>
      <c r="J443" s="429"/>
      <c r="K443" s="429"/>
      <c r="L443" s="429"/>
      <c r="M443" s="429"/>
      <c r="N443" s="429"/>
      <c r="O443" s="429"/>
      <c r="Q443" s="539" t="str">
        <f>IFERROR(INDEX(Coding!$C:$C,MATCH('T12'!$B443,Coding!$B:$B,0)),"")</f>
        <v/>
      </c>
      <c r="S443" s="560" t="str">
        <f t="shared" si="10"/>
        <v/>
      </c>
    </row>
    <row r="444" spans="1:19" ht="14.35" customHeight="1">
      <c r="A444" s="427"/>
      <c r="B444" s="428"/>
      <c r="C444" s="429"/>
      <c r="D444" s="429"/>
      <c r="E444" s="429"/>
      <c r="F444" s="429"/>
      <c r="G444" s="429"/>
      <c r="H444" s="429"/>
      <c r="I444" s="429"/>
      <c r="J444" s="429"/>
      <c r="K444" s="429"/>
      <c r="L444" s="429"/>
      <c r="M444" s="429"/>
      <c r="N444" s="429"/>
      <c r="O444" s="429"/>
      <c r="Q444" s="539" t="str">
        <f>IFERROR(INDEX(Coding!$C:$C,MATCH('T12'!$B444,Coding!$B:$B,0)),"")</f>
        <v/>
      </c>
      <c r="S444" s="560" t="str">
        <f t="shared" si="10"/>
        <v/>
      </c>
    </row>
    <row r="445" spans="1:19" ht="14.35" customHeight="1">
      <c r="A445" s="427"/>
      <c r="B445" s="428"/>
      <c r="C445" s="429"/>
      <c r="D445" s="429"/>
      <c r="E445" s="429"/>
      <c r="F445" s="429"/>
      <c r="G445" s="429"/>
      <c r="H445" s="429"/>
      <c r="I445" s="429"/>
      <c r="J445" s="429"/>
      <c r="K445" s="429"/>
      <c r="L445" s="429"/>
      <c r="M445" s="429"/>
      <c r="N445" s="429"/>
      <c r="O445" s="429"/>
      <c r="Q445" s="539" t="str">
        <f>IFERROR(INDEX(Coding!$C:$C,MATCH('T12'!$B445,Coding!$B:$B,0)),"")</f>
        <v/>
      </c>
      <c r="S445" s="560" t="str">
        <f t="shared" si="10"/>
        <v/>
      </c>
    </row>
    <row r="446" spans="1:19" ht="14.35" customHeight="1">
      <c r="A446" s="427"/>
      <c r="B446" s="428"/>
      <c r="C446" s="429"/>
      <c r="D446" s="429"/>
      <c r="E446" s="429"/>
      <c r="F446" s="429"/>
      <c r="G446" s="429"/>
      <c r="H446" s="429"/>
      <c r="I446" s="429"/>
      <c r="J446" s="429"/>
      <c r="K446" s="429"/>
      <c r="L446" s="429"/>
      <c r="M446" s="429"/>
      <c r="N446" s="429"/>
      <c r="O446" s="429"/>
      <c r="Q446" s="539" t="str">
        <f>IFERROR(INDEX(Coding!$C:$C,MATCH('T12'!$B446,Coding!$B:$B,0)),"")</f>
        <v/>
      </c>
      <c r="S446" s="560" t="str">
        <f t="shared" si="10"/>
        <v/>
      </c>
    </row>
    <row r="447" spans="1:19" ht="14.35" customHeight="1">
      <c r="A447" s="427"/>
      <c r="B447" s="428"/>
      <c r="C447" s="429"/>
      <c r="D447" s="429"/>
      <c r="E447" s="429"/>
      <c r="F447" s="429"/>
      <c r="G447" s="429"/>
      <c r="H447" s="429"/>
      <c r="I447" s="429"/>
      <c r="J447" s="429"/>
      <c r="K447" s="429"/>
      <c r="L447" s="429"/>
      <c r="M447" s="429"/>
      <c r="N447" s="429"/>
      <c r="O447" s="429"/>
      <c r="Q447" s="539" t="str">
        <f>IFERROR(INDEX(Coding!$C:$C,MATCH('T12'!$B447,Coding!$B:$B,0)),"")</f>
        <v/>
      </c>
      <c r="S447" s="560" t="str">
        <f t="shared" si="10"/>
        <v/>
      </c>
    </row>
    <row r="448" spans="1:19" ht="14.35" customHeight="1">
      <c r="A448" s="427"/>
      <c r="B448" s="428"/>
      <c r="C448" s="429"/>
      <c r="D448" s="429"/>
      <c r="E448" s="429"/>
      <c r="F448" s="429"/>
      <c r="G448" s="429"/>
      <c r="H448" s="429"/>
      <c r="I448" s="429"/>
      <c r="J448" s="429"/>
      <c r="K448" s="429"/>
      <c r="L448" s="429"/>
      <c r="M448" s="429"/>
      <c r="N448" s="429"/>
      <c r="O448" s="429"/>
      <c r="Q448" s="539" t="str">
        <f>IFERROR(INDEX(Coding!$C:$C,MATCH('T12'!$B448,Coding!$B:$B,0)),"")</f>
        <v/>
      </c>
      <c r="S448" s="560" t="str">
        <f t="shared" si="10"/>
        <v/>
      </c>
    </row>
    <row r="449" spans="1:19" ht="14.35" customHeight="1">
      <c r="A449" s="427"/>
      <c r="B449" s="428"/>
      <c r="C449" s="429"/>
      <c r="D449" s="429"/>
      <c r="E449" s="429"/>
      <c r="F449" s="429"/>
      <c r="G449" s="429"/>
      <c r="H449" s="429"/>
      <c r="I449" s="429"/>
      <c r="J449" s="429"/>
      <c r="K449" s="429"/>
      <c r="L449" s="429"/>
      <c r="M449" s="429"/>
      <c r="N449" s="429"/>
      <c r="O449" s="429"/>
      <c r="Q449" s="539" t="str">
        <f>IFERROR(INDEX(Coding!$C:$C,MATCH('T12'!$B449,Coding!$B:$B,0)),"")</f>
        <v/>
      </c>
      <c r="S449" s="560" t="str">
        <f t="shared" si="10"/>
        <v/>
      </c>
    </row>
    <row r="450" spans="1:19" ht="14.35" customHeight="1">
      <c r="A450" s="427"/>
      <c r="B450" s="428"/>
      <c r="C450" s="429"/>
      <c r="D450" s="429"/>
      <c r="E450" s="429"/>
      <c r="F450" s="429"/>
      <c r="G450" s="429"/>
      <c r="H450" s="429"/>
      <c r="I450" s="429"/>
      <c r="J450" s="429"/>
      <c r="K450" s="429"/>
      <c r="L450" s="429"/>
      <c r="M450" s="429"/>
      <c r="N450" s="429"/>
      <c r="O450" s="429"/>
      <c r="Q450" s="539" t="str">
        <f>IFERROR(INDEX(Coding!$C:$C,MATCH('T12'!$B450,Coding!$B:$B,0)),"")</f>
        <v/>
      </c>
      <c r="S450" s="560" t="str">
        <f t="shared" si="10"/>
        <v/>
      </c>
    </row>
    <row r="451" spans="1:19" ht="14.35" customHeight="1">
      <c r="A451" s="427"/>
      <c r="B451" s="428"/>
      <c r="C451" s="429"/>
      <c r="D451" s="429"/>
      <c r="E451" s="429"/>
      <c r="F451" s="429"/>
      <c r="G451" s="429"/>
      <c r="H451" s="429"/>
      <c r="I451" s="429"/>
      <c r="J451" s="429"/>
      <c r="K451" s="429"/>
      <c r="L451" s="429"/>
      <c r="M451" s="429"/>
      <c r="N451" s="429"/>
      <c r="O451" s="429"/>
      <c r="Q451" s="539" t="str">
        <f>IFERROR(INDEX(Coding!$C:$C,MATCH('T12'!$B451,Coding!$B:$B,0)),"")</f>
        <v/>
      </c>
      <c r="S451" s="560" t="str">
        <f t="shared" si="10"/>
        <v/>
      </c>
    </row>
    <row r="452" spans="1:19" ht="14.35" customHeight="1">
      <c r="A452" s="427"/>
      <c r="B452" s="428"/>
      <c r="C452" s="429"/>
      <c r="D452" s="429"/>
      <c r="E452" s="429"/>
      <c r="F452" s="429"/>
      <c r="G452" s="429"/>
      <c r="H452" s="429"/>
      <c r="I452" s="429"/>
      <c r="J452" s="429"/>
      <c r="K452" s="429"/>
      <c r="L452" s="429"/>
      <c r="M452" s="429"/>
      <c r="N452" s="429"/>
      <c r="O452" s="429"/>
      <c r="Q452" s="539" t="str">
        <f>IFERROR(INDEX(Coding!$C:$C,MATCH('T12'!$B452,Coding!$B:$B,0)),"")</f>
        <v/>
      </c>
      <c r="S452" s="560" t="str">
        <f t="shared" si="10"/>
        <v/>
      </c>
    </row>
    <row r="453" spans="1:19" ht="14.35" customHeight="1">
      <c r="A453" s="427"/>
      <c r="B453" s="428"/>
      <c r="C453" s="429"/>
      <c r="D453" s="429"/>
      <c r="E453" s="429"/>
      <c r="F453" s="429"/>
      <c r="G453" s="429"/>
      <c r="H453" s="429"/>
      <c r="I453" s="429"/>
      <c r="J453" s="429"/>
      <c r="K453" s="429"/>
      <c r="L453" s="429"/>
      <c r="M453" s="429"/>
      <c r="N453" s="429"/>
      <c r="O453" s="429"/>
      <c r="Q453" s="539" t="str">
        <f>IFERROR(INDEX(Coding!$C:$C,MATCH('T12'!$B453,Coding!$B:$B,0)),"")</f>
        <v/>
      </c>
      <c r="S453" s="560" t="str">
        <f t="shared" si="10"/>
        <v/>
      </c>
    </row>
    <row r="454" spans="1:19" ht="14.35" customHeight="1">
      <c r="A454" s="427"/>
      <c r="B454" s="428"/>
      <c r="C454" s="429"/>
      <c r="D454" s="429"/>
      <c r="E454" s="429"/>
      <c r="F454" s="429"/>
      <c r="G454" s="429"/>
      <c r="H454" s="429"/>
      <c r="I454" s="429"/>
      <c r="J454" s="429"/>
      <c r="K454" s="429"/>
      <c r="L454" s="429"/>
      <c r="M454" s="429"/>
      <c r="N454" s="429"/>
      <c r="O454" s="429"/>
      <c r="Q454" s="539" t="str">
        <f>IFERROR(INDEX(Coding!$C:$C,MATCH('T12'!$B454,Coding!$B:$B,0)),"")</f>
        <v/>
      </c>
      <c r="S454" s="560" t="str">
        <f t="shared" si="10"/>
        <v/>
      </c>
    </row>
    <row r="455" spans="1:19" ht="14.35" customHeight="1">
      <c r="A455" s="427"/>
      <c r="B455" s="428"/>
      <c r="C455" s="430"/>
      <c r="D455" s="430"/>
      <c r="E455" s="430"/>
      <c r="F455" s="430"/>
      <c r="G455" s="430"/>
      <c r="H455" s="430"/>
      <c r="I455" s="430"/>
      <c r="J455" s="430"/>
      <c r="K455" s="430"/>
      <c r="L455" s="430"/>
      <c r="M455" s="430"/>
      <c r="N455" s="430"/>
      <c r="O455" s="430"/>
      <c r="Q455" s="539" t="str">
        <f>IFERROR(INDEX(Coding!$C:$C,MATCH('T12'!$B455,Coding!$B:$B,0)),"")</f>
        <v/>
      </c>
      <c r="S455" s="560" t="str">
        <f t="shared" ref="S455:S514" si="11">IF(ISNUMBER(O455),SUM(I455:N455)*2,"")</f>
        <v/>
      </c>
    </row>
    <row r="456" spans="1:19" ht="14.35" customHeight="1">
      <c r="A456" s="424"/>
      <c r="B456" s="425"/>
      <c r="C456" s="431"/>
      <c r="D456" s="431"/>
      <c r="E456" s="431"/>
      <c r="F456" s="431"/>
      <c r="G456" s="431"/>
      <c r="H456" s="431"/>
      <c r="I456" s="431"/>
      <c r="J456" s="431"/>
      <c r="K456" s="431"/>
      <c r="L456" s="431"/>
      <c r="M456" s="431"/>
      <c r="N456" s="431"/>
      <c r="O456" s="431"/>
      <c r="Q456" s="539" t="str">
        <f>IFERROR(INDEX(Coding!$C:$C,MATCH('T12'!$B456,Coding!$B:$B,0)),"")</f>
        <v/>
      </c>
      <c r="S456" s="561" t="str">
        <f t="shared" si="11"/>
        <v/>
      </c>
    </row>
    <row r="457" spans="1:19" ht="14.35" customHeight="1">
      <c r="A457" s="424"/>
      <c r="B457" s="425"/>
      <c r="C457" s="426"/>
      <c r="D457" s="426"/>
      <c r="E457" s="426"/>
      <c r="F457" s="426"/>
      <c r="G457" s="426"/>
      <c r="H457" s="426"/>
      <c r="I457" s="426"/>
      <c r="J457" s="426"/>
      <c r="K457" s="426"/>
      <c r="L457" s="426"/>
      <c r="M457" s="426"/>
      <c r="N457" s="426"/>
      <c r="O457" s="426"/>
      <c r="Q457" s="539" t="str">
        <f>IFERROR(INDEX(Coding!$C:$C,MATCH('T12'!$B457,Coding!$B:$B,0)),"")</f>
        <v/>
      </c>
      <c r="S457" s="562" t="str">
        <f t="shared" si="11"/>
        <v/>
      </c>
    </row>
    <row r="458" spans="1:19" ht="14.35" customHeight="1">
      <c r="A458" s="427"/>
      <c r="B458" s="428"/>
      <c r="C458" s="429"/>
      <c r="D458" s="429"/>
      <c r="E458" s="429"/>
      <c r="F458" s="429"/>
      <c r="G458" s="429"/>
      <c r="H458" s="429"/>
      <c r="I458" s="429"/>
      <c r="J458" s="429"/>
      <c r="K458" s="429"/>
      <c r="L458" s="429"/>
      <c r="M458" s="429"/>
      <c r="N458" s="429"/>
      <c r="O458" s="429"/>
      <c r="Q458" s="539" t="str">
        <f>IFERROR(INDEX(Coding!$C:$C,MATCH('T12'!$B458,Coding!$B:$B,0)),"")</f>
        <v/>
      </c>
      <c r="S458" s="560" t="str">
        <f t="shared" si="11"/>
        <v/>
      </c>
    </row>
    <row r="459" spans="1:19" ht="14.35" customHeight="1">
      <c r="A459" s="427"/>
      <c r="B459" s="428"/>
      <c r="C459" s="429"/>
      <c r="D459" s="429"/>
      <c r="E459" s="429"/>
      <c r="F459" s="429"/>
      <c r="G459" s="429"/>
      <c r="H459" s="429"/>
      <c r="I459" s="429"/>
      <c r="J459" s="429"/>
      <c r="K459" s="429"/>
      <c r="L459" s="429"/>
      <c r="M459" s="429"/>
      <c r="N459" s="429"/>
      <c r="O459" s="429"/>
      <c r="Q459" s="539" t="str">
        <f>IFERROR(INDEX(Coding!$C:$C,MATCH('T12'!$B459,Coding!$B:$B,0)),"")</f>
        <v/>
      </c>
      <c r="S459" s="560" t="str">
        <f t="shared" si="11"/>
        <v/>
      </c>
    </row>
    <row r="460" spans="1:19" ht="14.35" customHeight="1">
      <c r="A460" s="427"/>
      <c r="B460" s="428"/>
      <c r="C460" s="429"/>
      <c r="D460" s="429"/>
      <c r="E460" s="429"/>
      <c r="F460" s="429"/>
      <c r="G460" s="429"/>
      <c r="H460" s="429"/>
      <c r="I460" s="429"/>
      <c r="J460" s="429"/>
      <c r="K460" s="429"/>
      <c r="L460" s="429"/>
      <c r="M460" s="429"/>
      <c r="N460" s="429"/>
      <c r="O460" s="429"/>
      <c r="Q460" s="539" t="str">
        <f>IFERROR(INDEX(Coding!$C:$C,MATCH('T12'!$B460,Coding!$B:$B,0)),"")</f>
        <v/>
      </c>
      <c r="S460" s="560" t="str">
        <f t="shared" si="11"/>
        <v/>
      </c>
    </row>
    <row r="461" spans="1:19" ht="14.35" customHeight="1">
      <c r="A461" s="427"/>
      <c r="B461" s="428"/>
      <c r="C461" s="429"/>
      <c r="D461" s="429"/>
      <c r="E461" s="429"/>
      <c r="F461" s="429"/>
      <c r="G461" s="429"/>
      <c r="H461" s="429"/>
      <c r="I461" s="429"/>
      <c r="J461" s="429"/>
      <c r="K461" s="429"/>
      <c r="L461" s="429"/>
      <c r="M461" s="429"/>
      <c r="N461" s="429"/>
      <c r="O461" s="429"/>
      <c r="Q461" s="539" t="str">
        <f>IFERROR(INDEX(Coding!$C:$C,MATCH('T12'!$B461,Coding!$B:$B,0)),"")</f>
        <v/>
      </c>
      <c r="S461" s="560" t="str">
        <f t="shared" si="11"/>
        <v/>
      </c>
    </row>
    <row r="462" spans="1:19" ht="14.35" customHeight="1">
      <c r="A462" s="427"/>
      <c r="B462" s="428"/>
      <c r="C462" s="429"/>
      <c r="D462" s="429"/>
      <c r="E462" s="429"/>
      <c r="F462" s="429"/>
      <c r="G462" s="429"/>
      <c r="H462" s="429"/>
      <c r="I462" s="429"/>
      <c r="J462" s="429"/>
      <c r="K462" s="429"/>
      <c r="L462" s="429"/>
      <c r="M462" s="429"/>
      <c r="N462" s="429"/>
      <c r="O462" s="429"/>
      <c r="Q462" s="539" t="str">
        <f>IFERROR(INDEX(Coding!$C:$C,MATCH('T12'!$B462,Coding!$B:$B,0)),"")</f>
        <v/>
      </c>
      <c r="S462" s="560" t="str">
        <f t="shared" si="11"/>
        <v/>
      </c>
    </row>
    <row r="463" spans="1:19" ht="14.35" customHeight="1">
      <c r="A463" s="427"/>
      <c r="B463" s="428"/>
      <c r="C463" s="429"/>
      <c r="D463" s="429"/>
      <c r="E463" s="429"/>
      <c r="F463" s="429"/>
      <c r="G463" s="429"/>
      <c r="H463" s="429"/>
      <c r="I463" s="429"/>
      <c r="J463" s="429"/>
      <c r="K463" s="429"/>
      <c r="L463" s="429"/>
      <c r="M463" s="429"/>
      <c r="N463" s="429"/>
      <c r="O463" s="429"/>
      <c r="Q463" s="539" t="str">
        <f>IFERROR(INDEX(Coding!$C:$C,MATCH('T12'!$B463,Coding!$B:$B,0)),"")</f>
        <v/>
      </c>
      <c r="S463" s="560" t="str">
        <f t="shared" si="11"/>
        <v/>
      </c>
    </row>
    <row r="464" spans="1:19" ht="14.35" customHeight="1">
      <c r="A464" s="427"/>
      <c r="B464" s="428"/>
      <c r="C464" s="429"/>
      <c r="D464" s="429"/>
      <c r="E464" s="429"/>
      <c r="F464" s="429"/>
      <c r="G464" s="429"/>
      <c r="H464" s="429"/>
      <c r="I464" s="429"/>
      <c r="J464" s="429"/>
      <c r="K464" s="429"/>
      <c r="L464" s="429"/>
      <c r="M464" s="429"/>
      <c r="N464" s="429"/>
      <c r="O464" s="429"/>
      <c r="Q464" s="539" t="str">
        <f>IFERROR(INDEX(Coding!$C:$C,MATCH('T12'!$B464,Coding!$B:$B,0)),"")</f>
        <v/>
      </c>
      <c r="S464" s="560" t="str">
        <f t="shared" si="11"/>
        <v/>
      </c>
    </row>
    <row r="465" spans="1:19" ht="14.35" customHeight="1">
      <c r="A465" s="427"/>
      <c r="B465" s="428"/>
      <c r="C465" s="429"/>
      <c r="D465" s="429"/>
      <c r="E465" s="429"/>
      <c r="F465" s="429"/>
      <c r="G465" s="429"/>
      <c r="H465" s="429"/>
      <c r="I465" s="429"/>
      <c r="J465" s="429"/>
      <c r="K465" s="429"/>
      <c r="L465" s="429"/>
      <c r="M465" s="429"/>
      <c r="N465" s="429"/>
      <c r="O465" s="429"/>
      <c r="Q465" s="539" t="str">
        <f>IFERROR(INDEX(Coding!$C:$C,MATCH('T12'!$B465,Coding!$B:$B,0)),"")</f>
        <v/>
      </c>
      <c r="S465" s="560" t="str">
        <f t="shared" si="11"/>
        <v/>
      </c>
    </row>
    <row r="466" spans="1:19" ht="14.35" customHeight="1">
      <c r="A466" s="427"/>
      <c r="B466" s="428"/>
      <c r="C466" s="429"/>
      <c r="D466" s="429"/>
      <c r="E466" s="429"/>
      <c r="F466" s="429"/>
      <c r="G466" s="429"/>
      <c r="H466" s="429"/>
      <c r="I466" s="429"/>
      <c r="J466" s="429"/>
      <c r="K466" s="429"/>
      <c r="L466" s="429"/>
      <c r="M466" s="429"/>
      <c r="N466" s="429"/>
      <c r="O466" s="429"/>
      <c r="Q466" s="539" t="str">
        <f>IFERROR(INDEX(Coding!$C:$C,MATCH('T12'!$B466,Coding!$B:$B,0)),"")</f>
        <v/>
      </c>
      <c r="S466" s="560" t="str">
        <f t="shared" si="11"/>
        <v/>
      </c>
    </row>
    <row r="467" spans="1:19" ht="14.35" customHeight="1">
      <c r="A467" s="427"/>
      <c r="B467" s="428"/>
      <c r="C467" s="429"/>
      <c r="D467" s="429"/>
      <c r="E467" s="429"/>
      <c r="F467" s="429"/>
      <c r="G467" s="429"/>
      <c r="H467" s="429"/>
      <c r="I467" s="429"/>
      <c r="J467" s="429"/>
      <c r="K467" s="429"/>
      <c r="L467" s="429"/>
      <c r="M467" s="429"/>
      <c r="N467" s="429"/>
      <c r="O467" s="429"/>
      <c r="Q467" s="539" t="str">
        <f>IFERROR(INDEX(Coding!$C:$C,MATCH('T12'!$B467,Coding!$B:$B,0)),"")</f>
        <v/>
      </c>
      <c r="S467" s="560" t="str">
        <f t="shared" si="11"/>
        <v/>
      </c>
    </row>
    <row r="468" spans="1:19" ht="14.35" customHeight="1">
      <c r="A468" s="427"/>
      <c r="B468" s="428"/>
      <c r="C468" s="429"/>
      <c r="D468" s="429"/>
      <c r="E468" s="429"/>
      <c r="F468" s="429"/>
      <c r="G468" s="429"/>
      <c r="H468" s="429"/>
      <c r="I468" s="429"/>
      <c r="J468" s="429"/>
      <c r="K468" s="429"/>
      <c r="L468" s="429"/>
      <c r="M468" s="429"/>
      <c r="N468" s="429"/>
      <c r="O468" s="429"/>
      <c r="Q468" s="539" t="str">
        <f>IFERROR(INDEX(Coding!$C:$C,MATCH('T12'!$B468,Coding!$B:$B,0)),"")</f>
        <v/>
      </c>
      <c r="S468" s="560" t="str">
        <f t="shared" si="11"/>
        <v/>
      </c>
    </row>
    <row r="469" spans="1:19" ht="14.35" customHeight="1">
      <c r="A469" s="427"/>
      <c r="B469" s="428"/>
      <c r="C469" s="429"/>
      <c r="D469" s="429"/>
      <c r="E469" s="429"/>
      <c r="F469" s="429"/>
      <c r="G469" s="429"/>
      <c r="H469" s="429"/>
      <c r="I469" s="429"/>
      <c r="J469" s="429"/>
      <c r="K469" s="429"/>
      <c r="L469" s="429"/>
      <c r="M469" s="429"/>
      <c r="N469" s="429"/>
      <c r="O469" s="429"/>
      <c r="Q469" s="539" t="str">
        <f>IFERROR(INDEX(Coding!$C:$C,MATCH('T12'!$B469,Coding!$B:$B,0)),"")</f>
        <v/>
      </c>
      <c r="S469" s="560" t="str">
        <f t="shared" si="11"/>
        <v/>
      </c>
    </row>
    <row r="470" spans="1:19" ht="14.35" customHeight="1">
      <c r="A470" s="427"/>
      <c r="B470" s="428"/>
      <c r="C470" s="429"/>
      <c r="D470" s="429"/>
      <c r="E470" s="429"/>
      <c r="F470" s="429"/>
      <c r="G470" s="429"/>
      <c r="H470" s="429"/>
      <c r="I470" s="429"/>
      <c r="J470" s="429"/>
      <c r="K470" s="429"/>
      <c r="L470" s="429"/>
      <c r="M470" s="429"/>
      <c r="N470" s="429"/>
      <c r="O470" s="429"/>
      <c r="Q470" s="539" t="str">
        <f>IFERROR(INDEX(Coding!$C:$C,MATCH('T12'!$B470,Coding!$B:$B,0)),"")</f>
        <v/>
      </c>
      <c r="S470" s="560" t="str">
        <f t="shared" si="11"/>
        <v/>
      </c>
    </row>
    <row r="471" spans="1:19" ht="14.35" customHeight="1">
      <c r="A471" s="427"/>
      <c r="B471" s="428"/>
      <c r="C471" s="429"/>
      <c r="D471" s="429"/>
      <c r="E471" s="429"/>
      <c r="F471" s="429"/>
      <c r="G471" s="429"/>
      <c r="H471" s="429"/>
      <c r="I471" s="429"/>
      <c r="J471" s="429"/>
      <c r="K471" s="429"/>
      <c r="L471" s="429"/>
      <c r="M471" s="429"/>
      <c r="N471" s="429"/>
      <c r="O471" s="429"/>
      <c r="Q471" s="539" t="str">
        <f>IFERROR(INDEX(Coding!$C:$C,MATCH('T12'!$B471,Coding!$B:$B,0)),"")</f>
        <v/>
      </c>
      <c r="S471" s="560" t="str">
        <f t="shared" si="11"/>
        <v/>
      </c>
    </row>
    <row r="472" spans="1:19" ht="14.35" customHeight="1">
      <c r="A472" s="427"/>
      <c r="B472" s="428"/>
      <c r="C472" s="429"/>
      <c r="D472" s="429"/>
      <c r="E472" s="429"/>
      <c r="F472" s="429"/>
      <c r="G472" s="429"/>
      <c r="H472" s="429"/>
      <c r="I472" s="429"/>
      <c r="J472" s="429"/>
      <c r="K472" s="429"/>
      <c r="L472" s="429"/>
      <c r="M472" s="429"/>
      <c r="N472" s="429"/>
      <c r="O472" s="429"/>
      <c r="Q472" s="539" t="str">
        <f>IFERROR(INDEX(Coding!$C:$C,MATCH('T12'!$B472,Coding!$B:$B,0)),"")</f>
        <v/>
      </c>
      <c r="S472" s="560" t="str">
        <f t="shared" si="11"/>
        <v/>
      </c>
    </row>
    <row r="473" spans="1:19" ht="14.35" customHeight="1">
      <c r="A473" s="427"/>
      <c r="B473" s="428"/>
      <c r="C473" s="429"/>
      <c r="D473" s="429"/>
      <c r="E473" s="429"/>
      <c r="F473" s="429"/>
      <c r="G473" s="429"/>
      <c r="H473" s="429"/>
      <c r="I473" s="429"/>
      <c r="J473" s="429"/>
      <c r="K473" s="429"/>
      <c r="L473" s="429"/>
      <c r="M473" s="429"/>
      <c r="N473" s="429"/>
      <c r="O473" s="429"/>
      <c r="Q473" s="539" t="str">
        <f>IFERROR(INDEX(Coding!$C:$C,MATCH('T12'!$B473,Coding!$B:$B,0)),"")</f>
        <v/>
      </c>
      <c r="S473" s="560" t="str">
        <f t="shared" si="11"/>
        <v/>
      </c>
    </row>
    <row r="474" spans="1:19" ht="14.35" customHeight="1">
      <c r="A474" s="427"/>
      <c r="B474" s="428"/>
      <c r="C474" s="429"/>
      <c r="D474" s="429"/>
      <c r="E474" s="429"/>
      <c r="F474" s="429"/>
      <c r="G474" s="429"/>
      <c r="H474" s="429"/>
      <c r="I474" s="429"/>
      <c r="J474" s="429"/>
      <c r="K474" s="429"/>
      <c r="L474" s="429"/>
      <c r="M474" s="429"/>
      <c r="N474" s="429"/>
      <c r="O474" s="429"/>
      <c r="Q474" s="539" t="str">
        <f>IFERROR(INDEX(Coding!$C:$C,MATCH('T12'!$B474,Coding!$B:$B,0)),"")</f>
        <v/>
      </c>
      <c r="S474" s="560" t="str">
        <f t="shared" si="11"/>
        <v/>
      </c>
    </row>
    <row r="475" spans="1:19" ht="14.35" customHeight="1">
      <c r="A475" s="427"/>
      <c r="B475" s="428"/>
      <c r="C475" s="429"/>
      <c r="D475" s="429"/>
      <c r="E475" s="429"/>
      <c r="F475" s="429"/>
      <c r="G475" s="429"/>
      <c r="H475" s="429"/>
      <c r="I475" s="429"/>
      <c r="J475" s="429"/>
      <c r="K475" s="429"/>
      <c r="L475" s="429"/>
      <c r="M475" s="429"/>
      <c r="N475" s="429"/>
      <c r="O475" s="429"/>
      <c r="Q475" s="539" t="str">
        <f>IFERROR(INDEX(Coding!$C:$C,MATCH('T12'!$B475,Coding!$B:$B,0)),"")</f>
        <v/>
      </c>
      <c r="S475" s="560" t="str">
        <f t="shared" si="11"/>
        <v/>
      </c>
    </row>
    <row r="476" spans="1:19" ht="14.35" customHeight="1">
      <c r="A476" s="427"/>
      <c r="B476" s="428"/>
      <c r="C476" s="429"/>
      <c r="D476" s="429"/>
      <c r="E476" s="429"/>
      <c r="F476" s="429"/>
      <c r="G476" s="429"/>
      <c r="H476" s="429"/>
      <c r="I476" s="429"/>
      <c r="J476" s="429"/>
      <c r="K476" s="429"/>
      <c r="L476" s="429"/>
      <c r="M476" s="429"/>
      <c r="N476" s="429"/>
      <c r="O476" s="429"/>
      <c r="Q476" s="539" t="str">
        <f>IFERROR(INDEX(Coding!$C:$C,MATCH('T12'!$B476,Coding!$B:$B,0)),"")</f>
        <v/>
      </c>
      <c r="S476" s="560" t="str">
        <f t="shared" si="11"/>
        <v/>
      </c>
    </row>
    <row r="477" spans="1:19" ht="14.35" customHeight="1">
      <c r="A477" s="427"/>
      <c r="B477" s="428"/>
      <c r="C477" s="429"/>
      <c r="D477" s="429"/>
      <c r="E477" s="429"/>
      <c r="F477" s="429"/>
      <c r="G477" s="429"/>
      <c r="H477" s="429"/>
      <c r="I477" s="429"/>
      <c r="J477" s="429"/>
      <c r="K477" s="429"/>
      <c r="L477" s="429"/>
      <c r="M477" s="429"/>
      <c r="N477" s="429"/>
      <c r="O477" s="429"/>
      <c r="Q477" s="539" t="str">
        <f>IFERROR(INDEX(Coding!$C:$C,MATCH('T12'!$B477,Coding!$B:$B,0)),"")</f>
        <v/>
      </c>
      <c r="S477" s="560" t="str">
        <f t="shared" si="11"/>
        <v/>
      </c>
    </row>
    <row r="478" spans="1:19" ht="14.35" customHeight="1">
      <c r="A478" s="427"/>
      <c r="B478" s="428"/>
      <c r="C478" s="429"/>
      <c r="D478" s="429"/>
      <c r="E478" s="429"/>
      <c r="F478" s="429"/>
      <c r="G478" s="429"/>
      <c r="H478" s="429"/>
      <c r="I478" s="429"/>
      <c r="J478" s="429"/>
      <c r="K478" s="429"/>
      <c r="L478" s="429"/>
      <c r="M478" s="429"/>
      <c r="N478" s="429"/>
      <c r="O478" s="429"/>
      <c r="Q478" s="539" t="str">
        <f>IFERROR(INDEX(Coding!$C:$C,MATCH('T12'!$B478,Coding!$B:$B,0)),"")</f>
        <v/>
      </c>
      <c r="S478" s="560" t="str">
        <f t="shared" si="11"/>
        <v/>
      </c>
    </row>
    <row r="479" spans="1:19" ht="14.35" customHeight="1">
      <c r="A479" s="427"/>
      <c r="B479" s="428"/>
      <c r="C479" s="429"/>
      <c r="D479" s="429"/>
      <c r="E479" s="429"/>
      <c r="F479" s="429"/>
      <c r="G479" s="429"/>
      <c r="H479" s="429"/>
      <c r="I479" s="429"/>
      <c r="J479" s="429"/>
      <c r="K479" s="429"/>
      <c r="L479" s="429"/>
      <c r="M479" s="429"/>
      <c r="N479" s="429"/>
      <c r="O479" s="429"/>
      <c r="Q479" s="539" t="str">
        <f>IFERROR(INDEX(Coding!$C:$C,MATCH('T12'!$B479,Coding!$B:$B,0)),"")</f>
        <v/>
      </c>
      <c r="S479" s="560" t="str">
        <f t="shared" si="11"/>
        <v/>
      </c>
    </row>
    <row r="480" spans="1:19" ht="14.35" customHeight="1">
      <c r="A480" s="427"/>
      <c r="B480" s="428"/>
      <c r="C480" s="429"/>
      <c r="D480" s="429"/>
      <c r="E480" s="429"/>
      <c r="F480" s="429"/>
      <c r="G480" s="429"/>
      <c r="H480" s="429"/>
      <c r="I480" s="429"/>
      <c r="J480" s="429"/>
      <c r="K480" s="429"/>
      <c r="L480" s="429"/>
      <c r="M480" s="429"/>
      <c r="N480" s="429"/>
      <c r="O480" s="429"/>
      <c r="Q480" s="539" t="str">
        <f>IFERROR(INDEX(Coding!$C:$C,MATCH('T12'!$B480,Coding!$B:$B,0)),"")</f>
        <v/>
      </c>
      <c r="S480" s="560" t="str">
        <f t="shared" si="11"/>
        <v/>
      </c>
    </row>
    <row r="481" spans="1:19" ht="14.35" customHeight="1">
      <c r="A481" s="427"/>
      <c r="B481" s="428"/>
      <c r="C481" s="429"/>
      <c r="D481" s="429"/>
      <c r="E481" s="429"/>
      <c r="F481" s="429"/>
      <c r="G481" s="429"/>
      <c r="H481" s="429"/>
      <c r="I481" s="429"/>
      <c r="J481" s="429"/>
      <c r="K481" s="429"/>
      <c r="L481" s="429"/>
      <c r="M481" s="429"/>
      <c r="N481" s="429"/>
      <c r="O481" s="429"/>
      <c r="Q481" s="539" t="str">
        <f>IFERROR(INDEX(Coding!$C:$C,MATCH('T12'!$B481,Coding!$B:$B,0)),"")</f>
        <v/>
      </c>
      <c r="S481" s="560" t="str">
        <f t="shared" si="11"/>
        <v/>
      </c>
    </row>
    <row r="482" spans="1:19" ht="14.35" customHeight="1">
      <c r="A482" s="427"/>
      <c r="B482" s="428"/>
      <c r="C482" s="429"/>
      <c r="D482" s="429"/>
      <c r="E482" s="429"/>
      <c r="F482" s="429"/>
      <c r="G482" s="429"/>
      <c r="H482" s="429"/>
      <c r="I482" s="429"/>
      <c r="J482" s="429"/>
      <c r="K482" s="429"/>
      <c r="L482" s="429"/>
      <c r="M482" s="429"/>
      <c r="N482" s="429"/>
      <c r="O482" s="429"/>
      <c r="Q482" s="539" t="str">
        <f>IFERROR(INDEX(Coding!$C:$C,MATCH('T12'!$B482,Coding!$B:$B,0)),"")</f>
        <v/>
      </c>
      <c r="S482" s="560" t="str">
        <f t="shared" si="11"/>
        <v/>
      </c>
    </row>
    <row r="483" spans="1:19" ht="14.35" customHeight="1">
      <c r="A483" s="427"/>
      <c r="B483" s="428"/>
      <c r="C483" s="429"/>
      <c r="D483" s="429"/>
      <c r="E483" s="429"/>
      <c r="F483" s="429"/>
      <c r="G483" s="429"/>
      <c r="H483" s="429"/>
      <c r="I483" s="429"/>
      <c r="J483" s="429"/>
      <c r="K483" s="429"/>
      <c r="L483" s="429"/>
      <c r="M483" s="429"/>
      <c r="N483" s="429"/>
      <c r="O483" s="429"/>
      <c r="Q483" s="539" t="str">
        <f>IFERROR(INDEX(Coding!$C:$C,MATCH('T12'!$B483,Coding!$B:$B,0)),"")</f>
        <v/>
      </c>
      <c r="S483" s="560" t="str">
        <f t="shared" si="11"/>
        <v/>
      </c>
    </row>
    <row r="484" spans="1:19" ht="14.35" customHeight="1">
      <c r="A484" s="427"/>
      <c r="B484" s="428"/>
      <c r="C484" s="429"/>
      <c r="D484" s="429"/>
      <c r="E484" s="429"/>
      <c r="F484" s="429"/>
      <c r="G484" s="429"/>
      <c r="H484" s="429"/>
      <c r="I484" s="429"/>
      <c r="J484" s="429"/>
      <c r="K484" s="429"/>
      <c r="L484" s="429"/>
      <c r="M484" s="429"/>
      <c r="N484" s="429"/>
      <c r="O484" s="429"/>
      <c r="Q484" s="539" t="str">
        <f>IFERROR(INDEX(Coding!$C:$C,MATCH('T12'!$B484,Coding!$B:$B,0)),"")</f>
        <v/>
      </c>
      <c r="S484" s="560" t="str">
        <f t="shared" si="11"/>
        <v/>
      </c>
    </row>
    <row r="485" spans="1:19" ht="14.35" customHeight="1">
      <c r="A485" s="427"/>
      <c r="B485" s="428"/>
      <c r="C485" s="429"/>
      <c r="D485" s="429"/>
      <c r="E485" s="429"/>
      <c r="F485" s="429"/>
      <c r="G485" s="429"/>
      <c r="H485" s="429"/>
      <c r="I485" s="429"/>
      <c r="J485" s="429"/>
      <c r="K485" s="429"/>
      <c r="L485" s="429"/>
      <c r="M485" s="429"/>
      <c r="N485" s="429"/>
      <c r="O485" s="429"/>
      <c r="Q485" s="539" t="str">
        <f>IFERROR(INDEX(Coding!$C:$C,MATCH('T12'!$B485,Coding!$B:$B,0)),"")</f>
        <v/>
      </c>
      <c r="S485" s="560" t="str">
        <f t="shared" si="11"/>
        <v/>
      </c>
    </row>
    <row r="486" spans="1:19" ht="14.35" customHeight="1">
      <c r="A486" s="427"/>
      <c r="B486" s="428"/>
      <c r="C486" s="429"/>
      <c r="D486" s="429"/>
      <c r="E486" s="429"/>
      <c r="F486" s="429"/>
      <c r="G486" s="429"/>
      <c r="H486" s="429"/>
      <c r="I486" s="429"/>
      <c r="J486" s="429"/>
      <c r="K486" s="429"/>
      <c r="L486" s="429"/>
      <c r="M486" s="429"/>
      <c r="N486" s="429"/>
      <c r="O486" s="429"/>
      <c r="Q486" s="539" t="str">
        <f>IFERROR(INDEX(Coding!$C:$C,MATCH('T12'!$B486,Coding!$B:$B,0)),"")</f>
        <v/>
      </c>
      <c r="S486" s="560" t="str">
        <f t="shared" si="11"/>
        <v/>
      </c>
    </row>
    <row r="487" spans="1:19" ht="14.35" customHeight="1">
      <c r="A487" s="427"/>
      <c r="B487" s="428"/>
      <c r="C487" s="429"/>
      <c r="D487" s="429"/>
      <c r="E487" s="429"/>
      <c r="F487" s="429"/>
      <c r="G487" s="429"/>
      <c r="H487" s="429"/>
      <c r="I487" s="429"/>
      <c r="J487" s="429"/>
      <c r="K487" s="429"/>
      <c r="L487" s="429"/>
      <c r="M487" s="429"/>
      <c r="N487" s="429"/>
      <c r="O487" s="429"/>
      <c r="Q487" s="539" t="str">
        <f>IFERROR(INDEX(Coding!$C:$C,MATCH('T12'!$B487,Coding!$B:$B,0)),"")</f>
        <v/>
      </c>
      <c r="S487" s="560" t="str">
        <f t="shared" si="11"/>
        <v/>
      </c>
    </row>
    <row r="488" spans="1:19" ht="14.35" customHeight="1">
      <c r="A488" s="427"/>
      <c r="B488" s="428"/>
      <c r="C488" s="429"/>
      <c r="D488" s="429"/>
      <c r="E488" s="429"/>
      <c r="F488" s="429"/>
      <c r="G488" s="429"/>
      <c r="H488" s="429"/>
      <c r="I488" s="429"/>
      <c r="J488" s="429"/>
      <c r="K488" s="429"/>
      <c r="L488" s="429"/>
      <c r="M488" s="429"/>
      <c r="N488" s="429"/>
      <c r="O488" s="429"/>
      <c r="Q488" s="539" t="str">
        <f>IFERROR(INDEX(Coding!$C:$C,MATCH('T12'!$B488,Coding!$B:$B,0)),"")</f>
        <v/>
      </c>
      <c r="S488" s="560" t="str">
        <f t="shared" si="11"/>
        <v/>
      </c>
    </row>
    <row r="489" spans="1:19" ht="14.35" customHeight="1">
      <c r="A489" s="427"/>
      <c r="B489" s="428"/>
      <c r="C489" s="429"/>
      <c r="D489" s="429"/>
      <c r="E489" s="429"/>
      <c r="F489" s="429"/>
      <c r="G489" s="429"/>
      <c r="H489" s="429"/>
      <c r="I489" s="429"/>
      <c r="J489" s="429"/>
      <c r="K489" s="429"/>
      <c r="L489" s="429"/>
      <c r="M489" s="429"/>
      <c r="N489" s="429"/>
      <c r="O489" s="429"/>
      <c r="Q489" s="539" t="str">
        <f>IFERROR(INDEX(Coding!$C:$C,MATCH('T12'!$B489,Coding!$B:$B,0)),"")</f>
        <v/>
      </c>
      <c r="S489" s="560" t="str">
        <f t="shared" si="11"/>
        <v/>
      </c>
    </row>
    <row r="490" spans="1:19" ht="14.35" customHeight="1">
      <c r="A490" s="427"/>
      <c r="B490" s="428"/>
      <c r="C490" s="429"/>
      <c r="D490" s="429"/>
      <c r="E490" s="429"/>
      <c r="F490" s="429"/>
      <c r="G490" s="429"/>
      <c r="H490" s="429"/>
      <c r="I490" s="429"/>
      <c r="J490" s="429"/>
      <c r="K490" s="429"/>
      <c r="L490" s="429"/>
      <c r="M490" s="429"/>
      <c r="N490" s="429"/>
      <c r="O490" s="429"/>
      <c r="Q490" s="539" t="str">
        <f>IFERROR(INDEX(Coding!$C:$C,MATCH('T12'!$B490,Coding!$B:$B,0)),"")</f>
        <v/>
      </c>
      <c r="S490" s="560" t="str">
        <f t="shared" si="11"/>
        <v/>
      </c>
    </row>
    <row r="491" spans="1:19" ht="14.35" customHeight="1">
      <c r="A491" s="427"/>
      <c r="B491" s="428"/>
      <c r="C491" s="429"/>
      <c r="D491" s="429"/>
      <c r="E491" s="429"/>
      <c r="F491" s="429"/>
      <c r="G491" s="429"/>
      <c r="H491" s="429"/>
      <c r="I491" s="429"/>
      <c r="J491" s="429"/>
      <c r="K491" s="429"/>
      <c r="L491" s="429"/>
      <c r="M491" s="429"/>
      <c r="N491" s="429"/>
      <c r="O491" s="429"/>
      <c r="Q491" s="539" t="str">
        <f>IFERROR(INDEX(Coding!$C:$C,MATCH('T12'!$B491,Coding!$B:$B,0)),"")</f>
        <v/>
      </c>
      <c r="S491" s="560" t="str">
        <f t="shared" si="11"/>
        <v/>
      </c>
    </row>
    <row r="492" spans="1:19" ht="14.35" customHeight="1">
      <c r="A492" s="427"/>
      <c r="B492" s="428"/>
      <c r="C492" s="429"/>
      <c r="D492" s="429"/>
      <c r="E492" s="429"/>
      <c r="F492" s="429"/>
      <c r="G492" s="429"/>
      <c r="H492" s="429"/>
      <c r="I492" s="429"/>
      <c r="J492" s="429"/>
      <c r="K492" s="429"/>
      <c r="L492" s="429"/>
      <c r="M492" s="429"/>
      <c r="N492" s="429"/>
      <c r="O492" s="429"/>
      <c r="Q492" s="539" t="str">
        <f>IFERROR(INDEX(Coding!$C:$C,MATCH('T12'!$B492,Coding!$B:$B,0)),"")</f>
        <v/>
      </c>
      <c r="S492" s="560" t="str">
        <f t="shared" si="11"/>
        <v/>
      </c>
    </row>
    <row r="493" spans="1:19" ht="14.35" customHeight="1">
      <c r="A493" s="427"/>
      <c r="B493" s="428"/>
      <c r="C493" s="429"/>
      <c r="D493" s="429"/>
      <c r="E493" s="429"/>
      <c r="F493" s="429"/>
      <c r="G493" s="429"/>
      <c r="H493" s="429"/>
      <c r="I493" s="429"/>
      <c r="J493" s="429"/>
      <c r="K493" s="429"/>
      <c r="L493" s="429"/>
      <c r="M493" s="429"/>
      <c r="N493" s="429"/>
      <c r="O493" s="429"/>
      <c r="Q493" s="539" t="str">
        <f>IFERROR(INDEX(Coding!$C:$C,MATCH('T12'!$B493,Coding!$B:$B,0)),"")</f>
        <v/>
      </c>
      <c r="S493" s="560" t="str">
        <f t="shared" si="11"/>
        <v/>
      </c>
    </row>
    <row r="494" spans="1:19" ht="14.35" customHeight="1">
      <c r="A494" s="427"/>
      <c r="B494" s="428"/>
      <c r="C494" s="429"/>
      <c r="D494" s="429"/>
      <c r="E494" s="429"/>
      <c r="F494" s="429"/>
      <c r="G494" s="429"/>
      <c r="H494" s="429"/>
      <c r="I494" s="429"/>
      <c r="J494" s="429"/>
      <c r="K494" s="429"/>
      <c r="L494" s="429"/>
      <c r="M494" s="429"/>
      <c r="N494" s="429"/>
      <c r="O494" s="429"/>
      <c r="Q494" s="539" t="str">
        <f>IFERROR(INDEX(Coding!$C:$C,MATCH('T12'!$B494,Coding!$B:$B,0)),"")</f>
        <v/>
      </c>
      <c r="S494" s="560" t="str">
        <f t="shared" si="11"/>
        <v/>
      </c>
    </row>
    <row r="495" spans="1:19" ht="14.35" customHeight="1">
      <c r="A495" s="427"/>
      <c r="B495" s="428"/>
      <c r="C495" s="429"/>
      <c r="D495" s="429"/>
      <c r="E495" s="429"/>
      <c r="F495" s="429"/>
      <c r="G495" s="429"/>
      <c r="H495" s="429"/>
      <c r="I495" s="429"/>
      <c r="J495" s="429"/>
      <c r="K495" s="429"/>
      <c r="L495" s="429"/>
      <c r="M495" s="429"/>
      <c r="N495" s="429"/>
      <c r="O495" s="429"/>
      <c r="Q495" s="539" t="str">
        <f>IFERROR(INDEX(Coding!$C:$C,MATCH('T12'!$B495,Coding!$B:$B,0)),"")</f>
        <v/>
      </c>
      <c r="S495" s="560" t="str">
        <f t="shared" si="11"/>
        <v/>
      </c>
    </row>
    <row r="496" spans="1:19" ht="14.35" customHeight="1">
      <c r="A496" s="427"/>
      <c r="B496" s="428"/>
      <c r="C496" s="429"/>
      <c r="D496" s="429"/>
      <c r="E496" s="429"/>
      <c r="F496" s="429"/>
      <c r="G496" s="429"/>
      <c r="H496" s="429"/>
      <c r="I496" s="429"/>
      <c r="J496" s="429"/>
      <c r="K496" s="429"/>
      <c r="L496" s="429"/>
      <c r="M496" s="429"/>
      <c r="N496" s="429"/>
      <c r="O496" s="429"/>
      <c r="Q496" s="539" t="str">
        <f>IFERROR(INDEX(Coding!$C:$C,MATCH('T12'!$B496,Coding!$B:$B,0)),"")</f>
        <v/>
      </c>
      <c r="S496" s="560" t="str">
        <f t="shared" si="11"/>
        <v/>
      </c>
    </row>
    <row r="497" spans="1:19" ht="14.35" customHeight="1">
      <c r="A497" s="427"/>
      <c r="B497" s="428"/>
      <c r="C497" s="429"/>
      <c r="D497" s="429"/>
      <c r="E497" s="429"/>
      <c r="F497" s="429"/>
      <c r="G497" s="429"/>
      <c r="H497" s="429"/>
      <c r="I497" s="429"/>
      <c r="J497" s="429"/>
      <c r="K497" s="429"/>
      <c r="L497" s="429"/>
      <c r="M497" s="429"/>
      <c r="N497" s="429"/>
      <c r="O497" s="429"/>
      <c r="Q497" s="539" t="str">
        <f>IFERROR(INDEX(Coding!$C:$C,MATCH('T12'!$B497,Coding!$B:$B,0)),"")</f>
        <v/>
      </c>
      <c r="S497" s="560" t="str">
        <f t="shared" si="11"/>
        <v/>
      </c>
    </row>
    <row r="498" spans="1:19" ht="14.35" customHeight="1">
      <c r="A498" s="427"/>
      <c r="B498" s="428"/>
      <c r="C498" s="429"/>
      <c r="D498" s="429"/>
      <c r="E498" s="429"/>
      <c r="F498" s="429"/>
      <c r="G498" s="429"/>
      <c r="H498" s="429"/>
      <c r="I498" s="429"/>
      <c r="J498" s="429"/>
      <c r="K498" s="429"/>
      <c r="L498" s="429"/>
      <c r="M498" s="429"/>
      <c r="N498" s="429"/>
      <c r="O498" s="429"/>
      <c r="Q498" s="539" t="str">
        <f>IFERROR(INDEX(Coding!$C:$C,MATCH('T12'!$B498,Coding!$B:$B,0)),"")</f>
        <v/>
      </c>
      <c r="S498" s="560" t="str">
        <f t="shared" si="11"/>
        <v/>
      </c>
    </row>
    <row r="499" spans="1:19" ht="14.35" customHeight="1">
      <c r="A499" s="427"/>
      <c r="B499" s="428"/>
      <c r="C499" s="429"/>
      <c r="D499" s="429"/>
      <c r="E499" s="429"/>
      <c r="F499" s="429"/>
      <c r="G499" s="429"/>
      <c r="H499" s="429"/>
      <c r="I499" s="429"/>
      <c r="J499" s="429"/>
      <c r="K499" s="429"/>
      <c r="L499" s="429"/>
      <c r="M499" s="429"/>
      <c r="N499" s="429"/>
      <c r="O499" s="429"/>
      <c r="Q499" s="539" t="str">
        <f>IFERROR(INDEX(Coding!$C:$C,MATCH('T12'!$B499,Coding!$B:$B,0)),"")</f>
        <v/>
      </c>
      <c r="S499" s="560" t="str">
        <f t="shared" si="11"/>
        <v/>
      </c>
    </row>
    <row r="500" spans="1:19" ht="14.35" customHeight="1">
      <c r="A500" s="427"/>
      <c r="B500" s="428"/>
      <c r="C500" s="429"/>
      <c r="D500" s="429"/>
      <c r="E500" s="429"/>
      <c r="F500" s="429"/>
      <c r="G500" s="429"/>
      <c r="H500" s="429"/>
      <c r="I500" s="429"/>
      <c r="J500" s="429"/>
      <c r="K500" s="429"/>
      <c r="L500" s="429"/>
      <c r="M500" s="429"/>
      <c r="N500" s="429"/>
      <c r="O500" s="429"/>
      <c r="Q500" s="539" t="str">
        <f>IFERROR(INDEX(Coding!$C:$C,MATCH('T12'!$B500,Coding!$B:$B,0)),"")</f>
        <v/>
      </c>
      <c r="S500" s="560" t="str">
        <f t="shared" si="11"/>
        <v/>
      </c>
    </row>
    <row r="501" spans="1:19" ht="14.35" customHeight="1">
      <c r="A501" s="427"/>
      <c r="B501" s="428"/>
      <c r="C501" s="430"/>
      <c r="D501" s="430"/>
      <c r="E501" s="430"/>
      <c r="F501" s="430"/>
      <c r="G501" s="430"/>
      <c r="H501" s="430"/>
      <c r="I501" s="430"/>
      <c r="J501" s="430"/>
      <c r="K501" s="430"/>
      <c r="L501" s="430"/>
      <c r="M501" s="430"/>
      <c r="N501" s="430"/>
      <c r="O501" s="430"/>
      <c r="Q501" s="539" t="str">
        <f>IFERROR(INDEX(Coding!$C:$C,MATCH('T12'!$B501,Coding!$B:$B,0)),"")</f>
        <v/>
      </c>
      <c r="S501" s="560" t="str">
        <f t="shared" si="11"/>
        <v/>
      </c>
    </row>
    <row r="502" spans="1:19" ht="14.35" customHeight="1">
      <c r="A502" s="424"/>
      <c r="B502" s="425"/>
      <c r="C502" s="432"/>
      <c r="D502" s="432"/>
      <c r="E502" s="432"/>
      <c r="F502" s="432"/>
      <c r="G502" s="432"/>
      <c r="H502" s="432"/>
      <c r="I502" s="432"/>
      <c r="J502" s="432"/>
      <c r="K502" s="432"/>
      <c r="L502" s="432"/>
      <c r="M502" s="432"/>
      <c r="N502" s="432"/>
      <c r="O502" s="432"/>
      <c r="Q502" s="539" t="str">
        <f>IFERROR(INDEX(Coding!$C:$C,MATCH('T12'!$B502,Coding!$B:$B,0)),"")</f>
        <v/>
      </c>
      <c r="S502" s="561" t="str">
        <f t="shared" si="11"/>
        <v/>
      </c>
    </row>
    <row r="503" spans="1:19" ht="14.35" customHeight="1">
      <c r="A503" s="424"/>
      <c r="B503" s="425"/>
      <c r="C503" s="431"/>
      <c r="D503" s="431"/>
      <c r="E503" s="431"/>
      <c r="F503" s="431"/>
      <c r="G503" s="431"/>
      <c r="H503" s="431"/>
      <c r="I503" s="431"/>
      <c r="J503" s="431"/>
      <c r="K503" s="431"/>
      <c r="L503" s="431"/>
      <c r="M503" s="431"/>
      <c r="N503" s="431"/>
      <c r="O503" s="431"/>
      <c r="Q503" s="539" t="str">
        <f>IFERROR(INDEX(Coding!$C:$C,MATCH('T12'!$B503,Coding!$B:$B,0)),"")</f>
        <v/>
      </c>
      <c r="S503" s="561" t="str">
        <f t="shared" si="11"/>
        <v/>
      </c>
    </row>
    <row r="504" spans="1:19" ht="14.35" customHeight="1">
      <c r="A504" s="424"/>
      <c r="B504" s="425"/>
      <c r="C504" s="426"/>
      <c r="D504" s="426"/>
      <c r="E504" s="426"/>
      <c r="F504" s="426"/>
      <c r="G504" s="426"/>
      <c r="H504" s="426"/>
      <c r="I504" s="426"/>
      <c r="J504" s="426"/>
      <c r="K504" s="426"/>
      <c r="L504" s="426"/>
      <c r="M504" s="426"/>
      <c r="N504" s="426"/>
      <c r="O504" s="426"/>
      <c r="Q504" s="539" t="str">
        <f>IFERROR(INDEX(Coding!$C:$C,MATCH('T12'!$B504,Coding!$B:$B,0)),"")</f>
        <v/>
      </c>
      <c r="S504" s="562" t="str">
        <f t="shared" si="11"/>
        <v/>
      </c>
    </row>
    <row r="505" spans="1:19" ht="14.35" customHeight="1">
      <c r="A505" s="427"/>
      <c r="B505" s="428"/>
      <c r="C505" s="429"/>
      <c r="D505" s="429"/>
      <c r="E505" s="429"/>
      <c r="F505" s="429"/>
      <c r="G505" s="429"/>
      <c r="H505" s="429"/>
      <c r="I505" s="429"/>
      <c r="J505" s="429"/>
      <c r="K505" s="429"/>
      <c r="L505" s="429"/>
      <c r="M505" s="429"/>
      <c r="N505" s="429"/>
      <c r="O505" s="429"/>
      <c r="Q505" s="539" t="str">
        <f>IFERROR(INDEX(Coding!$C:$C,MATCH('T12'!$B505,Coding!$B:$B,0)),"")</f>
        <v/>
      </c>
      <c r="S505" s="560" t="str">
        <f t="shared" si="11"/>
        <v/>
      </c>
    </row>
    <row r="506" spans="1:19" ht="14.35" customHeight="1">
      <c r="A506" s="427"/>
      <c r="B506" s="428"/>
      <c r="C506" s="429"/>
      <c r="D506" s="429"/>
      <c r="E506" s="429"/>
      <c r="F506" s="429"/>
      <c r="G506" s="429"/>
      <c r="H506" s="429"/>
      <c r="I506" s="429"/>
      <c r="J506" s="429"/>
      <c r="K506" s="429"/>
      <c r="L506" s="429"/>
      <c r="M506" s="429"/>
      <c r="N506" s="429"/>
      <c r="O506" s="429"/>
      <c r="Q506" s="539" t="str">
        <f>IFERROR(INDEX(Coding!$C:$C,MATCH('T12'!$B506,Coding!$B:$B,0)),"")</f>
        <v/>
      </c>
      <c r="S506" s="560" t="str">
        <f t="shared" si="11"/>
        <v/>
      </c>
    </row>
    <row r="507" spans="1:19" ht="14.35" customHeight="1">
      <c r="A507" s="427"/>
      <c r="B507" s="428"/>
      <c r="C507" s="429"/>
      <c r="D507" s="429"/>
      <c r="E507" s="429"/>
      <c r="F507" s="429"/>
      <c r="G507" s="429"/>
      <c r="H507" s="429"/>
      <c r="I507" s="429"/>
      <c r="J507" s="429"/>
      <c r="K507" s="429"/>
      <c r="L507" s="429"/>
      <c r="M507" s="429"/>
      <c r="N507" s="429"/>
      <c r="O507" s="429"/>
      <c r="Q507" s="539" t="str">
        <f>IFERROR(INDEX(Coding!$C:$C,MATCH('T12'!$B507,Coding!$B:$B,0)),"")</f>
        <v/>
      </c>
      <c r="S507" s="560" t="str">
        <f t="shared" si="11"/>
        <v/>
      </c>
    </row>
    <row r="508" spans="1:19" ht="14.35" customHeight="1">
      <c r="A508" s="427"/>
      <c r="B508" s="428"/>
      <c r="C508" s="429"/>
      <c r="D508" s="429"/>
      <c r="E508" s="429"/>
      <c r="F508" s="429"/>
      <c r="G508" s="429"/>
      <c r="H508" s="429"/>
      <c r="I508" s="429"/>
      <c r="J508" s="429"/>
      <c r="K508" s="429"/>
      <c r="L508" s="429"/>
      <c r="M508" s="429"/>
      <c r="N508" s="429"/>
      <c r="O508" s="429"/>
      <c r="Q508" s="539" t="str">
        <f>IFERROR(INDEX(Coding!$C:$C,MATCH('T12'!$B508,Coding!$B:$B,0)),"")</f>
        <v/>
      </c>
      <c r="S508" s="560" t="str">
        <f t="shared" si="11"/>
        <v/>
      </c>
    </row>
    <row r="509" spans="1:19" ht="14.35" customHeight="1">
      <c r="A509" s="424"/>
      <c r="B509" s="425"/>
      <c r="C509" s="426"/>
      <c r="D509" s="426"/>
      <c r="E509" s="426"/>
      <c r="F509" s="426"/>
      <c r="G509" s="426"/>
      <c r="H509" s="426"/>
      <c r="I509" s="426"/>
      <c r="J509" s="426"/>
      <c r="K509" s="426"/>
      <c r="L509" s="426"/>
      <c r="M509" s="426"/>
      <c r="N509" s="426"/>
      <c r="O509" s="426"/>
      <c r="Q509" s="539" t="str">
        <f>IFERROR(INDEX(Coding!$C:$C,MATCH('T12'!$B509,Coding!$B:$B,0)),"")</f>
        <v/>
      </c>
      <c r="S509" s="562" t="str">
        <f t="shared" si="11"/>
        <v/>
      </c>
    </row>
    <row r="510" spans="1:19" ht="14.35" customHeight="1">
      <c r="A510" s="427"/>
      <c r="B510" s="428"/>
      <c r="C510" s="429"/>
      <c r="D510" s="429"/>
      <c r="E510" s="429"/>
      <c r="F510" s="429"/>
      <c r="G510" s="429"/>
      <c r="H510" s="429"/>
      <c r="I510" s="429"/>
      <c r="J510" s="429"/>
      <c r="K510" s="429"/>
      <c r="L510" s="429"/>
      <c r="M510" s="429"/>
      <c r="N510" s="429"/>
      <c r="O510" s="429"/>
      <c r="Q510" s="539" t="str">
        <f>IFERROR(INDEX(Coding!$C:$C,MATCH('T12'!$B510,Coding!$B:$B,0)),"")</f>
        <v/>
      </c>
      <c r="S510" s="560" t="str">
        <f t="shared" si="11"/>
        <v/>
      </c>
    </row>
    <row r="511" spans="1:19" ht="14.35" customHeight="1">
      <c r="A511" s="427"/>
      <c r="B511" s="428"/>
      <c r="C511" s="430"/>
      <c r="D511" s="430"/>
      <c r="E511" s="430"/>
      <c r="F511" s="430"/>
      <c r="G511" s="430"/>
      <c r="H511" s="430"/>
      <c r="I511" s="430"/>
      <c r="J511" s="430"/>
      <c r="K511" s="430"/>
      <c r="L511" s="430"/>
      <c r="M511" s="430"/>
      <c r="N511" s="430"/>
      <c r="O511" s="430"/>
      <c r="Q511" s="539" t="str">
        <f>IFERROR(INDEX(Coding!$C:$C,MATCH('T12'!$B511,Coding!$B:$B,0)),"")</f>
        <v/>
      </c>
      <c r="S511" s="560" t="str">
        <f t="shared" si="11"/>
        <v/>
      </c>
    </row>
    <row r="512" spans="1:19" ht="14.35" customHeight="1">
      <c r="A512" s="424"/>
      <c r="B512" s="425"/>
      <c r="C512" s="432"/>
      <c r="D512" s="432"/>
      <c r="E512" s="432"/>
      <c r="F512" s="432"/>
      <c r="G512" s="432"/>
      <c r="H512" s="432"/>
      <c r="I512" s="432"/>
      <c r="J512" s="432"/>
      <c r="K512" s="432"/>
      <c r="L512" s="432"/>
      <c r="M512" s="432"/>
      <c r="N512" s="432"/>
      <c r="O512" s="432"/>
      <c r="Q512" s="539" t="str">
        <f>IFERROR(INDEX(Coding!$C:$C,MATCH('T12'!$B512,Coding!$B:$B,0)),"")</f>
        <v/>
      </c>
      <c r="S512" s="561" t="str">
        <f t="shared" si="11"/>
        <v/>
      </c>
    </row>
    <row r="513" spans="1:19" ht="14.35" customHeight="1">
      <c r="A513" s="424"/>
      <c r="B513" s="425"/>
      <c r="C513" s="432"/>
      <c r="D513" s="432"/>
      <c r="E513" s="432"/>
      <c r="F513" s="432"/>
      <c r="G513" s="432"/>
      <c r="H513" s="432"/>
      <c r="I513" s="432"/>
      <c r="J513" s="432"/>
      <c r="K513" s="432"/>
      <c r="L513" s="432"/>
      <c r="M513" s="432"/>
      <c r="N513" s="432"/>
      <c r="O513" s="432"/>
      <c r="Q513" s="539" t="str">
        <f>IFERROR(INDEX(Coding!$C:$C,MATCH('T12'!$B513,Coding!$B:$B,0)),"")</f>
        <v/>
      </c>
      <c r="S513" s="561" t="str">
        <f t="shared" si="11"/>
        <v/>
      </c>
    </row>
    <row r="514" spans="1:19" ht="14.35" customHeight="1">
      <c r="A514" s="424"/>
      <c r="B514" s="425"/>
      <c r="C514" s="431"/>
      <c r="D514" s="431"/>
      <c r="E514" s="431"/>
      <c r="F514" s="431"/>
      <c r="G514" s="431"/>
      <c r="H514" s="431"/>
      <c r="I514" s="431"/>
      <c r="J514" s="431"/>
      <c r="K514" s="431"/>
      <c r="L514" s="431"/>
      <c r="M514" s="431"/>
      <c r="N514" s="431"/>
      <c r="O514" s="536"/>
      <c r="Q514" s="539" t="str">
        <f>IFERROR(INDEX(Coding!$C:$C,MATCH('T12'!$B514,Coding!$B:$B,0)),"")</f>
        <v/>
      </c>
      <c r="S514" s="564" t="str">
        <f t="shared" si="11"/>
        <v/>
      </c>
    </row>
    <row r="515" spans="1:19">
      <c r="A515" s="424"/>
      <c r="B515" s="425"/>
      <c r="C515" s="426"/>
      <c r="D515" s="426"/>
      <c r="E515" s="426"/>
      <c r="F515" s="426"/>
      <c r="G515" s="426"/>
      <c r="H515" s="426"/>
      <c r="I515" s="426"/>
      <c r="J515" s="426"/>
      <c r="K515" s="426"/>
      <c r="L515" s="426"/>
      <c r="M515" s="426"/>
      <c r="N515" s="426"/>
      <c r="O515" s="426"/>
      <c r="Q515" s="566"/>
    </row>
    <row r="516" spans="1:19">
      <c r="A516" s="424"/>
      <c r="B516" s="425"/>
      <c r="C516" s="426"/>
      <c r="D516" s="426"/>
      <c r="E516" s="426"/>
      <c r="F516" s="426"/>
      <c r="G516" s="426"/>
      <c r="H516" s="426"/>
      <c r="I516" s="426"/>
      <c r="J516" s="426"/>
      <c r="K516" s="426"/>
      <c r="L516" s="426"/>
      <c r="M516" s="426"/>
      <c r="N516" s="426"/>
      <c r="O516" s="426"/>
      <c r="Q516" s="566"/>
    </row>
    <row r="517" spans="1:19">
      <c r="A517" s="427"/>
      <c r="B517" s="428"/>
      <c r="C517" s="429"/>
      <c r="D517" s="429"/>
      <c r="E517" s="429"/>
      <c r="F517" s="429"/>
      <c r="G517" s="429"/>
      <c r="H517" s="429"/>
      <c r="I517" s="429"/>
      <c r="J517" s="429"/>
      <c r="K517" s="429"/>
      <c r="L517" s="429"/>
      <c r="M517" s="429"/>
      <c r="N517" s="429"/>
      <c r="O517" s="429"/>
      <c r="Q517" s="566"/>
    </row>
    <row r="518" spans="1:19">
      <c r="A518" s="427"/>
      <c r="B518" s="428"/>
      <c r="C518" s="429"/>
      <c r="D518" s="429"/>
      <c r="E518" s="429"/>
      <c r="F518" s="429"/>
      <c r="G518" s="429"/>
      <c r="H518" s="429"/>
      <c r="I518" s="429"/>
      <c r="J518" s="429"/>
      <c r="K518" s="429"/>
      <c r="L518" s="429"/>
      <c r="M518" s="429"/>
      <c r="N518" s="429"/>
      <c r="O518" s="429"/>
      <c r="Q518" s="566"/>
    </row>
    <row r="519" spans="1:19">
      <c r="A519" s="427"/>
      <c r="B519" s="428"/>
      <c r="C519" s="429"/>
      <c r="D519" s="429"/>
      <c r="E519" s="429"/>
      <c r="F519" s="429"/>
      <c r="G519" s="429"/>
      <c r="H519" s="429"/>
      <c r="I519" s="429"/>
      <c r="J519" s="429"/>
      <c r="K519" s="429"/>
      <c r="L519" s="429"/>
      <c r="M519" s="429"/>
      <c r="N519" s="429"/>
      <c r="O519" s="429"/>
      <c r="Q519" s="566"/>
    </row>
    <row r="520" spans="1:19">
      <c r="A520" s="427"/>
      <c r="B520" s="428"/>
      <c r="C520" s="429"/>
      <c r="D520" s="429"/>
      <c r="E520" s="429"/>
      <c r="F520" s="429"/>
      <c r="G520" s="429"/>
      <c r="H520" s="429"/>
      <c r="I520" s="429"/>
      <c r="J520" s="429"/>
      <c r="K520" s="429"/>
      <c r="L520" s="429"/>
      <c r="M520" s="429"/>
      <c r="N520" s="429"/>
      <c r="O520" s="429"/>
      <c r="Q520" s="566"/>
    </row>
    <row r="521" spans="1:19">
      <c r="A521" s="427"/>
      <c r="B521" s="428"/>
      <c r="C521" s="429"/>
      <c r="D521" s="429"/>
      <c r="E521" s="429"/>
      <c r="F521" s="429"/>
      <c r="G521" s="429"/>
      <c r="H521" s="429"/>
      <c r="I521" s="429"/>
      <c r="J521" s="429"/>
      <c r="K521" s="429"/>
      <c r="L521" s="429"/>
      <c r="M521" s="429"/>
      <c r="N521" s="429"/>
      <c r="O521" s="429"/>
      <c r="Q521" s="566"/>
    </row>
    <row r="522" spans="1:19">
      <c r="A522" s="427"/>
      <c r="B522" s="428"/>
      <c r="C522" s="429"/>
      <c r="D522" s="429"/>
      <c r="E522" s="429"/>
      <c r="F522" s="429"/>
      <c r="G522" s="429"/>
      <c r="H522" s="429"/>
      <c r="I522" s="429"/>
      <c r="J522" s="429"/>
      <c r="K522" s="429"/>
      <c r="L522" s="429"/>
      <c r="M522" s="429"/>
      <c r="N522" s="429"/>
      <c r="O522" s="429"/>
      <c r="Q522" s="566"/>
    </row>
    <row r="523" spans="1:19">
      <c r="A523" s="427"/>
      <c r="B523" s="428"/>
      <c r="C523" s="429"/>
      <c r="D523" s="429"/>
      <c r="E523" s="429"/>
      <c r="F523" s="429"/>
      <c r="G523" s="429"/>
      <c r="H523" s="429"/>
      <c r="I523" s="429"/>
      <c r="J523" s="429"/>
      <c r="K523" s="429"/>
      <c r="L523" s="429"/>
      <c r="M523" s="429"/>
      <c r="N523" s="429"/>
      <c r="O523" s="429"/>
      <c r="Q523" s="566"/>
    </row>
    <row r="524" spans="1:19">
      <c r="A524" s="427"/>
      <c r="B524" s="428"/>
      <c r="C524" s="429"/>
      <c r="D524" s="429"/>
      <c r="E524" s="429"/>
      <c r="F524" s="429"/>
      <c r="G524" s="429"/>
      <c r="H524" s="429"/>
      <c r="I524" s="429"/>
      <c r="J524" s="429"/>
      <c r="K524" s="429"/>
      <c r="L524" s="429"/>
      <c r="M524" s="429"/>
      <c r="N524" s="429"/>
      <c r="O524" s="429"/>
      <c r="Q524" s="566"/>
    </row>
    <row r="525" spans="1:19">
      <c r="A525" s="427"/>
      <c r="B525" s="428"/>
      <c r="C525" s="429"/>
      <c r="D525" s="429"/>
      <c r="E525" s="429"/>
      <c r="F525" s="429"/>
      <c r="G525" s="429"/>
      <c r="H525" s="429"/>
      <c r="I525" s="429"/>
      <c r="J525" s="429"/>
      <c r="K525" s="429"/>
      <c r="L525" s="429"/>
      <c r="M525" s="429"/>
      <c r="N525" s="429"/>
      <c r="O525" s="429"/>
      <c r="Q525" s="566"/>
    </row>
    <row r="526" spans="1:19">
      <c r="A526" s="427"/>
      <c r="B526" s="428"/>
      <c r="C526" s="429"/>
      <c r="D526" s="429"/>
      <c r="E526" s="429"/>
      <c r="F526" s="429"/>
      <c r="G526" s="429"/>
      <c r="H526" s="429"/>
      <c r="I526" s="429"/>
      <c r="J526" s="429"/>
      <c r="K526" s="429"/>
      <c r="L526" s="429"/>
      <c r="M526" s="429"/>
      <c r="N526" s="429"/>
      <c r="O526" s="429"/>
      <c r="Q526" s="566"/>
    </row>
    <row r="527" spans="1:19">
      <c r="A527" s="427"/>
      <c r="B527" s="428"/>
      <c r="C527" s="429"/>
      <c r="D527" s="429"/>
      <c r="E527" s="429"/>
      <c r="F527" s="429"/>
      <c r="G527" s="429"/>
      <c r="H527" s="429"/>
      <c r="I527" s="429"/>
      <c r="J527" s="429"/>
      <c r="K527" s="429"/>
      <c r="L527" s="429"/>
      <c r="M527" s="429"/>
      <c r="N527" s="429"/>
      <c r="O527" s="429"/>
      <c r="Q527" s="566"/>
    </row>
    <row r="528" spans="1:19">
      <c r="A528" s="427"/>
      <c r="B528" s="428"/>
      <c r="C528" s="429"/>
      <c r="D528" s="429"/>
      <c r="E528" s="429"/>
      <c r="F528" s="429"/>
      <c r="G528" s="429"/>
      <c r="H528" s="429"/>
      <c r="I528" s="429"/>
      <c r="J528" s="429"/>
      <c r="K528" s="429"/>
      <c r="L528" s="429"/>
      <c r="M528" s="429"/>
      <c r="N528" s="429"/>
      <c r="O528" s="429"/>
      <c r="Q528" s="566"/>
    </row>
    <row r="529" spans="1:17">
      <c r="A529" s="427"/>
      <c r="B529" s="428"/>
      <c r="C529" s="429"/>
      <c r="D529" s="429"/>
      <c r="E529" s="429"/>
      <c r="F529" s="429"/>
      <c r="G529" s="429"/>
      <c r="H529" s="429"/>
      <c r="I529" s="429"/>
      <c r="J529" s="429"/>
      <c r="K529" s="429"/>
      <c r="L529" s="429"/>
      <c r="M529" s="429"/>
      <c r="N529" s="429"/>
      <c r="O529" s="429"/>
      <c r="Q529" s="566"/>
    </row>
    <row r="530" spans="1:17">
      <c r="A530" s="427"/>
      <c r="B530" s="428"/>
      <c r="C530" s="429"/>
      <c r="D530" s="429"/>
      <c r="E530" s="429"/>
      <c r="F530" s="429"/>
      <c r="G530" s="429"/>
      <c r="H530" s="429"/>
      <c r="I530" s="429"/>
      <c r="J530" s="429"/>
      <c r="K530" s="429"/>
      <c r="L530" s="429"/>
      <c r="M530" s="429"/>
      <c r="N530" s="429"/>
      <c r="O530" s="429"/>
      <c r="Q530" s="566"/>
    </row>
    <row r="531" spans="1:17">
      <c r="A531" s="427"/>
      <c r="B531" s="428"/>
      <c r="C531" s="429"/>
      <c r="D531" s="429"/>
      <c r="E531" s="429"/>
      <c r="F531" s="429"/>
      <c r="G531" s="429"/>
      <c r="H531" s="429"/>
      <c r="I531" s="429"/>
      <c r="J531" s="429"/>
      <c r="K531" s="429"/>
      <c r="L531" s="429"/>
      <c r="M531" s="429"/>
      <c r="N531" s="429"/>
      <c r="O531" s="429"/>
      <c r="Q531" s="566"/>
    </row>
    <row r="532" spans="1:17">
      <c r="A532" s="427"/>
      <c r="B532" s="428"/>
      <c r="C532" s="429"/>
      <c r="D532" s="429"/>
      <c r="E532" s="429"/>
      <c r="F532" s="429"/>
      <c r="G532" s="429"/>
      <c r="H532" s="429"/>
      <c r="I532" s="429"/>
      <c r="J532" s="429"/>
      <c r="K532" s="429"/>
      <c r="L532" s="429"/>
      <c r="M532" s="429"/>
      <c r="N532" s="429"/>
      <c r="O532" s="429"/>
      <c r="Q532" s="566"/>
    </row>
    <row r="533" spans="1:17">
      <c r="A533" s="424"/>
      <c r="B533" s="425"/>
      <c r="C533" s="556"/>
      <c r="D533" s="556"/>
      <c r="E533" s="556"/>
      <c r="F533" s="556"/>
      <c r="G533" s="556"/>
      <c r="H533" s="556"/>
      <c r="I533" s="556"/>
      <c r="J533" s="556"/>
      <c r="K533" s="556"/>
      <c r="L533" s="556"/>
      <c r="M533" s="556"/>
      <c r="N533" s="556"/>
      <c r="O533" s="556"/>
      <c r="Q533" s="566"/>
    </row>
    <row r="534" spans="1:17">
      <c r="A534" s="424"/>
      <c r="B534" s="425"/>
      <c r="C534" s="426"/>
      <c r="D534" s="426"/>
      <c r="E534" s="426"/>
      <c r="F534" s="426"/>
      <c r="G534" s="426"/>
      <c r="H534" s="426"/>
      <c r="I534" s="426"/>
      <c r="J534" s="426"/>
      <c r="K534" s="426"/>
      <c r="L534" s="426"/>
      <c r="M534" s="426"/>
      <c r="N534" s="426"/>
      <c r="O534" s="426"/>
      <c r="Q534" s="566"/>
    </row>
    <row r="535" spans="1:17">
      <c r="A535" s="427"/>
      <c r="B535" s="428"/>
      <c r="C535" s="429"/>
      <c r="D535" s="429"/>
      <c r="E535" s="429"/>
      <c r="F535" s="429"/>
      <c r="G535" s="429"/>
      <c r="H535" s="429"/>
      <c r="I535" s="429"/>
      <c r="J535" s="429"/>
      <c r="K535" s="429"/>
      <c r="L535" s="429"/>
      <c r="M535" s="429"/>
      <c r="N535" s="429"/>
      <c r="O535" s="429"/>
      <c r="Q535" s="566"/>
    </row>
    <row r="536" spans="1:17">
      <c r="A536" s="424"/>
      <c r="B536" s="425"/>
      <c r="C536" s="556"/>
      <c r="D536" s="556"/>
      <c r="E536" s="556"/>
      <c r="F536" s="556"/>
      <c r="G536" s="556"/>
      <c r="H536" s="556"/>
      <c r="I536" s="556"/>
      <c r="J536" s="556"/>
      <c r="K536" s="556"/>
      <c r="L536" s="556"/>
      <c r="M536" s="556"/>
      <c r="N536" s="556"/>
      <c r="O536" s="556"/>
      <c r="Q536" s="566"/>
    </row>
    <row r="537" spans="1:17">
      <c r="A537" s="424"/>
      <c r="B537" s="425"/>
      <c r="C537" s="426"/>
      <c r="D537" s="426"/>
      <c r="E537" s="426"/>
      <c r="F537" s="426"/>
      <c r="G537" s="426"/>
      <c r="H537" s="426"/>
      <c r="I537" s="426"/>
      <c r="J537" s="426"/>
      <c r="K537" s="426"/>
      <c r="L537" s="426"/>
      <c r="M537" s="426"/>
      <c r="N537" s="426"/>
      <c r="O537" s="426"/>
      <c r="Q537" s="566"/>
    </row>
    <row r="538" spans="1:17">
      <c r="A538" s="427"/>
      <c r="B538" s="428"/>
      <c r="C538" s="429"/>
      <c r="D538" s="429"/>
      <c r="E538" s="429"/>
      <c r="F538" s="429"/>
      <c r="G538" s="429"/>
      <c r="H538" s="429"/>
      <c r="I538" s="429"/>
      <c r="J538" s="429"/>
      <c r="K538" s="429"/>
      <c r="L538" s="429"/>
      <c r="M538" s="429"/>
      <c r="N538" s="429"/>
      <c r="O538" s="429"/>
      <c r="Q538" s="566"/>
    </row>
    <row r="539" spans="1:17">
      <c r="A539" s="427"/>
      <c r="B539" s="428"/>
      <c r="C539" s="429"/>
      <c r="D539" s="429"/>
      <c r="E539" s="429"/>
      <c r="F539" s="429"/>
      <c r="G539" s="429"/>
      <c r="H539" s="429"/>
      <c r="I539" s="429"/>
      <c r="J539" s="429"/>
      <c r="K539" s="429"/>
      <c r="L539" s="429"/>
      <c r="M539" s="429"/>
      <c r="N539" s="429"/>
      <c r="O539" s="429"/>
      <c r="Q539" s="566"/>
    </row>
    <row r="540" spans="1:17">
      <c r="A540" s="427"/>
      <c r="B540" s="428"/>
      <c r="C540" s="429"/>
      <c r="D540" s="429"/>
      <c r="E540" s="429"/>
      <c r="F540" s="429"/>
      <c r="G540" s="429"/>
      <c r="H540" s="429"/>
      <c r="I540" s="429"/>
      <c r="J540" s="429"/>
      <c r="K540" s="429"/>
      <c r="L540" s="429"/>
      <c r="M540" s="429"/>
      <c r="N540" s="429"/>
      <c r="O540" s="429"/>
      <c r="Q540" s="566"/>
    </row>
    <row r="541" spans="1:17">
      <c r="A541" s="427"/>
      <c r="B541" s="428"/>
      <c r="C541" s="429"/>
      <c r="D541" s="429"/>
      <c r="E541" s="429"/>
      <c r="F541" s="429"/>
      <c r="G541" s="429"/>
      <c r="H541" s="429"/>
      <c r="I541" s="429"/>
      <c r="J541" s="429"/>
      <c r="K541" s="429"/>
      <c r="L541" s="429"/>
      <c r="M541" s="429"/>
      <c r="N541" s="429"/>
      <c r="O541" s="429"/>
      <c r="Q541" s="566"/>
    </row>
    <row r="542" spans="1:17">
      <c r="A542" s="427"/>
      <c r="B542" s="428"/>
      <c r="C542" s="429"/>
      <c r="D542" s="429"/>
      <c r="E542" s="429"/>
      <c r="F542" s="429"/>
      <c r="G542" s="429"/>
      <c r="H542" s="429"/>
      <c r="I542" s="429"/>
      <c r="J542" s="429"/>
      <c r="K542" s="429"/>
      <c r="L542" s="429"/>
      <c r="M542" s="429"/>
      <c r="N542" s="429"/>
      <c r="O542" s="429"/>
      <c r="Q542" s="566"/>
    </row>
    <row r="543" spans="1:17">
      <c r="A543" s="427"/>
      <c r="B543" s="428"/>
      <c r="C543" s="429"/>
      <c r="D543" s="429"/>
      <c r="E543" s="429"/>
      <c r="F543" s="429"/>
      <c r="G543" s="429"/>
      <c r="H543" s="429"/>
      <c r="I543" s="429"/>
      <c r="J543" s="429"/>
      <c r="K543" s="429"/>
      <c r="L543" s="429"/>
      <c r="M543" s="429"/>
      <c r="N543" s="429"/>
      <c r="O543" s="429"/>
      <c r="Q543" s="566"/>
    </row>
    <row r="544" spans="1:17">
      <c r="A544" s="424"/>
      <c r="B544" s="425"/>
      <c r="C544" s="556"/>
      <c r="D544" s="556"/>
      <c r="E544" s="556"/>
      <c r="F544" s="556"/>
      <c r="G544" s="556"/>
      <c r="H544" s="556"/>
      <c r="I544" s="556"/>
      <c r="J544" s="556"/>
      <c r="K544" s="556"/>
      <c r="L544" s="556"/>
      <c r="M544" s="556"/>
      <c r="N544" s="556"/>
      <c r="O544" s="556"/>
      <c r="Q544" s="566"/>
    </row>
    <row r="545" spans="1:17">
      <c r="A545" s="424"/>
      <c r="B545" s="425"/>
      <c r="C545" s="426"/>
      <c r="D545" s="426"/>
      <c r="E545" s="426"/>
      <c r="F545" s="426"/>
      <c r="G545" s="426"/>
      <c r="H545" s="426"/>
      <c r="I545" s="426"/>
      <c r="J545" s="426"/>
      <c r="K545" s="426"/>
      <c r="L545" s="426"/>
      <c r="M545" s="426"/>
      <c r="N545" s="426"/>
      <c r="O545" s="426"/>
      <c r="Q545" s="566"/>
    </row>
    <row r="546" spans="1:17">
      <c r="A546" s="427"/>
      <c r="B546" s="428"/>
      <c r="C546" s="429"/>
      <c r="D546" s="429"/>
      <c r="E546" s="429"/>
      <c r="F546" s="429"/>
      <c r="G546" s="429"/>
      <c r="H546" s="429"/>
      <c r="I546" s="429"/>
      <c r="J546" s="429"/>
      <c r="K546" s="429"/>
      <c r="L546" s="429"/>
      <c r="M546" s="429"/>
      <c r="N546" s="429"/>
      <c r="O546" s="429"/>
      <c r="Q546" s="566"/>
    </row>
    <row r="547" spans="1:17">
      <c r="A547" s="427"/>
      <c r="B547" s="428"/>
      <c r="C547" s="429"/>
      <c r="D547" s="429"/>
      <c r="E547" s="429"/>
      <c r="F547" s="429"/>
      <c r="G547" s="429"/>
      <c r="H547" s="429"/>
      <c r="I547" s="429"/>
      <c r="J547" s="429"/>
      <c r="K547" s="429"/>
      <c r="L547" s="429"/>
      <c r="M547" s="429"/>
      <c r="N547" s="429"/>
      <c r="O547" s="429"/>
      <c r="Q547" s="566"/>
    </row>
    <row r="548" spans="1:17">
      <c r="A548" s="427"/>
      <c r="B548" s="428"/>
      <c r="C548" s="429"/>
      <c r="D548" s="429"/>
      <c r="E548" s="429"/>
      <c r="F548" s="429"/>
      <c r="G548" s="429"/>
      <c r="H548" s="429"/>
      <c r="I548" s="429"/>
      <c r="J548" s="429"/>
      <c r="K548" s="429"/>
      <c r="L548" s="429"/>
      <c r="M548" s="429"/>
      <c r="N548" s="429"/>
      <c r="O548" s="429"/>
      <c r="Q548" s="566"/>
    </row>
    <row r="549" spans="1:17">
      <c r="A549" s="427"/>
      <c r="B549" s="428"/>
      <c r="C549" s="429"/>
      <c r="D549" s="429"/>
      <c r="E549" s="429"/>
      <c r="F549" s="429"/>
      <c r="G549" s="429"/>
      <c r="H549" s="429"/>
      <c r="I549" s="429"/>
      <c r="J549" s="429"/>
      <c r="K549" s="429"/>
      <c r="L549" s="429"/>
      <c r="M549" s="429"/>
      <c r="N549" s="429"/>
      <c r="O549" s="429"/>
      <c r="Q549" s="566"/>
    </row>
    <row r="550" spans="1:17">
      <c r="A550" s="427"/>
      <c r="B550" s="428"/>
      <c r="C550" s="429"/>
      <c r="D550" s="429"/>
      <c r="E550" s="429"/>
      <c r="F550" s="429"/>
      <c r="G550" s="429"/>
      <c r="H550" s="429"/>
      <c r="I550" s="429"/>
      <c r="J550" s="429"/>
      <c r="K550" s="429"/>
      <c r="L550" s="429"/>
      <c r="M550" s="429"/>
      <c r="N550" s="429"/>
      <c r="O550" s="429"/>
      <c r="Q550" s="566"/>
    </row>
    <row r="551" spans="1:17">
      <c r="A551" s="427"/>
      <c r="B551" s="428"/>
      <c r="C551" s="429"/>
      <c r="D551" s="429"/>
      <c r="E551" s="429"/>
      <c r="F551" s="429"/>
      <c r="G551" s="429"/>
      <c r="H551" s="429"/>
      <c r="I551" s="429"/>
      <c r="J551" s="429"/>
      <c r="K551" s="429"/>
      <c r="L551" s="429"/>
      <c r="M551" s="429"/>
      <c r="N551" s="429"/>
      <c r="O551" s="429"/>
      <c r="Q551" s="566"/>
    </row>
    <row r="552" spans="1:17">
      <c r="A552" s="424"/>
      <c r="B552" s="425"/>
      <c r="C552" s="426"/>
      <c r="D552" s="426"/>
      <c r="E552" s="426"/>
      <c r="F552" s="426"/>
      <c r="G552" s="426"/>
      <c r="H552" s="426"/>
      <c r="I552" s="426"/>
      <c r="J552" s="426"/>
      <c r="K552" s="426"/>
      <c r="L552" s="426"/>
      <c r="M552" s="426"/>
      <c r="N552" s="426"/>
      <c r="O552" s="426"/>
      <c r="Q552" s="566"/>
    </row>
    <row r="553" spans="1:17">
      <c r="A553" s="427"/>
      <c r="B553" s="428"/>
      <c r="C553" s="429"/>
      <c r="D553" s="429"/>
      <c r="E553" s="429"/>
      <c r="F553" s="429"/>
      <c r="G553" s="429"/>
      <c r="H553" s="429"/>
      <c r="I553" s="429"/>
      <c r="J553" s="429"/>
      <c r="K553" s="429"/>
      <c r="L553" s="429"/>
      <c r="M553" s="429"/>
      <c r="N553" s="429"/>
      <c r="O553" s="429"/>
      <c r="Q553" s="566"/>
    </row>
    <row r="554" spans="1:17">
      <c r="A554" s="427"/>
      <c r="B554" s="428"/>
      <c r="C554" s="429"/>
      <c r="D554" s="429"/>
      <c r="E554" s="429"/>
      <c r="F554" s="429"/>
      <c r="G554" s="429"/>
      <c r="H554" s="429"/>
      <c r="I554" s="429"/>
      <c r="J554" s="429"/>
      <c r="K554" s="429"/>
      <c r="L554" s="429"/>
      <c r="M554" s="429"/>
      <c r="N554" s="429"/>
      <c r="O554" s="429"/>
      <c r="Q554" s="566"/>
    </row>
    <row r="555" spans="1:17">
      <c r="A555" s="427"/>
      <c r="B555" s="428"/>
      <c r="C555" s="429"/>
      <c r="D555" s="429"/>
      <c r="E555" s="429"/>
      <c r="F555" s="429"/>
      <c r="G555" s="429"/>
      <c r="H555" s="429"/>
      <c r="I555" s="429"/>
      <c r="J555" s="429"/>
      <c r="K555" s="429"/>
      <c r="L555" s="429"/>
      <c r="M555" s="429"/>
      <c r="N555" s="429"/>
      <c r="O555" s="429"/>
      <c r="Q555" s="566"/>
    </row>
    <row r="556" spans="1:17">
      <c r="A556" s="427"/>
      <c r="B556" s="428"/>
      <c r="C556" s="429"/>
      <c r="D556" s="429"/>
      <c r="E556" s="429"/>
      <c r="F556" s="429"/>
      <c r="G556" s="429"/>
      <c r="H556" s="429"/>
      <c r="I556" s="429"/>
      <c r="J556" s="429"/>
      <c r="K556" s="429"/>
      <c r="L556" s="429"/>
      <c r="M556" s="429"/>
      <c r="N556" s="429"/>
      <c r="O556" s="429"/>
      <c r="Q556" s="566"/>
    </row>
    <row r="557" spans="1:17">
      <c r="A557" s="427"/>
      <c r="B557" s="428"/>
      <c r="C557" s="429"/>
      <c r="D557" s="429"/>
      <c r="E557" s="429"/>
      <c r="F557" s="429"/>
      <c r="G557" s="429"/>
      <c r="H557" s="429"/>
      <c r="I557" s="429"/>
      <c r="J557" s="429"/>
      <c r="K557" s="429"/>
      <c r="L557" s="429"/>
      <c r="M557" s="429"/>
      <c r="N557" s="429"/>
      <c r="O557" s="429"/>
      <c r="Q557" s="566"/>
    </row>
    <row r="558" spans="1:17">
      <c r="A558" s="427"/>
      <c r="B558" s="428"/>
      <c r="C558" s="429"/>
      <c r="D558" s="429"/>
      <c r="E558" s="429"/>
      <c r="F558" s="429"/>
      <c r="G558" s="429"/>
      <c r="H558" s="429"/>
      <c r="I558" s="429"/>
      <c r="J558" s="429"/>
      <c r="K558" s="429"/>
      <c r="L558" s="429"/>
      <c r="M558" s="429"/>
      <c r="N558" s="429"/>
      <c r="O558" s="429"/>
      <c r="Q558" s="566"/>
    </row>
    <row r="559" spans="1:17">
      <c r="A559" s="427"/>
      <c r="B559" s="428"/>
      <c r="C559" s="429"/>
      <c r="D559" s="429"/>
      <c r="E559" s="429"/>
      <c r="F559" s="429"/>
      <c r="G559" s="429"/>
      <c r="H559" s="429"/>
      <c r="I559" s="429"/>
      <c r="J559" s="429"/>
      <c r="K559" s="429"/>
      <c r="L559" s="429"/>
      <c r="M559" s="429"/>
      <c r="N559" s="429"/>
      <c r="O559" s="429"/>
      <c r="Q559" s="566"/>
    </row>
    <row r="560" spans="1:17">
      <c r="A560" s="427"/>
      <c r="B560" s="428"/>
      <c r="C560" s="429"/>
      <c r="D560" s="429"/>
      <c r="E560" s="429"/>
      <c r="F560" s="429"/>
      <c r="G560" s="429"/>
      <c r="H560" s="429"/>
      <c r="I560" s="429"/>
      <c r="J560" s="429"/>
      <c r="K560" s="429"/>
      <c r="L560" s="429"/>
      <c r="M560" s="429"/>
      <c r="N560" s="429"/>
      <c r="O560" s="429"/>
      <c r="Q560" s="566"/>
    </row>
    <row r="561" spans="1:17">
      <c r="A561" s="424"/>
      <c r="B561" s="425"/>
      <c r="C561" s="426"/>
      <c r="D561" s="426"/>
      <c r="E561" s="426"/>
      <c r="F561" s="426"/>
      <c r="G561" s="426"/>
      <c r="H561" s="426"/>
      <c r="I561" s="426"/>
      <c r="J561" s="426"/>
      <c r="K561" s="426"/>
      <c r="L561" s="426"/>
      <c r="M561" s="426"/>
      <c r="N561" s="426"/>
      <c r="O561" s="426"/>
      <c r="Q561" s="566"/>
    </row>
    <row r="562" spans="1:17">
      <c r="A562" s="427"/>
      <c r="B562" s="428"/>
      <c r="C562" s="429"/>
      <c r="D562" s="429"/>
      <c r="E562" s="429"/>
      <c r="F562" s="429"/>
      <c r="G562" s="429"/>
      <c r="H562" s="429"/>
      <c r="I562" s="429"/>
      <c r="J562" s="429"/>
      <c r="K562" s="429"/>
      <c r="L562" s="429"/>
      <c r="M562" s="429"/>
      <c r="N562" s="429"/>
      <c r="O562" s="429"/>
      <c r="Q562" s="566"/>
    </row>
    <row r="563" spans="1:17">
      <c r="A563" s="424"/>
      <c r="B563" s="425"/>
      <c r="C563" s="426"/>
      <c r="D563" s="426"/>
      <c r="E563" s="426"/>
      <c r="F563" s="426"/>
      <c r="G563" s="426"/>
      <c r="H563" s="426"/>
      <c r="I563" s="426"/>
      <c r="J563" s="426"/>
      <c r="K563" s="426"/>
      <c r="L563" s="426"/>
      <c r="M563" s="426"/>
      <c r="N563" s="426"/>
      <c r="O563" s="426"/>
      <c r="Q563" s="566"/>
    </row>
    <row r="564" spans="1:17">
      <c r="A564" s="427"/>
      <c r="B564" s="428"/>
      <c r="C564" s="429"/>
      <c r="D564" s="429"/>
      <c r="E564" s="429"/>
      <c r="F564" s="429"/>
      <c r="G564" s="429"/>
      <c r="H564" s="429"/>
      <c r="I564" s="429"/>
      <c r="J564" s="429"/>
      <c r="K564" s="429"/>
      <c r="L564" s="429"/>
      <c r="M564" s="429"/>
      <c r="N564" s="429"/>
      <c r="O564" s="429"/>
      <c r="Q564" s="566"/>
    </row>
    <row r="565" spans="1:17">
      <c r="A565" s="424"/>
      <c r="B565" s="425"/>
      <c r="C565" s="426"/>
      <c r="D565" s="426"/>
      <c r="E565" s="426"/>
      <c r="F565" s="426"/>
      <c r="G565" s="426"/>
      <c r="H565" s="426"/>
      <c r="I565" s="426"/>
      <c r="J565" s="426"/>
      <c r="K565" s="426"/>
      <c r="L565" s="426"/>
      <c r="M565" s="426"/>
      <c r="N565" s="426"/>
      <c r="O565" s="426"/>
      <c r="Q565" s="566"/>
    </row>
    <row r="566" spans="1:17">
      <c r="A566" s="427"/>
      <c r="B566" s="428"/>
      <c r="C566" s="429"/>
      <c r="D566" s="429"/>
      <c r="E566" s="429"/>
      <c r="F566" s="429"/>
      <c r="G566" s="429"/>
      <c r="H566" s="429"/>
      <c r="I566" s="429"/>
      <c r="J566" s="429"/>
      <c r="K566" s="429"/>
      <c r="L566" s="429"/>
      <c r="M566" s="429"/>
      <c r="N566" s="429"/>
      <c r="O566" s="429"/>
      <c r="Q566" s="566"/>
    </row>
    <row r="567" spans="1:17">
      <c r="A567" s="424"/>
      <c r="B567" s="425"/>
      <c r="C567" s="426"/>
      <c r="D567" s="426"/>
      <c r="E567" s="426"/>
      <c r="F567" s="426"/>
      <c r="G567" s="426"/>
      <c r="H567" s="426"/>
      <c r="I567" s="426"/>
      <c r="J567" s="426"/>
      <c r="K567" s="426"/>
      <c r="L567" s="426"/>
      <c r="M567" s="426"/>
      <c r="N567" s="426"/>
      <c r="O567" s="426"/>
      <c r="Q567" s="566"/>
    </row>
    <row r="568" spans="1:17">
      <c r="A568" s="427"/>
      <c r="B568" s="428"/>
      <c r="C568" s="429"/>
      <c r="D568" s="429"/>
      <c r="E568" s="429"/>
      <c r="F568" s="429"/>
      <c r="G568" s="429"/>
      <c r="H568" s="429"/>
      <c r="I568" s="429"/>
      <c r="J568" s="429"/>
      <c r="K568" s="429"/>
      <c r="L568" s="429"/>
      <c r="M568" s="429"/>
      <c r="N568" s="429"/>
      <c r="O568" s="429"/>
      <c r="Q568" s="566"/>
    </row>
    <row r="569" spans="1:17">
      <c r="A569" s="427"/>
      <c r="B569" s="428"/>
      <c r="C569" s="429"/>
      <c r="D569" s="429"/>
      <c r="E569" s="429"/>
      <c r="F569" s="429"/>
      <c r="G569" s="429"/>
      <c r="H569" s="429"/>
      <c r="I569" s="429"/>
      <c r="J569" s="429"/>
      <c r="K569" s="429"/>
      <c r="L569" s="429"/>
      <c r="M569" s="429"/>
      <c r="N569" s="429"/>
      <c r="O569" s="429"/>
      <c r="Q569" s="566"/>
    </row>
    <row r="570" spans="1:17">
      <c r="A570" s="424"/>
      <c r="B570" s="425"/>
      <c r="C570" s="426"/>
      <c r="D570" s="426"/>
      <c r="E570" s="426"/>
      <c r="F570" s="426"/>
      <c r="G570" s="426"/>
      <c r="H570" s="426"/>
      <c r="I570" s="426"/>
      <c r="J570" s="426"/>
      <c r="K570" s="426"/>
      <c r="L570" s="426"/>
      <c r="M570" s="426"/>
      <c r="N570" s="426"/>
      <c r="O570" s="426"/>
      <c r="Q570" s="566"/>
    </row>
    <row r="571" spans="1:17">
      <c r="A571" s="427"/>
      <c r="B571" s="428"/>
      <c r="C571" s="429"/>
      <c r="D571" s="429"/>
      <c r="E571" s="429"/>
      <c r="F571" s="429"/>
      <c r="G571" s="429"/>
      <c r="H571" s="429"/>
      <c r="I571" s="429"/>
      <c r="J571" s="429"/>
      <c r="K571" s="429"/>
      <c r="L571" s="429"/>
      <c r="M571" s="429"/>
      <c r="N571" s="429"/>
      <c r="O571" s="429"/>
      <c r="Q571" s="566"/>
    </row>
    <row r="572" spans="1:17">
      <c r="A572" s="424"/>
      <c r="B572" s="425"/>
      <c r="C572" s="426"/>
      <c r="D572" s="426"/>
      <c r="E572" s="426"/>
      <c r="F572" s="426"/>
      <c r="G572" s="426"/>
      <c r="H572" s="426"/>
      <c r="I572" s="426"/>
      <c r="J572" s="426"/>
      <c r="K572" s="426"/>
      <c r="L572" s="426"/>
      <c r="M572" s="426"/>
      <c r="N572" s="426"/>
      <c r="O572" s="426"/>
      <c r="Q572" s="566"/>
    </row>
    <row r="573" spans="1:17">
      <c r="A573" s="427"/>
      <c r="B573" s="428"/>
      <c r="C573" s="429"/>
      <c r="D573" s="429"/>
      <c r="E573" s="429"/>
      <c r="F573" s="429"/>
      <c r="G573" s="429"/>
      <c r="H573" s="429"/>
      <c r="I573" s="429"/>
      <c r="J573" s="429"/>
      <c r="K573" s="429"/>
      <c r="L573" s="429"/>
      <c r="M573" s="429"/>
      <c r="N573" s="429"/>
      <c r="O573" s="429"/>
      <c r="Q573" s="566"/>
    </row>
    <row r="574" spans="1:17">
      <c r="A574" s="427"/>
      <c r="B574" s="428"/>
      <c r="C574" s="429"/>
      <c r="D574" s="429"/>
      <c r="E574" s="429"/>
      <c r="F574" s="429"/>
      <c r="G574" s="429"/>
      <c r="H574" s="429"/>
      <c r="I574" s="429"/>
      <c r="J574" s="429"/>
      <c r="K574" s="429"/>
      <c r="L574" s="429"/>
      <c r="M574" s="429"/>
      <c r="N574" s="429"/>
      <c r="O574" s="429"/>
      <c r="Q574" s="566"/>
    </row>
    <row r="575" spans="1:17">
      <c r="A575" s="424"/>
      <c r="B575" s="425"/>
      <c r="C575" s="556"/>
      <c r="D575" s="556"/>
      <c r="E575" s="556"/>
      <c r="F575" s="556"/>
      <c r="G575" s="556"/>
      <c r="H575" s="556"/>
      <c r="I575" s="556"/>
      <c r="J575" s="556"/>
      <c r="K575" s="556"/>
      <c r="L575" s="556"/>
      <c r="M575" s="556"/>
      <c r="N575" s="556"/>
      <c r="O575" s="556"/>
      <c r="Q575" s="566"/>
    </row>
    <row r="576" spans="1:17">
      <c r="A576" s="424"/>
      <c r="B576" s="425"/>
      <c r="C576" s="426"/>
      <c r="D576" s="426"/>
      <c r="E576" s="426"/>
      <c r="F576" s="426"/>
      <c r="G576" s="426"/>
      <c r="H576" s="426"/>
      <c r="I576" s="426"/>
      <c r="J576" s="426"/>
      <c r="K576" s="426"/>
      <c r="L576" s="426"/>
      <c r="M576" s="426"/>
      <c r="N576" s="426"/>
      <c r="O576" s="426"/>
      <c r="Q576" s="566"/>
    </row>
    <row r="577" spans="1:17">
      <c r="A577" s="424"/>
      <c r="B577" s="425"/>
      <c r="C577" s="426"/>
      <c r="D577" s="426"/>
      <c r="E577" s="426"/>
      <c r="F577" s="426"/>
      <c r="G577" s="426"/>
      <c r="H577" s="426"/>
      <c r="I577" s="426"/>
      <c r="J577" s="426"/>
      <c r="K577" s="426"/>
      <c r="L577" s="426"/>
      <c r="M577" s="426"/>
      <c r="N577" s="426"/>
      <c r="O577" s="426"/>
      <c r="Q577" s="566"/>
    </row>
    <row r="578" spans="1:17">
      <c r="A578" s="427"/>
      <c r="B578" s="428"/>
      <c r="C578" s="429"/>
      <c r="D578" s="429"/>
      <c r="E578" s="429"/>
      <c r="F578" s="429"/>
      <c r="G578" s="429"/>
      <c r="H578" s="429"/>
      <c r="I578" s="429"/>
      <c r="J578" s="429"/>
      <c r="K578" s="429"/>
      <c r="L578" s="429"/>
      <c r="M578" s="429"/>
      <c r="N578" s="429"/>
      <c r="O578" s="429"/>
      <c r="Q578" s="566"/>
    </row>
    <row r="579" spans="1:17">
      <c r="A579" s="427"/>
      <c r="B579" s="428"/>
      <c r="C579" s="429"/>
      <c r="D579" s="429"/>
      <c r="E579" s="429"/>
      <c r="F579" s="429"/>
      <c r="G579" s="429"/>
      <c r="H579" s="429"/>
      <c r="I579" s="429"/>
      <c r="J579" s="429"/>
      <c r="K579" s="429"/>
      <c r="L579" s="429"/>
      <c r="M579" s="429"/>
      <c r="N579" s="429"/>
      <c r="O579" s="429"/>
      <c r="Q579" s="566"/>
    </row>
    <row r="580" spans="1:17">
      <c r="A580" s="427"/>
      <c r="B580" s="428"/>
      <c r="C580" s="429"/>
      <c r="D580" s="429"/>
      <c r="E580" s="429"/>
      <c r="F580" s="429"/>
      <c r="G580" s="429"/>
      <c r="H580" s="429"/>
      <c r="I580" s="429"/>
      <c r="J580" s="429"/>
      <c r="K580" s="429"/>
      <c r="L580" s="429"/>
      <c r="M580" s="429"/>
      <c r="N580" s="429"/>
      <c r="O580" s="429"/>
      <c r="Q580" s="566"/>
    </row>
    <row r="581" spans="1:17">
      <c r="A581" s="427"/>
      <c r="B581" s="428"/>
      <c r="C581" s="429"/>
      <c r="D581" s="429"/>
      <c r="E581" s="429"/>
      <c r="F581" s="429"/>
      <c r="G581" s="429"/>
      <c r="H581" s="429"/>
      <c r="I581" s="429"/>
      <c r="J581" s="429"/>
      <c r="K581" s="429"/>
      <c r="L581" s="429"/>
      <c r="M581" s="429"/>
      <c r="N581" s="429"/>
      <c r="O581" s="429"/>
      <c r="Q581" s="566"/>
    </row>
    <row r="582" spans="1:17">
      <c r="A582" s="427"/>
      <c r="B582" s="428"/>
      <c r="C582" s="429"/>
      <c r="D582" s="429"/>
      <c r="E582" s="429"/>
      <c r="F582" s="429"/>
      <c r="G582" s="429"/>
      <c r="H582" s="429"/>
      <c r="I582" s="429"/>
      <c r="J582" s="429"/>
      <c r="K582" s="429"/>
      <c r="L582" s="429"/>
      <c r="M582" s="429"/>
      <c r="N582" s="429"/>
      <c r="O582" s="429"/>
      <c r="Q582" s="566"/>
    </row>
    <row r="583" spans="1:17">
      <c r="A583" s="427"/>
      <c r="B583" s="428"/>
      <c r="C583" s="429"/>
      <c r="D583" s="429"/>
      <c r="E583" s="429"/>
      <c r="F583" s="429"/>
      <c r="G583" s="429"/>
      <c r="H583" s="429"/>
      <c r="I583" s="429"/>
      <c r="J583" s="429"/>
      <c r="K583" s="429"/>
      <c r="L583" s="429"/>
      <c r="M583" s="429"/>
      <c r="N583" s="429"/>
      <c r="O583" s="429"/>
      <c r="Q583" s="566"/>
    </row>
    <row r="584" spans="1:17">
      <c r="A584" s="427"/>
      <c r="B584" s="428"/>
      <c r="C584" s="429"/>
      <c r="D584" s="429"/>
      <c r="E584" s="429"/>
      <c r="F584" s="429"/>
      <c r="G584" s="429"/>
      <c r="H584" s="429"/>
      <c r="I584" s="429"/>
      <c r="J584" s="429"/>
      <c r="K584" s="429"/>
      <c r="L584" s="429"/>
      <c r="M584" s="429"/>
      <c r="N584" s="429"/>
      <c r="O584" s="429"/>
      <c r="Q584" s="566"/>
    </row>
    <row r="585" spans="1:17">
      <c r="A585" s="427"/>
      <c r="B585" s="428"/>
      <c r="C585" s="429"/>
      <c r="D585" s="429"/>
      <c r="E585" s="429"/>
      <c r="F585" s="429"/>
      <c r="G585" s="429"/>
      <c r="H585" s="429"/>
      <c r="I585" s="429"/>
      <c r="J585" s="429"/>
      <c r="K585" s="429"/>
      <c r="L585" s="429"/>
      <c r="M585" s="429"/>
      <c r="N585" s="429"/>
      <c r="O585" s="429"/>
      <c r="Q585" s="566"/>
    </row>
    <row r="586" spans="1:17">
      <c r="A586" s="427"/>
      <c r="B586" s="428"/>
      <c r="C586" s="429"/>
      <c r="D586" s="429"/>
      <c r="E586" s="429"/>
      <c r="F586" s="429"/>
      <c r="G586" s="429"/>
      <c r="H586" s="429"/>
      <c r="I586" s="429"/>
      <c r="J586" s="429"/>
      <c r="K586" s="429"/>
      <c r="L586" s="429"/>
      <c r="M586" s="429"/>
      <c r="N586" s="429"/>
      <c r="O586" s="429"/>
      <c r="Q586" s="566"/>
    </row>
    <row r="587" spans="1:17">
      <c r="A587" s="427"/>
      <c r="B587" s="428"/>
      <c r="C587" s="429"/>
      <c r="D587" s="429"/>
      <c r="E587" s="429"/>
      <c r="F587" s="429"/>
      <c r="G587" s="429"/>
      <c r="H587" s="429"/>
      <c r="I587" s="429"/>
      <c r="J587" s="429"/>
      <c r="K587" s="429"/>
      <c r="L587" s="429"/>
      <c r="M587" s="429"/>
      <c r="N587" s="429"/>
      <c r="O587" s="429"/>
      <c r="Q587" s="566"/>
    </row>
    <row r="588" spans="1:17">
      <c r="A588" s="427"/>
      <c r="B588" s="428"/>
      <c r="C588" s="429"/>
      <c r="D588" s="429"/>
      <c r="E588" s="429"/>
      <c r="F588" s="429"/>
      <c r="G588" s="429"/>
      <c r="H588" s="429"/>
      <c r="I588" s="429"/>
      <c r="J588" s="429"/>
      <c r="K588" s="429"/>
      <c r="L588" s="429"/>
      <c r="M588" s="429"/>
      <c r="N588" s="429"/>
      <c r="O588" s="429"/>
      <c r="Q588" s="566"/>
    </row>
    <row r="589" spans="1:17">
      <c r="A589" s="424"/>
      <c r="B589" s="425"/>
      <c r="C589" s="426"/>
      <c r="D589" s="426"/>
      <c r="E589" s="426"/>
      <c r="F589" s="426"/>
      <c r="G589" s="426"/>
      <c r="H589" s="426"/>
      <c r="I589" s="426"/>
      <c r="J589" s="426"/>
      <c r="K589" s="426"/>
      <c r="L589" s="426"/>
      <c r="M589" s="426"/>
      <c r="N589" s="426"/>
      <c r="O589" s="426"/>
      <c r="Q589" s="566"/>
    </row>
    <row r="590" spans="1:17">
      <c r="A590" s="427"/>
      <c r="B590" s="428"/>
      <c r="C590" s="429"/>
      <c r="D590" s="429"/>
      <c r="E590" s="429"/>
      <c r="F590" s="429"/>
      <c r="G590" s="429"/>
      <c r="H590" s="429"/>
      <c r="I590" s="429"/>
      <c r="J590" s="429"/>
      <c r="K590" s="429"/>
      <c r="L590" s="429"/>
      <c r="M590" s="429"/>
      <c r="N590" s="429"/>
      <c r="O590" s="429"/>
      <c r="Q590" s="566"/>
    </row>
    <row r="591" spans="1:17">
      <c r="A591" s="427"/>
      <c r="B591" s="428"/>
      <c r="C591" s="429"/>
      <c r="D591" s="429"/>
      <c r="E591" s="429"/>
      <c r="F591" s="429"/>
      <c r="G591" s="429"/>
      <c r="H591" s="429"/>
      <c r="I591" s="429"/>
      <c r="J591" s="429"/>
      <c r="K591" s="429"/>
      <c r="L591" s="429"/>
      <c r="M591" s="429"/>
      <c r="N591" s="429"/>
      <c r="O591" s="429"/>
      <c r="Q591" s="566"/>
    </row>
    <row r="592" spans="1:17">
      <c r="A592" s="427"/>
      <c r="B592" s="428"/>
      <c r="C592" s="429"/>
      <c r="D592" s="429"/>
      <c r="E592" s="429"/>
      <c r="F592" s="429"/>
      <c r="G592" s="429"/>
      <c r="H592" s="429"/>
      <c r="I592" s="429"/>
      <c r="J592" s="429"/>
      <c r="K592" s="429"/>
      <c r="L592" s="429"/>
      <c r="M592" s="429"/>
      <c r="N592" s="429"/>
      <c r="O592" s="429"/>
      <c r="Q592" s="566"/>
    </row>
    <row r="593" spans="1:17">
      <c r="A593" s="427"/>
      <c r="B593" s="428"/>
      <c r="C593" s="429"/>
      <c r="D593" s="429"/>
      <c r="E593" s="429"/>
      <c r="F593" s="429"/>
      <c r="G593" s="429"/>
      <c r="H593" s="429"/>
      <c r="I593" s="429"/>
      <c r="J593" s="429"/>
      <c r="K593" s="429"/>
      <c r="L593" s="429"/>
      <c r="M593" s="429"/>
      <c r="N593" s="429"/>
      <c r="O593" s="429"/>
      <c r="Q593" s="566"/>
    </row>
    <row r="594" spans="1:17">
      <c r="A594" s="427"/>
      <c r="B594" s="428"/>
      <c r="C594" s="429"/>
      <c r="D594" s="429"/>
      <c r="E594" s="429"/>
      <c r="F594" s="429"/>
      <c r="G594" s="429"/>
      <c r="H594" s="429"/>
      <c r="I594" s="429"/>
      <c r="J594" s="429"/>
      <c r="K594" s="429"/>
      <c r="L594" s="429"/>
      <c r="M594" s="429"/>
      <c r="N594" s="429"/>
      <c r="O594" s="429"/>
      <c r="Q594" s="566"/>
    </row>
    <row r="595" spans="1:17">
      <c r="A595" s="427"/>
      <c r="B595" s="428"/>
      <c r="C595" s="429"/>
      <c r="D595" s="429"/>
      <c r="E595" s="429"/>
      <c r="F595" s="429"/>
      <c r="G595" s="429"/>
      <c r="H595" s="429"/>
      <c r="I595" s="429"/>
      <c r="J595" s="429"/>
      <c r="K595" s="429"/>
      <c r="L595" s="429"/>
      <c r="M595" s="429"/>
      <c r="N595" s="429"/>
      <c r="O595" s="429"/>
      <c r="Q595" s="566"/>
    </row>
    <row r="596" spans="1:17">
      <c r="A596" s="427"/>
      <c r="B596" s="428"/>
      <c r="C596" s="429"/>
      <c r="D596" s="429"/>
      <c r="E596" s="429"/>
      <c r="F596" s="429"/>
      <c r="G596" s="429"/>
      <c r="H596" s="429"/>
      <c r="I596" s="429"/>
      <c r="J596" s="429"/>
      <c r="K596" s="429"/>
      <c r="L596" s="429"/>
      <c r="M596" s="429"/>
      <c r="N596" s="429"/>
      <c r="O596" s="429"/>
      <c r="Q596" s="566"/>
    </row>
    <row r="597" spans="1:17">
      <c r="A597" s="427"/>
      <c r="B597" s="428"/>
      <c r="C597" s="429"/>
      <c r="D597" s="429"/>
      <c r="E597" s="429"/>
      <c r="F597" s="429"/>
      <c r="G597" s="429"/>
      <c r="H597" s="429"/>
      <c r="I597" s="429"/>
      <c r="J597" s="429"/>
      <c r="K597" s="429"/>
      <c r="L597" s="429"/>
      <c r="M597" s="429"/>
      <c r="N597" s="429"/>
      <c r="O597" s="429"/>
      <c r="Q597" s="566"/>
    </row>
    <row r="598" spans="1:17">
      <c r="A598" s="424"/>
      <c r="B598" s="425"/>
      <c r="C598" s="556"/>
      <c r="D598" s="556"/>
      <c r="E598" s="556"/>
      <c r="F598" s="556"/>
      <c r="G598" s="556"/>
      <c r="H598" s="556"/>
      <c r="I598" s="556"/>
      <c r="J598" s="556"/>
      <c r="K598" s="556"/>
      <c r="L598" s="556"/>
      <c r="M598" s="556"/>
      <c r="N598" s="556"/>
      <c r="O598" s="556"/>
      <c r="Q598" s="566"/>
    </row>
    <row r="599" spans="1:17">
      <c r="A599" s="424"/>
      <c r="B599" s="425"/>
      <c r="C599" s="556"/>
      <c r="D599" s="556"/>
      <c r="E599" s="556"/>
      <c r="F599" s="556"/>
      <c r="G599" s="556"/>
      <c r="H599" s="556"/>
      <c r="I599" s="556"/>
      <c r="J599" s="556"/>
      <c r="K599" s="556"/>
      <c r="L599" s="556"/>
      <c r="M599" s="556"/>
      <c r="N599" s="556"/>
      <c r="O599" s="556"/>
      <c r="Q599" s="566"/>
    </row>
    <row r="600" spans="1:17">
      <c r="A600" s="424"/>
      <c r="B600" s="425"/>
      <c r="C600" s="426"/>
      <c r="D600" s="426"/>
      <c r="E600" s="426"/>
      <c r="F600" s="426"/>
      <c r="G600" s="426"/>
      <c r="H600" s="426"/>
      <c r="I600" s="426"/>
      <c r="J600" s="426"/>
      <c r="K600" s="426"/>
      <c r="L600" s="426"/>
      <c r="M600" s="426"/>
      <c r="N600" s="426"/>
      <c r="O600" s="426"/>
      <c r="Q600" s="566"/>
    </row>
    <row r="601" spans="1:17">
      <c r="A601" s="427"/>
      <c r="B601" s="428"/>
      <c r="C601" s="429"/>
      <c r="D601" s="429"/>
      <c r="E601" s="429"/>
      <c r="F601" s="429"/>
      <c r="G601" s="429"/>
      <c r="H601" s="429"/>
      <c r="I601" s="429"/>
      <c r="J601" s="429"/>
      <c r="K601" s="429"/>
      <c r="L601" s="429"/>
      <c r="M601" s="429"/>
      <c r="N601" s="429"/>
      <c r="O601" s="429"/>
      <c r="Q601" s="566"/>
    </row>
    <row r="602" spans="1:17">
      <c r="A602" s="427"/>
      <c r="B602" s="428"/>
      <c r="C602" s="429"/>
      <c r="D602" s="429"/>
      <c r="E602" s="429"/>
      <c r="F602" s="429"/>
      <c r="G602" s="429"/>
      <c r="H602" s="429"/>
      <c r="I602" s="429"/>
      <c r="J602" s="429"/>
      <c r="K602" s="429"/>
      <c r="L602" s="429"/>
      <c r="M602" s="429"/>
      <c r="N602" s="429"/>
      <c r="O602" s="429"/>
      <c r="Q602" s="566"/>
    </row>
    <row r="603" spans="1:17">
      <c r="A603" s="427"/>
      <c r="B603" s="428"/>
      <c r="C603" s="429"/>
      <c r="D603" s="429"/>
      <c r="E603" s="429"/>
      <c r="F603" s="429"/>
      <c r="G603" s="429"/>
      <c r="H603" s="429"/>
      <c r="I603" s="429"/>
      <c r="J603" s="429"/>
      <c r="K603" s="429"/>
      <c r="L603" s="429"/>
      <c r="M603" s="429"/>
      <c r="N603" s="429"/>
      <c r="O603" s="429"/>
      <c r="Q603" s="566"/>
    </row>
    <row r="604" spans="1:17">
      <c r="A604" s="427"/>
      <c r="B604" s="428"/>
      <c r="C604" s="429"/>
      <c r="D604" s="429"/>
      <c r="E604" s="429"/>
      <c r="F604" s="429"/>
      <c r="G604" s="429"/>
      <c r="H604" s="429"/>
      <c r="I604" s="429"/>
      <c r="J604" s="429"/>
      <c r="K604" s="429"/>
      <c r="L604" s="429"/>
      <c r="M604" s="429"/>
      <c r="N604" s="429"/>
      <c r="O604" s="429"/>
      <c r="Q604" s="566"/>
    </row>
    <row r="605" spans="1:17">
      <c r="A605" s="427"/>
      <c r="B605" s="428"/>
      <c r="C605" s="429"/>
      <c r="D605" s="429"/>
      <c r="E605" s="429"/>
      <c r="F605" s="429"/>
      <c r="G605" s="429"/>
      <c r="H605" s="429"/>
      <c r="I605" s="429"/>
      <c r="J605" s="429"/>
      <c r="K605" s="429"/>
      <c r="L605" s="429"/>
      <c r="M605" s="429"/>
      <c r="N605" s="429"/>
      <c r="O605" s="429"/>
      <c r="Q605" s="566"/>
    </row>
    <row r="606" spans="1:17">
      <c r="A606" s="427"/>
      <c r="B606" s="428"/>
      <c r="C606" s="429"/>
      <c r="D606" s="429"/>
      <c r="E606" s="429"/>
      <c r="F606" s="429"/>
      <c r="G606" s="429"/>
      <c r="H606" s="429"/>
      <c r="I606" s="429"/>
      <c r="J606" s="429"/>
      <c r="K606" s="429"/>
      <c r="L606" s="429"/>
      <c r="M606" s="429"/>
      <c r="N606" s="429"/>
      <c r="O606" s="429"/>
      <c r="Q606" s="566"/>
    </row>
    <row r="607" spans="1:17">
      <c r="A607" s="424"/>
      <c r="B607" s="425"/>
      <c r="C607" s="556"/>
      <c r="D607" s="556"/>
      <c r="E607" s="556"/>
      <c r="F607" s="556"/>
      <c r="G607" s="556"/>
      <c r="H607" s="556"/>
      <c r="I607" s="556"/>
      <c r="J607" s="556"/>
      <c r="K607" s="556"/>
      <c r="L607" s="556"/>
      <c r="M607" s="556"/>
      <c r="N607" s="556"/>
      <c r="O607" s="556"/>
      <c r="Q607" s="566"/>
    </row>
    <row r="608" spans="1:17">
      <c r="A608" s="424"/>
      <c r="B608" s="425"/>
      <c r="C608" s="426"/>
      <c r="D608" s="426"/>
      <c r="E608" s="426"/>
      <c r="F608" s="426"/>
      <c r="G608" s="426"/>
      <c r="H608" s="426"/>
      <c r="I608" s="426"/>
      <c r="J608" s="426"/>
      <c r="K608" s="426"/>
      <c r="L608" s="426"/>
      <c r="M608" s="426"/>
      <c r="N608" s="426"/>
      <c r="O608" s="426"/>
      <c r="Q608" s="566"/>
    </row>
    <row r="609" spans="1:17">
      <c r="A609" s="427"/>
      <c r="B609" s="428"/>
      <c r="C609" s="429"/>
      <c r="D609" s="429"/>
      <c r="E609" s="429"/>
      <c r="F609" s="429"/>
      <c r="G609" s="429"/>
      <c r="H609" s="429"/>
      <c r="I609" s="429"/>
      <c r="J609" s="429"/>
      <c r="K609" s="429"/>
      <c r="L609" s="429"/>
      <c r="M609" s="429"/>
      <c r="N609" s="429"/>
      <c r="O609" s="429"/>
      <c r="Q609" s="566"/>
    </row>
    <row r="610" spans="1:17">
      <c r="A610" s="427"/>
      <c r="B610" s="428"/>
      <c r="C610" s="429"/>
      <c r="D610" s="429"/>
      <c r="E610" s="429"/>
      <c r="F610" s="429"/>
      <c r="G610" s="429"/>
      <c r="H610" s="429"/>
      <c r="I610" s="429"/>
      <c r="J610" s="429"/>
      <c r="K610" s="429"/>
      <c r="L610" s="429"/>
      <c r="M610" s="429"/>
      <c r="N610" s="429"/>
      <c r="O610" s="429"/>
      <c r="Q610" s="566"/>
    </row>
    <row r="611" spans="1:17">
      <c r="A611" s="427"/>
      <c r="B611" s="428"/>
      <c r="C611" s="429"/>
      <c r="D611" s="429"/>
      <c r="E611" s="429"/>
      <c r="F611" s="429"/>
      <c r="G611" s="429"/>
      <c r="H611" s="429"/>
      <c r="I611" s="429"/>
      <c r="J611" s="429"/>
      <c r="K611" s="429"/>
      <c r="L611" s="429"/>
      <c r="M611" s="429"/>
      <c r="N611" s="429"/>
      <c r="O611" s="429"/>
      <c r="Q611" s="566"/>
    </row>
    <row r="612" spans="1:17">
      <c r="A612" s="427"/>
      <c r="B612" s="428"/>
      <c r="C612" s="429"/>
      <c r="D612" s="429"/>
      <c r="E612" s="429"/>
      <c r="F612" s="429"/>
      <c r="G612" s="429"/>
      <c r="H612" s="429"/>
      <c r="I612" s="429"/>
      <c r="J612" s="429"/>
      <c r="K612" s="429"/>
      <c r="L612" s="429"/>
      <c r="M612" s="429"/>
      <c r="N612" s="429"/>
      <c r="O612" s="429"/>
      <c r="Q612" s="566"/>
    </row>
    <row r="613" spans="1:17">
      <c r="A613" s="427"/>
      <c r="B613" s="428"/>
      <c r="C613" s="429"/>
      <c r="D613" s="429"/>
      <c r="E613" s="429"/>
      <c r="F613" s="429"/>
      <c r="G613" s="429"/>
      <c r="H613" s="429"/>
      <c r="I613" s="429"/>
      <c r="J613" s="429"/>
      <c r="K613" s="429"/>
      <c r="L613" s="429"/>
      <c r="M613" s="429"/>
      <c r="N613" s="429"/>
      <c r="O613" s="429"/>
      <c r="Q613" s="566"/>
    </row>
    <row r="614" spans="1:17">
      <c r="A614" s="424"/>
      <c r="B614" s="425"/>
      <c r="C614" s="556"/>
      <c r="D614" s="556"/>
      <c r="E614" s="556"/>
      <c r="F614" s="556"/>
      <c r="G614" s="556"/>
      <c r="H614" s="556"/>
      <c r="I614" s="556"/>
      <c r="J614" s="556"/>
      <c r="K614" s="556"/>
      <c r="L614" s="556"/>
      <c r="M614" s="556"/>
      <c r="N614" s="556"/>
      <c r="O614" s="556"/>
      <c r="Q614" s="566"/>
    </row>
    <row r="615" spans="1:17">
      <c r="A615" s="424"/>
      <c r="B615" s="425"/>
      <c r="C615" s="426"/>
      <c r="D615" s="426"/>
      <c r="E615" s="426"/>
      <c r="F615" s="426"/>
      <c r="G615" s="426"/>
      <c r="H615" s="426"/>
      <c r="I615" s="426"/>
      <c r="J615" s="426"/>
      <c r="K615" s="426"/>
      <c r="L615" s="426"/>
      <c r="M615" s="426"/>
      <c r="N615" s="426"/>
      <c r="O615" s="426"/>
      <c r="Q615" s="566"/>
    </row>
    <row r="616" spans="1:17">
      <c r="A616" s="427"/>
      <c r="B616" s="428"/>
      <c r="C616" s="429"/>
      <c r="D616" s="429"/>
      <c r="E616" s="429"/>
      <c r="F616" s="429"/>
      <c r="G616" s="429"/>
      <c r="H616" s="429"/>
      <c r="I616" s="429"/>
      <c r="J616" s="429"/>
      <c r="K616" s="429"/>
      <c r="L616" s="429"/>
      <c r="M616" s="429"/>
      <c r="N616" s="429"/>
      <c r="O616" s="429"/>
      <c r="Q616" s="566"/>
    </row>
    <row r="617" spans="1:17">
      <c r="A617" s="427"/>
      <c r="B617" s="428"/>
      <c r="C617" s="429"/>
      <c r="D617" s="429"/>
      <c r="E617" s="429"/>
      <c r="F617" s="429"/>
      <c r="G617" s="429"/>
      <c r="H617" s="429"/>
      <c r="I617" s="429"/>
      <c r="J617" s="429"/>
      <c r="K617" s="429"/>
      <c r="L617" s="429"/>
      <c r="M617" s="429"/>
      <c r="N617" s="429"/>
      <c r="O617" s="429"/>
      <c r="Q617" s="566"/>
    </row>
    <row r="618" spans="1:17">
      <c r="A618" s="427"/>
      <c r="B618" s="428"/>
      <c r="C618" s="429"/>
      <c r="D618" s="429"/>
      <c r="E618" s="429"/>
      <c r="F618" s="429"/>
      <c r="G618" s="429"/>
      <c r="H618" s="429"/>
      <c r="I618" s="429"/>
      <c r="J618" s="429"/>
      <c r="K618" s="429"/>
      <c r="L618" s="429"/>
      <c r="M618" s="429"/>
      <c r="N618" s="429"/>
      <c r="O618" s="429"/>
      <c r="Q618" s="566"/>
    </row>
    <row r="619" spans="1:17">
      <c r="A619" s="424"/>
      <c r="B619" s="425"/>
      <c r="C619" s="556"/>
      <c r="D619" s="556"/>
      <c r="E619" s="556"/>
      <c r="F619" s="556"/>
      <c r="G619" s="556"/>
      <c r="H619" s="556"/>
      <c r="I619" s="556"/>
      <c r="J619" s="556"/>
      <c r="K619" s="556"/>
      <c r="L619" s="556"/>
      <c r="M619" s="556"/>
      <c r="N619" s="556"/>
      <c r="O619" s="556"/>
      <c r="Q619" s="566"/>
    </row>
    <row r="620" spans="1:17">
      <c r="A620" s="424"/>
      <c r="B620" s="425"/>
      <c r="C620" s="426"/>
      <c r="D620" s="426"/>
      <c r="E620" s="426"/>
      <c r="F620" s="426"/>
      <c r="G620" s="426"/>
      <c r="H620" s="426"/>
      <c r="I620" s="426"/>
      <c r="J620" s="426"/>
      <c r="K620" s="426"/>
      <c r="L620" s="426"/>
      <c r="M620" s="426"/>
      <c r="N620" s="426"/>
      <c r="O620" s="426"/>
      <c r="Q620" s="566"/>
    </row>
    <row r="621" spans="1:17">
      <c r="A621" s="427"/>
      <c r="B621" s="428"/>
      <c r="C621" s="429"/>
      <c r="D621" s="429"/>
      <c r="E621" s="429"/>
      <c r="F621" s="429"/>
      <c r="G621" s="429"/>
      <c r="H621" s="429"/>
      <c r="I621" s="429"/>
      <c r="J621" s="429"/>
      <c r="K621" s="429"/>
      <c r="L621" s="429"/>
      <c r="M621" s="429"/>
      <c r="N621" s="429"/>
      <c r="O621" s="429"/>
      <c r="Q621" s="566"/>
    </row>
    <row r="622" spans="1:17">
      <c r="A622" s="427"/>
      <c r="B622" s="428"/>
      <c r="C622" s="429"/>
      <c r="D622" s="429"/>
      <c r="E622" s="429"/>
      <c r="F622" s="429"/>
      <c r="G622" s="429"/>
      <c r="H622" s="429"/>
      <c r="I622" s="429"/>
      <c r="J622" s="429"/>
      <c r="K622" s="429"/>
      <c r="L622" s="429"/>
      <c r="M622" s="429"/>
      <c r="N622" s="429"/>
      <c r="O622" s="429"/>
      <c r="Q622" s="566"/>
    </row>
    <row r="623" spans="1:17">
      <c r="A623" s="427"/>
      <c r="B623" s="428"/>
      <c r="C623" s="429"/>
      <c r="D623" s="429"/>
      <c r="E623" s="429"/>
      <c r="F623" s="429"/>
      <c r="G623" s="429"/>
      <c r="H623" s="429"/>
      <c r="I623" s="429"/>
      <c r="J623" s="429"/>
      <c r="K623" s="429"/>
      <c r="L623" s="429"/>
      <c r="M623" s="429"/>
      <c r="N623" s="429"/>
      <c r="O623" s="429"/>
      <c r="Q623" s="566"/>
    </row>
    <row r="624" spans="1:17">
      <c r="A624" s="427"/>
      <c r="B624" s="428"/>
      <c r="C624" s="429"/>
      <c r="D624" s="429"/>
      <c r="E624" s="429"/>
      <c r="F624" s="429"/>
      <c r="G624" s="429"/>
      <c r="H624" s="429"/>
      <c r="I624" s="429"/>
      <c r="J624" s="429"/>
      <c r="K624" s="429"/>
      <c r="L624" s="429"/>
      <c r="M624" s="429"/>
      <c r="N624" s="429"/>
      <c r="O624" s="429"/>
      <c r="Q624" s="566"/>
    </row>
    <row r="625" spans="1:17">
      <c r="A625" s="427"/>
      <c r="B625" s="428"/>
      <c r="C625" s="429"/>
      <c r="D625" s="429"/>
      <c r="E625" s="429"/>
      <c r="F625" s="429"/>
      <c r="G625" s="429"/>
      <c r="H625" s="429"/>
      <c r="I625" s="429"/>
      <c r="J625" s="429"/>
      <c r="K625" s="429"/>
      <c r="L625" s="429"/>
      <c r="M625" s="429"/>
      <c r="N625" s="429"/>
      <c r="O625" s="429"/>
      <c r="Q625" s="566"/>
    </row>
    <row r="626" spans="1:17">
      <c r="A626" s="427"/>
      <c r="B626" s="428"/>
      <c r="C626" s="429"/>
      <c r="D626" s="429"/>
      <c r="E626" s="429"/>
      <c r="F626" s="429"/>
      <c r="G626" s="429"/>
      <c r="H626" s="429"/>
      <c r="I626" s="429"/>
      <c r="J626" s="429"/>
      <c r="K626" s="429"/>
      <c r="L626" s="429"/>
      <c r="M626" s="429"/>
      <c r="N626" s="429"/>
      <c r="O626" s="429"/>
      <c r="Q626" s="566"/>
    </row>
    <row r="627" spans="1:17">
      <c r="A627" s="427"/>
      <c r="B627" s="428"/>
      <c r="C627" s="429"/>
      <c r="D627" s="429"/>
      <c r="E627" s="429"/>
      <c r="F627" s="429"/>
      <c r="G627" s="429"/>
      <c r="H627" s="429"/>
      <c r="I627" s="429"/>
      <c r="J627" s="429"/>
      <c r="K627" s="429"/>
      <c r="L627" s="429"/>
      <c r="M627" s="429"/>
      <c r="N627" s="429"/>
      <c r="O627" s="429"/>
      <c r="Q627" s="566"/>
    </row>
    <row r="628" spans="1:17">
      <c r="A628" s="427"/>
      <c r="B628" s="428"/>
      <c r="C628" s="429"/>
      <c r="D628" s="429"/>
      <c r="E628" s="429"/>
      <c r="F628" s="429"/>
      <c r="G628" s="429"/>
      <c r="H628" s="429"/>
      <c r="I628" s="429"/>
      <c r="J628" s="429"/>
      <c r="K628" s="429"/>
      <c r="L628" s="429"/>
      <c r="M628" s="429"/>
      <c r="N628" s="429"/>
      <c r="O628" s="429"/>
      <c r="Q628" s="566"/>
    </row>
    <row r="629" spans="1:17">
      <c r="A629" s="427"/>
      <c r="B629" s="428"/>
      <c r="C629" s="429"/>
      <c r="D629" s="429"/>
      <c r="E629" s="429"/>
      <c r="F629" s="429"/>
      <c r="G629" s="429"/>
      <c r="H629" s="429"/>
      <c r="I629" s="429"/>
      <c r="J629" s="429"/>
      <c r="K629" s="429"/>
      <c r="L629" s="429"/>
      <c r="M629" s="429"/>
      <c r="N629" s="429"/>
      <c r="O629" s="429"/>
      <c r="Q629" s="566"/>
    </row>
    <row r="630" spans="1:17">
      <c r="A630" s="427"/>
      <c r="B630" s="428"/>
      <c r="C630" s="429"/>
      <c r="D630" s="429"/>
      <c r="E630" s="429"/>
      <c r="F630" s="429"/>
      <c r="G630" s="429"/>
      <c r="H630" s="429"/>
      <c r="I630" s="429"/>
      <c r="J630" s="429"/>
      <c r="K630" s="429"/>
      <c r="L630" s="429"/>
      <c r="M630" s="429"/>
      <c r="N630" s="429"/>
      <c r="O630" s="429"/>
      <c r="Q630" s="566"/>
    </row>
    <row r="631" spans="1:17">
      <c r="A631" s="427"/>
      <c r="B631" s="428"/>
      <c r="C631" s="429"/>
      <c r="D631" s="429"/>
      <c r="E631" s="429"/>
      <c r="F631" s="429"/>
      <c r="G631" s="429"/>
      <c r="H631" s="429"/>
      <c r="I631" s="429"/>
      <c r="J631" s="429"/>
      <c r="K631" s="429"/>
      <c r="L631" s="429"/>
      <c r="M631" s="429"/>
      <c r="N631" s="429"/>
      <c r="O631" s="429"/>
      <c r="Q631" s="566"/>
    </row>
    <row r="632" spans="1:17">
      <c r="A632" s="427"/>
      <c r="B632" s="428"/>
      <c r="C632" s="429"/>
      <c r="D632" s="429"/>
      <c r="E632" s="429"/>
      <c r="F632" s="429"/>
      <c r="G632" s="429"/>
      <c r="H632" s="429"/>
      <c r="I632" s="429"/>
      <c r="J632" s="429"/>
      <c r="K632" s="429"/>
      <c r="L632" s="429"/>
      <c r="M632" s="429"/>
      <c r="N632" s="429"/>
      <c r="O632" s="429"/>
      <c r="Q632" s="566"/>
    </row>
    <row r="633" spans="1:17">
      <c r="A633" s="427"/>
      <c r="B633" s="428"/>
      <c r="C633" s="429"/>
      <c r="D633" s="429"/>
      <c r="E633" s="429"/>
      <c r="F633" s="429"/>
      <c r="G633" s="429"/>
      <c r="H633" s="429"/>
      <c r="I633" s="429"/>
      <c r="J633" s="429"/>
      <c r="K633" s="429"/>
      <c r="L633" s="429"/>
      <c r="M633" s="429"/>
      <c r="N633" s="429"/>
      <c r="O633" s="429"/>
      <c r="Q633" s="566"/>
    </row>
    <row r="634" spans="1:17">
      <c r="A634" s="427"/>
      <c r="B634" s="428"/>
      <c r="C634" s="429"/>
      <c r="D634" s="429"/>
      <c r="E634" s="429"/>
      <c r="F634" s="429"/>
      <c r="G634" s="429"/>
      <c r="H634" s="429"/>
      <c r="I634" s="429"/>
      <c r="J634" s="429"/>
      <c r="K634" s="429"/>
      <c r="L634" s="429"/>
      <c r="M634" s="429"/>
      <c r="N634" s="429"/>
      <c r="O634" s="429"/>
      <c r="Q634" s="566"/>
    </row>
    <row r="635" spans="1:17">
      <c r="A635" s="427"/>
      <c r="B635" s="428"/>
      <c r="C635" s="429"/>
      <c r="D635" s="429"/>
      <c r="E635" s="429"/>
      <c r="F635" s="429"/>
      <c r="G635" s="429"/>
      <c r="H635" s="429"/>
      <c r="I635" s="429"/>
      <c r="J635" s="429"/>
      <c r="K635" s="429"/>
      <c r="L635" s="429"/>
      <c r="M635" s="429"/>
      <c r="N635" s="429"/>
      <c r="O635" s="429"/>
      <c r="Q635" s="566"/>
    </row>
    <row r="636" spans="1:17">
      <c r="A636" s="427"/>
      <c r="B636" s="428"/>
      <c r="C636" s="429"/>
      <c r="D636" s="429"/>
      <c r="E636" s="429"/>
      <c r="F636" s="429"/>
      <c r="G636" s="429"/>
      <c r="H636" s="429"/>
      <c r="I636" s="429"/>
      <c r="J636" s="429"/>
      <c r="K636" s="429"/>
      <c r="L636" s="429"/>
      <c r="M636" s="429"/>
      <c r="N636" s="429"/>
      <c r="O636" s="429"/>
      <c r="Q636" s="566"/>
    </row>
    <row r="637" spans="1:17">
      <c r="A637" s="427"/>
      <c r="B637" s="428"/>
      <c r="C637" s="429"/>
      <c r="D637" s="429"/>
      <c r="E637" s="429"/>
      <c r="F637" s="429"/>
      <c r="G637" s="429"/>
      <c r="H637" s="429"/>
      <c r="I637" s="429"/>
      <c r="J637" s="429"/>
      <c r="K637" s="429"/>
      <c r="L637" s="429"/>
      <c r="M637" s="429"/>
      <c r="N637" s="429"/>
      <c r="O637" s="429"/>
      <c r="Q637" s="566"/>
    </row>
    <row r="638" spans="1:17">
      <c r="A638" s="427"/>
      <c r="B638" s="428"/>
      <c r="C638" s="429"/>
      <c r="D638" s="429"/>
      <c r="E638" s="429"/>
      <c r="F638" s="429"/>
      <c r="G638" s="429"/>
      <c r="H638" s="429"/>
      <c r="I638" s="429"/>
      <c r="J638" s="429"/>
      <c r="K638" s="429"/>
      <c r="L638" s="429"/>
      <c r="M638" s="429"/>
      <c r="N638" s="429"/>
      <c r="O638" s="429"/>
      <c r="Q638" s="566"/>
    </row>
    <row r="639" spans="1:17">
      <c r="A639" s="427"/>
      <c r="B639" s="428"/>
      <c r="C639" s="429"/>
      <c r="D639" s="429"/>
      <c r="E639" s="429"/>
      <c r="F639" s="429"/>
      <c r="G639" s="429"/>
      <c r="H639" s="429"/>
      <c r="I639" s="429"/>
      <c r="J639" s="429"/>
      <c r="K639" s="429"/>
      <c r="L639" s="429"/>
      <c r="M639" s="429"/>
      <c r="N639" s="429"/>
      <c r="O639" s="429"/>
      <c r="Q639" s="566"/>
    </row>
    <row r="640" spans="1:17">
      <c r="A640" s="427"/>
      <c r="B640" s="428"/>
      <c r="C640" s="429"/>
      <c r="D640" s="429"/>
      <c r="E640" s="429"/>
      <c r="F640" s="429"/>
      <c r="G640" s="429"/>
      <c r="H640" s="429"/>
      <c r="I640" s="429"/>
      <c r="J640" s="429"/>
      <c r="K640" s="429"/>
      <c r="L640" s="429"/>
      <c r="M640" s="429"/>
      <c r="N640" s="429"/>
      <c r="O640" s="429"/>
      <c r="Q640" s="566"/>
    </row>
    <row r="641" spans="1:17">
      <c r="A641" s="427"/>
      <c r="B641" s="428"/>
      <c r="C641" s="429"/>
      <c r="D641" s="429"/>
      <c r="E641" s="429"/>
      <c r="F641" s="429"/>
      <c r="G641" s="429"/>
      <c r="H641" s="429"/>
      <c r="I641" s="429"/>
      <c r="J641" s="429"/>
      <c r="K641" s="429"/>
      <c r="L641" s="429"/>
      <c r="M641" s="429"/>
      <c r="N641" s="429"/>
      <c r="O641" s="429"/>
      <c r="Q641" s="566"/>
    </row>
    <row r="642" spans="1:17">
      <c r="A642" s="427"/>
      <c r="B642" s="428"/>
      <c r="C642" s="429"/>
      <c r="D642" s="429"/>
      <c r="E642" s="429"/>
      <c r="F642" s="429"/>
      <c r="G642" s="429"/>
      <c r="H642" s="429"/>
      <c r="I642" s="429"/>
      <c r="J642" s="429"/>
      <c r="K642" s="429"/>
      <c r="L642" s="429"/>
      <c r="M642" s="429"/>
      <c r="N642" s="429"/>
      <c r="O642" s="429"/>
      <c r="Q642" s="566"/>
    </row>
    <row r="643" spans="1:17">
      <c r="A643" s="427"/>
      <c r="B643" s="428"/>
      <c r="C643" s="429"/>
      <c r="D643" s="429"/>
      <c r="E643" s="429"/>
      <c r="F643" s="429"/>
      <c r="G643" s="429"/>
      <c r="H643" s="429"/>
      <c r="I643" s="429"/>
      <c r="J643" s="429"/>
      <c r="K643" s="429"/>
      <c r="L643" s="429"/>
      <c r="M643" s="429"/>
      <c r="N643" s="429"/>
      <c r="O643" s="429"/>
      <c r="Q643" s="566"/>
    </row>
    <row r="644" spans="1:17">
      <c r="A644" s="427"/>
      <c r="B644" s="428"/>
      <c r="C644" s="429"/>
      <c r="D644" s="429"/>
      <c r="E644" s="429"/>
      <c r="F644" s="429"/>
      <c r="G644" s="429"/>
      <c r="H644" s="429"/>
      <c r="I644" s="429"/>
      <c r="J644" s="429"/>
      <c r="K644" s="429"/>
      <c r="L644" s="429"/>
      <c r="M644" s="429"/>
      <c r="N644" s="429"/>
      <c r="O644" s="429"/>
      <c r="Q644" s="566"/>
    </row>
    <row r="645" spans="1:17">
      <c r="A645" s="427"/>
      <c r="B645" s="428"/>
      <c r="C645" s="429"/>
      <c r="D645" s="429"/>
      <c r="E645" s="429"/>
      <c r="F645" s="429"/>
      <c r="G645" s="429"/>
      <c r="H645" s="429"/>
      <c r="I645" s="429"/>
      <c r="J645" s="429"/>
      <c r="K645" s="429"/>
      <c r="L645" s="429"/>
      <c r="M645" s="429"/>
      <c r="N645" s="429"/>
      <c r="O645" s="429"/>
      <c r="Q645" s="566"/>
    </row>
    <row r="646" spans="1:17">
      <c r="A646" s="427"/>
      <c r="B646" s="428"/>
      <c r="C646" s="429"/>
      <c r="D646" s="429"/>
      <c r="E646" s="429"/>
      <c r="F646" s="429"/>
      <c r="G646" s="429"/>
      <c r="H646" s="429"/>
      <c r="I646" s="429"/>
      <c r="J646" s="429"/>
      <c r="K646" s="429"/>
      <c r="L646" s="429"/>
      <c r="M646" s="429"/>
      <c r="N646" s="429"/>
      <c r="O646" s="429"/>
      <c r="Q646" s="566"/>
    </row>
    <row r="647" spans="1:17">
      <c r="A647" s="427"/>
      <c r="B647" s="428"/>
      <c r="C647" s="429"/>
      <c r="D647" s="429"/>
      <c r="E647" s="429"/>
      <c r="F647" s="429"/>
      <c r="G647" s="429"/>
      <c r="H647" s="429"/>
      <c r="I647" s="429"/>
      <c r="J647" s="429"/>
      <c r="K647" s="429"/>
      <c r="L647" s="429"/>
      <c r="M647" s="429"/>
      <c r="N647" s="429"/>
      <c r="O647" s="429"/>
      <c r="Q647" s="566"/>
    </row>
    <row r="648" spans="1:17">
      <c r="A648" s="424"/>
      <c r="B648" s="425"/>
      <c r="C648" s="556"/>
      <c r="D648" s="556"/>
      <c r="E648" s="556"/>
      <c r="F648" s="556"/>
      <c r="G648" s="556"/>
      <c r="H648" s="556"/>
      <c r="I648" s="556"/>
      <c r="J648" s="556"/>
      <c r="K648" s="556"/>
      <c r="L648" s="556"/>
      <c r="M648" s="556"/>
      <c r="N648" s="556"/>
      <c r="O648" s="556"/>
      <c r="Q648" s="566"/>
    </row>
    <row r="649" spans="1:17">
      <c r="A649" s="424"/>
      <c r="B649" s="425"/>
      <c r="C649" s="556"/>
      <c r="D649" s="556"/>
      <c r="E649" s="556"/>
      <c r="F649" s="556"/>
      <c r="G649" s="556"/>
      <c r="H649" s="556"/>
      <c r="I649" s="556"/>
      <c r="J649" s="556"/>
      <c r="K649" s="556"/>
      <c r="L649" s="556"/>
      <c r="M649" s="556"/>
      <c r="N649" s="556"/>
      <c r="O649" s="556"/>
      <c r="Q649" s="5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10B1-FF30-40F2-A5B4-C3F358AE1B51}">
  <dimension ref="B3:N12"/>
  <sheetViews>
    <sheetView showGridLines="0" view="pageBreakPreview" zoomScaleNormal="100" zoomScaleSheetLayoutView="100" workbookViewId="0">
      <selection activeCell="V19" sqref="V19"/>
    </sheetView>
  </sheetViews>
  <sheetFormatPr defaultRowHeight="13.5"/>
  <cols>
    <col min="1" max="1" width="9.06640625" style="481"/>
    <col min="2" max="2" width="10.19921875" style="481" bestFit="1" customWidth="1"/>
    <col min="3" max="3" width="9.06640625" style="481"/>
    <col min="4" max="4" width="12.796875" style="481" customWidth="1"/>
    <col min="5" max="5" width="16" style="481" customWidth="1"/>
    <col min="6" max="6" width="15.46484375" style="481" customWidth="1"/>
    <col min="7" max="8" width="9.06640625" style="481"/>
    <col min="9" max="9" width="18.265625" style="481" customWidth="1"/>
    <col min="10" max="10" width="16.53125" style="481" customWidth="1"/>
    <col min="11" max="11" width="16.6640625" style="481" customWidth="1"/>
    <col min="12" max="16384" width="9.06640625" style="481"/>
  </cols>
  <sheetData>
    <row r="3" spans="2:14" ht="17.25">
      <c r="B3" s="504" t="s">
        <v>2675</v>
      </c>
      <c r="C3" s="505"/>
      <c r="D3" s="510" t="s">
        <v>2677</v>
      </c>
      <c r="E3" s="510" t="s">
        <v>947</v>
      </c>
      <c r="F3" s="510" t="s">
        <v>2678</v>
      </c>
      <c r="G3" s="508"/>
      <c r="I3" s="515" t="s">
        <v>2683</v>
      </c>
      <c r="J3" s="516" t="s">
        <v>2687</v>
      </c>
      <c r="K3" s="516" t="s">
        <v>84</v>
      </c>
    </row>
    <row r="4" spans="2:14">
      <c r="B4" s="481" t="s">
        <v>2676</v>
      </c>
      <c r="I4" s="517" t="s">
        <v>2684</v>
      </c>
      <c r="J4" s="525">
        <f>J10/J12</f>
        <v>0.86775860070365829</v>
      </c>
      <c r="K4" s="530">
        <f>F6</f>
        <v>0</v>
      </c>
      <c r="M4" s="527"/>
      <c r="N4" s="513"/>
    </row>
    <row r="5" spans="2:14" ht="14.25">
      <c r="B5" s="481" t="s">
        <v>2679</v>
      </c>
      <c r="I5" s="518" t="s">
        <v>2685</v>
      </c>
      <c r="J5" s="525">
        <f>J11/J12</f>
        <v>0.13224139929634166</v>
      </c>
      <c r="K5" s="530">
        <f>F12</f>
        <v>0</v>
      </c>
      <c r="M5" s="514"/>
    </row>
    <row r="6" spans="2:14" ht="13.9">
      <c r="B6" s="506" t="s">
        <v>73</v>
      </c>
      <c r="C6" s="506"/>
      <c r="D6" s="507">
        <f>SUM(D4:D5)</f>
        <v>0</v>
      </c>
      <c r="E6" s="507">
        <f>SUM(E4:E5)</f>
        <v>0</v>
      </c>
      <c r="F6" s="528"/>
      <c r="G6" s="508"/>
      <c r="I6" s="519" t="s">
        <v>2686</v>
      </c>
      <c r="J6" s="526">
        <f>SUM(J4:J5)</f>
        <v>1</v>
      </c>
      <c r="K6" s="529">
        <f>SUMPRODUCT(J4:J5,K4:K5)</f>
        <v>0</v>
      </c>
      <c r="M6" s="513"/>
    </row>
    <row r="8" spans="2:14">
      <c r="I8" s="509"/>
      <c r="J8" s="509"/>
      <c r="K8" s="508"/>
      <c r="M8" s="513"/>
    </row>
    <row r="9" spans="2:14" ht="17.25">
      <c r="B9" s="504" t="s">
        <v>2680</v>
      </c>
      <c r="C9" s="505"/>
      <c r="D9" s="510" t="s">
        <v>2681</v>
      </c>
      <c r="E9" s="510" t="s">
        <v>2682</v>
      </c>
      <c r="F9" s="510" t="s">
        <v>2678</v>
      </c>
      <c r="I9" s="522" t="s">
        <v>2689</v>
      </c>
      <c r="J9" s="523" t="s">
        <v>2681</v>
      </c>
      <c r="M9" s="513"/>
    </row>
    <row r="10" spans="2:14">
      <c r="B10" s="481" t="s">
        <v>1868</v>
      </c>
      <c r="I10" s="521" t="s">
        <v>2688</v>
      </c>
      <c r="J10" s="520">
        <v>276979</v>
      </c>
      <c r="M10" s="513"/>
    </row>
    <row r="11" spans="2:14">
      <c r="B11" s="481" t="s">
        <v>1889</v>
      </c>
      <c r="I11" s="521" t="s">
        <v>2680</v>
      </c>
      <c r="J11" s="520">
        <v>42210</v>
      </c>
    </row>
    <row r="12" spans="2:14" ht="13.9">
      <c r="B12" s="506" t="s">
        <v>73</v>
      </c>
      <c r="C12" s="506"/>
      <c r="D12" s="507">
        <f>SUM(D10:D11)</f>
        <v>0</v>
      </c>
      <c r="E12" s="507">
        <f>SUM(E10:E11)</f>
        <v>0</v>
      </c>
      <c r="F12" s="528"/>
      <c r="I12" s="511" t="s">
        <v>73</v>
      </c>
      <c r="J12" s="524">
        <f>SUM(J10:J11)</f>
        <v>319189</v>
      </c>
    </row>
  </sheetData>
  <pageMargins left="0.7" right="0.7" top="0.75" bottom="0.75" header="0.3" footer="0.3"/>
  <pageSetup scale="57"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1079-3616-43C7-8B80-1721F884E7B3}">
  <dimension ref="B1:V544"/>
  <sheetViews>
    <sheetView showGridLines="0" topLeftCell="A449" workbookViewId="0">
      <selection activeCell="M538" sqref="M538"/>
    </sheetView>
  </sheetViews>
  <sheetFormatPr defaultRowHeight="14.25" outlineLevelRow="1" outlineLevelCol="1"/>
  <cols>
    <col min="1" max="1" width="1.59765625" customWidth="1"/>
    <col min="2" max="2" width="26.265625" customWidth="1"/>
    <col min="3" max="3" width="15.6640625" bestFit="1" customWidth="1"/>
    <col min="6" max="6" width="19.33203125" customWidth="1"/>
    <col min="7" max="7" width="15.86328125" customWidth="1"/>
    <col min="8" max="8" width="13.9296875" bestFit="1" customWidth="1"/>
    <col min="9" max="9" width="10.46484375" bestFit="1" customWidth="1"/>
    <col min="10" max="10" width="13.3984375" bestFit="1" customWidth="1"/>
    <col min="11" max="11" width="9.6640625" bestFit="1" customWidth="1"/>
    <col min="12" max="12" width="14.1328125" customWidth="1"/>
    <col min="13" max="13" width="11.3984375" bestFit="1" customWidth="1"/>
    <col min="14" max="15" width="11" bestFit="1" customWidth="1"/>
    <col min="16" max="16" width="0" hidden="1" customWidth="1" outlineLevel="1"/>
    <col min="17" max="17" width="14.33203125" customWidth="1" collapsed="1"/>
    <col min="18" max="18" width="12.06640625" customWidth="1"/>
    <col min="19" max="19" width="12.265625" customWidth="1"/>
    <col min="21" max="21" width="18.265625" customWidth="1"/>
  </cols>
  <sheetData>
    <row r="1" spans="2:22" ht="5.25" customHeight="1"/>
    <row r="2" spans="2:22" ht="15">
      <c r="B2" s="418" t="s">
        <v>1851</v>
      </c>
      <c r="C2" s="418"/>
      <c r="D2" s="418"/>
      <c r="E2" s="418"/>
      <c r="F2" s="418"/>
      <c r="G2" s="418"/>
      <c r="H2" s="418"/>
      <c r="I2" s="418"/>
      <c r="J2" s="418"/>
      <c r="K2" s="418"/>
      <c r="L2" s="418"/>
      <c r="M2" s="418"/>
      <c r="N2" s="418"/>
      <c r="R2" s="614"/>
      <c r="S2" s="508"/>
      <c r="T2" s="508"/>
      <c r="U2" s="508"/>
      <c r="V2" s="508"/>
    </row>
    <row r="3" spans="2:22">
      <c r="B3" s="417" t="s">
        <v>92</v>
      </c>
      <c r="C3" s="417"/>
      <c r="D3" s="417"/>
      <c r="E3" s="417"/>
      <c r="F3" s="417"/>
      <c r="G3" s="417"/>
      <c r="H3" s="417"/>
      <c r="I3" s="417"/>
      <c r="J3" s="417"/>
      <c r="K3" s="417"/>
      <c r="L3" s="417"/>
      <c r="M3" s="417"/>
      <c r="N3" s="417"/>
      <c r="R3" s="481"/>
      <c r="S3" s="615"/>
      <c r="T3" s="508"/>
      <c r="U3" s="508"/>
      <c r="V3" s="508"/>
    </row>
    <row r="4" spans="2:22">
      <c r="B4" s="417" t="s">
        <v>2802</v>
      </c>
      <c r="C4" s="417"/>
      <c r="D4" s="417"/>
      <c r="E4" s="417"/>
      <c r="F4" s="417"/>
      <c r="G4" s="417"/>
      <c r="H4" s="417"/>
      <c r="I4" s="417"/>
      <c r="J4" s="417"/>
      <c r="K4" s="417"/>
      <c r="L4" s="417"/>
      <c r="M4" s="417"/>
      <c r="N4" s="417"/>
      <c r="R4" s="481"/>
      <c r="S4" s="615"/>
      <c r="T4" s="508"/>
      <c r="U4" s="508"/>
      <c r="V4" s="508"/>
    </row>
    <row r="5" spans="2:22">
      <c r="B5" s="417" t="s">
        <v>2803</v>
      </c>
      <c r="C5" s="417"/>
      <c r="D5" s="417"/>
      <c r="E5" s="417"/>
      <c r="F5" s="417"/>
      <c r="G5" s="417"/>
      <c r="H5" s="417"/>
      <c r="I5" s="417"/>
      <c r="J5" s="417"/>
      <c r="K5" s="417"/>
      <c r="L5" s="417"/>
      <c r="M5" s="417"/>
      <c r="N5" s="417"/>
      <c r="R5" s="614"/>
      <c r="S5" s="616"/>
      <c r="T5" s="614"/>
      <c r="U5" s="614"/>
      <c r="V5" s="614"/>
    </row>
    <row r="6" spans="2:22">
      <c r="B6" s="452" t="s">
        <v>95</v>
      </c>
      <c r="C6" s="452" t="s">
        <v>96</v>
      </c>
      <c r="D6" s="453" t="s">
        <v>95</v>
      </c>
      <c r="E6" s="452" t="s">
        <v>97</v>
      </c>
      <c r="F6" s="452" t="s">
        <v>74</v>
      </c>
      <c r="G6" s="453" t="s">
        <v>98</v>
      </c>
      <c r="H6" s="453" t="s">
        <v>1890</v>
      </c>
      <c r="I6" s="453" t="s">
        <v>97</v>
      </c>
      <c r="J6" s="453" t="s">
        <v>101</v>
      </c>
      <c r="K6" s="452" t="s">
        <v>102</v>
      </c>
      <c r="L6" s="452" t="s">
        <v>103</v>
      </c>
      <c r="M6" s="452" t="s">
        <v>104</v>
      </c>
      <c r="N6" s="453" t="s">
        <v>80</v>
      </c>
    </row>
    <row r="7" spans="2:22">
      <c r="B7" s="454"/>
      <c r="C7" s="454"/>
      <c r="D7" s="455" t="s">
        <v>105</v>
      </c>
      <c r="E7" s="454"/>
      <c r="F7" s="454"/>
      <c r="G7" s="455" t="s">
        <v>106</v>
      </c>
      <c r="H7" s="455" t="s">
        <v>106</v>
      </c>
      <c r="I7" s="455" t="s">
        <v>108</v>
      </c>
      <c r="J7" s="455" t="s">
        <v>108</v>
      </c>
      <c r="K7" s="454"/>
      <c r="L7" s="454" t="s">
        <v>109</v>
      </c>
      <c r="M7" s="454"/>
      <c r="N7" s="455"/>
      <c r="O7" s="481"/>
      <c r="P7" s="481"/>
      <c r="Q7" s="481"/>
    </row>
    <row r="8" spans="2:22">
      <c r="B8" s="862" t="s">
        <v>110</v>
      </c>
      <c r="C8" s="862"/>
      <c r="D8" s="862"/>
      <c r="E8" s="862"/>
      <c r="F8" s="862"/>
      <c r="G8" s="862"/>
      <c r="H8" s="862"/>
      <c r="I8" s="862"/>
      <c r="J8" s="862"/>
      <c r="K8" s="862"/>
      <c r="L8" s="862"/>
      <c r="M8" s="862"/>
      <c r="N8" s="862"/>
      <c r="P8" t="s">
        <v>3280</v>
      </c>
    </row>
    <row r="9" spans="2:22">
      <c r="B9" s="461" t="s">
        <v>148</v>
      </c>
      <c r="C9" s="461" t="s">
        <v>1891</v>
      </c>
      <c r="D9" s="462">
        <v>461</v>
      </c>
      <c r="E9" s="461" t="s">
        <v>2804</v>
      </c>
      <c r="F9" s="461" t="s">
        <v>2805</v>
      </c>
      <c r="G9" s="462">
        <v>4000</v>
      </c>
      <c r="H9" s="462">
        <v>4050</v>
      </c>
      <c r="I9" s="462">
        <v>2025</v>
      </c>
      <c r="J9" s="462">
        <v>0</v>
      </c>
      <c r="K9" s="463">
        <v>46080</v>
      </c>
      <c r="L9" s="463">
        <v>46444</v>
      </c>
      <c r="M9" s="461"/>
      <c r="N9" s="462">
        <v>-3626.78</v>
      </c>
      <c r="P9" t="str">
        <f>+_xlfn.XLOOKUP(F9,'[15]Rent Roll (MF)'!$F:$F,'[15]Rent Roll (MF)'!$H:$H,"x")</f>
        <v>x</v>
      </c>
    </row>
    <row r="10" spans="2:22">
      <c r="B10" s="457" t="s">
        <v>717</v>
      </c>
      <c r="C10" s="457" t="s">
        <v>1892</v>
      </c>
      <c r="D10" s="458">
        <v>677</v>
      </c>
      <c r="E10" s="457" t="s">
        <v>1893</v>
      </c>
      <c r="F10" s="457" t="s">
        <v>1894</v>
      </c>
      <c r="G10" s="458">
        <v>5000</v>
      </c>
      <c r="H10" s="458">
        <v>5150</v>
      </c>
      <c r="I10" s="458">
        <v>5150</v>
      </c>
      <c r="J10" s="458">
        <v>0</v>
      </c>
      <c r="K10" s="459">
        <v>45888</v>
      </c>
      <c r="L10" s="459">
        <v>46252</v>
      </c>
      <c r="M10" s="457"/>
      <c r="N10" s="458">
        <v>50</v>
      </c>
      <c r="P10">
        <f>+_xlfn.XLOOKUP(F10,'[15]Rent Roll (MF)'!$F:$F,'[15]Rent Roll (MF)'!$H:$H,"x")</f>
        <v>5150</v>
      </c>
    </row>
    <row r="11" spans="2:22">
      <c r="B11" s="457" t="s">
        <v>153</v>
      </c>
      <c r="C11" s="457" t="s">
        <v>1895</v>
      </c>
      <c r="D11" s="458">
        <v>729</v>
      </c>
      <c r="E11" s="457" t="s">
        <v>1896</v>
      </c>
      <c r="F11" s="457" t="s">
        <v>1897</v>
      </c>
      <c r="G11" s="458">
        <v>5200</v>
      </c>
      <c r="H11" s="458">
        <v>5250</v>
      </c>
      <c r="I11" s="458">
        <v>5250</v>
      </c>
      <c r="J11" s="458">
        <v>0</v>
      </c>
      <c r="K11" s="459">
        <v>45897</v>
      </c>
      <c r="L11" s="459">
        <v>46261</v>
      </c>
      <c r="M11" s="457"/>
      <c r="N11" s="458">
        <v>0</v>
      </c>
      <c r="P11">
        <f>+_xlfn.XLOOKUP(F11,'[15]Rent Roll (MF)'!$F:$F,'[15]Rent Roll (MF)'!$H:$H,"x")</f>
        <v>5250</v>
      </c>
    </row>
    <row r="12" spans="2:22">
      <c r="B12" s="457" t="s">
        <v>721</v>
      </c>
      <c r="C12" s="457" t="s">
        <v>1898</v>
      </c>
      <c r="D12" s="458">
        <v>538</v>
      </c>
      <c r="E12" s="457" t="s">
        <v>1899</v>
      </c>
      <c r="F12" s="457" t="s">
        <v>1900</v>
      </c>
      <c r="G12" s="458">
        <v>3700</v>
      </c>
      <c r="H12" s="458">
        <v>4275</v>
      </c>
      <c r="I12" s="458">
        <v>4175</v>
      </c>
      <c r="J12" s="458">
        <v>0</v>
      </c>
      <c r="K12" s="459">
        <v>45747</v>
      </c>
      <c r="L12" s="459">
        <v>46476</v>
      </c>
      <c r="M12" s="457"/>
      <c r="N12" s="458">
        <v>0</v>
      </c>
      <c r="P12">
        <f>+_xlfn.XLOOKUP(F12,'[15]Rent Roll (MF)'!$F:$F,'[15]Rent Roll (MF)'!$H:$H,"x")</f>
        <v>4175</v>
      </c>
    </row>
    <row r="13" spans="2:22">
      <c r="B13" s="457" t="s">
        <v>157</v>
      </c>
      <c r="C13" s="457" t="s">
        <v>1901</v>
      </c>
      <c r="D13" s="458">
        <v>735</v>
      </c>
      <c r="E13" s="457" t="s">
        <v>2806</v>
      </c>
      <c r="F13" s="457" t="s">
        <v>2807</v>
      </c>
      <c r="G13" s="458">
        <v>6000</v>
      </c>
      <c r="H13" s="458">
        <v>6000</v>
      </c>
      <c r="I13" s="458">
        <v>3000</v>
      </c>
      <c r="J13" s="458">
        <v>0</v>
      </c>
      <c r="K13" s="459">
        <v>46037</v>
      </c>
      <c r="L13" s="459">
        <v>46401</v>
      </c>
      <c r="M13" s="457"/>
      <c r="N13" s="458">
        <v>0</v>
      </c>
      <c r="P13" t="str">
        <f>+_xlfn.XLOOKUP(F13,'[15]Rent Roll (MF)'!$F:$F,'[15]Rent Roll (MF)'!$H:$H,"x")</f>
        <v>x</v>
      </c>
    </row>
    <row r="14" spans="2:22">
      <c r="B14" s="457" t="s">
        <v>160</v>
      </c>
      <c r="C14" s="457" t="s">
        <v>1902</v>
      </c>
      <c r="D14" s="458">
        <v>583</v>
      </c>
      <c r="E14" s="457" t="s">
        <v>1903</v>
      </c>
      <c r="F14" s="457" t="s">
        <v>1904</v>
      </c>
      <c r="G14" s="458">
        <v>5000</v>
      </c>
      <c r="H14" s="458">
        <v>5100</v>
      </c>
      <c r="I14" s="458">
        <v>5000</v>
      </c>
      <c r="J14" s="458">
        <v>0</v>
      </c>
      <c r="K14" s="459">
        <v>45562</v>
      </c>
      <c r="L14" s="459">
        <v>46295</v>
      </c>
      <c r="M14" s="457"/>
      <c r="N14" s="458">
        <v>0</v>
      </c>
      <c r="P14">
        <f>+_xlfn.XLOOKUP(F14,'[15]Rent Roll (MF)'!$F:$F,'[15]Rent Roll (MF)'!$H:$H,"x")</f>
        <v>5100</v>
      </c>
    </row>
    <row r="15" spans="2:22">
      <c r="B15" s="457" t="s">
        <v>164</v>
      </c>
      <c r="C15" s="457" t="s">
        <v>1905</v>
      </c>
      <c r="D15" s="458">
        <v>420</v>
      </c>
      <c r="E15" s="457" t="s">
        <v>1906</v>
      </c>
      <c r="F15" s="457" t="s">
        <v>1907</v>
      </c>
      <c r="G15" s="458">
        <v>3950</v>
      </c>
      <c r="H15" s="458">
        <v>4100</v>
      </c>
      <c r="I15" s="458">
        <v>4100</v>
      </c>
      <c r="J15" s="458">
        <v>0</v>
      </c>
      <c r="K15" s="459">
        <v>45867</v>
      </c>
      <c r="L15" s="459">
        <v>46234</v>
      </c>
      <c r="M15" s="457"/>
      <c r="N15" s="458">
        <v>-4225</v>
      </c>
      <c r="P15">
        <f>+_xlfn.XLOOKUP(F15,'[15]Rent Roll (MF)'!$F:$F,'[15]Rent Roll (MF)'!$H:$H,"x")</f>
        <v>4100</v>
      </c>
    </row>
    <row r="16" spans="2:22">
      <c r="B16" s="457" t="s">
        <v>168</v>
      </c>
      <c r="C16" s="457" t="s">
        <v>1908</v>
      </c>
      <c r="D16" s="458">
        <v>694</v>
      </c>
      <c r="E16" s="457" t="s">
        <v>2808</v>
      </c>
      <c r="F16" s="457" t="s">
        <v>2809</v>
      </c>
      <c r="G16" s="458">
        <v>5250</v>
      </c>
      <c r="H16" s="458">
        <v>5300</v>
      </c>
      <c r="I16" s="458">
        <v>2650</v>
      </c>
      <c r="J16" s="458">
        <v>0</v>
      </c>
      <c r="K16" s="459">
        <v>46087</v>
      </c>
      <c r="L16" s="459">
        <v>46512</v>
      </c>
      <c r="M16" s="457"/>
      <c r="N16" s="458">
        <v>-750</v>
      </c>
      <c r="P16" t="str">
        <f>+_xlfn.XLOOKUP(F16,'[15]Rent Roll (MF)'!$F:$F,'[15]Rent Roll (MF)'!$H:$H,"x")</f>
        <v>x</v>
      </c>
    </row>
    <row r="17" spans="2:16">
      <c r="B17" s="457" t="s">
        <v>172</v>
      </c>
      <c r="C17" s="457" t="s">
        <v>1909</v>
      </c>
      <c r="D17" s="458">
        <v>698</v>
      </c>
      <c r="E17" s="457" t="s">
        <v>76</v>
      </c>
      <c r="F17" s="457" t="s">
        <v>76</v>
      </c>
      <c r="G17" s="458">
        <v>5400</v>
      </c>
      <c r="H17" s="458">
        <v>0</v>
      </c>
      <c r="I17" s="458">
        <v>0</v>
      </c>
      <c r="J17" s="458">
        <v>0</v>
      </c>
      <c r="K17" s="457"/>
      <c r="L17" s="457"/>
      <c r="M17" s="457"/>
      <c r="N17" s="458">
        <v>0</v>
      </c>
      <c r="P17">
        <f>+_xlfn.XLOOKUP(F17,'[15]Rent Roll (MF)'!$F:$F,'[15]Rent Roll (MF)'!$H:$H,"x")</f>
        <v>0</v>
      </c>
    </row>
    <row r="18" spans="2:16">
      <c r="B18" s="457" t="s">
        <v>727</v>
      </c>
      <c r="C18" s="457" t="s">
        <v>1910</v>
      </c>
      <c r="D18" s="458">
        <v>698</v>
      </c>
      <c r="E18" s="457" t="s">
        <v>1911</v>
      </c>
      <c r="F18" s="457" t="s">
        <v>1912</v>
      </c>
      <c r="G18" s="458">
        <v>4000</v>
      </c>
      <c r="H18" s="458">
        <v>5000</v>
      </c>
      <c r="I18" s="458">
        <v>4000</v>
      </c>
      <c r="J18" s="458">
        <v>0</v>
      </c>
      <c r="K18" s="459">
        <v>45261</v>
      </c>
      <c r="L18" s="459">
        <v>46326</v>
      </c>
      <c r="M18" s="457"/>
      <c r="N18" s="458">
        <v>0</v>
      </c>
      <c r="P18">
        <f>+_xlfn.XLOOKUP(F18,'[15]Rent Roll (MF)'!$F:$F,'[15]Rent Roll (MF)'!$H:$H,"x")</f>
        <v>5000</v>
      </c>
    </row>
    <row r="19" spans="2:16">
      <c r="B19" s="457" t="s">
        <v>176</v>
      </c>
      <c r="C19" s="457" t="s">
        <v>1913</v>
      </c>
      <c r="D19" s="458">
        <v>698</v>
      </c>
      <c r="E19" s="457" t="s">
        <v>1914</v>
      </c>
      <c r="F19" s="457" t="s">
        <v>1915</v>
      </c>
      <c r="G19" s="458">
        <v>5170</v>
      </c>
      <c r="H19" s="458">
        <v>5170</v>
      </c>
      <c r="I19" s="458">
        <v>2585</v>
      </c>
      <c r="J19" s="458">
        <v>0</v>
      </c>
      <c r="K19" s="459">
        <v>45915</v>
      </c>
      <c r="L19" s="459">
        <v>46248</v>
      </c>
      <c r="M19" s="457"/>
      <c r="N19" s="458">
        <v>0</v>
      </c>
      <c r="P19">
        <f>+_xlfn.XLOOKUP(F19,'[15]Rent Roll (MF)'!$F:$F,'[15]Rent Roll (MF)'!$H:$H,"x")</f>
        <v>5170</v>
      </c>
    </row>
    <row r="20" spans="2:16">
      <c r="B20" s="457" t="s">
        <v>731</v>
      </c>
      <c r="C20" s="457" t="s">
        <v>1916</v>
      </c>
      <c r="D20" s="458">
        <v>456</v>
      </c>
      <c r="E20" s="457" t="s">
        <v>1917</v>
      </c>
      <c r="F20" s="457" t="s">
        <v>1918</v>
      </c>
      <c r="G20" s="458">
        <v>3800</v>
      </c>
      <c r="H20" s="458">
        <v>3650</v>
      </c>
      <c r="I20" s="458">
        <v>1825</v>
      </c>
      <c r="J20" s="458">
        <v>0</v>
      </c>
      <c r="K20" s="459">
        <v>45960</v>
      </c>
      <c r="L20" s="459">
        <v>46324</v>
      </c>
      <c r="M20" s="457"/>
      <c r="N20" s="458">
        <v>-3775</v>
      </c>
      <c r="P20">
        <f>+_xlfn.XLOOKUP(F20,'[15]Rent Roll (MF)'!$F:$F,'[15]Rent Roll (MF)'!$H:$H,"x")</f>
        <v>3650</v>
      </c>
    </row>
    <row r="21" spans="2:16">
      <c r="B21" s="457" t="s">
        <v>179</v>
      </c>
      <c r="C21" s="457" t="s">
        <v>1919</v>
      </c>
      <c r="D21" s="458">
        <v>736</v>
      </c>
      <c r="E21" s="457" t="s">
        <v>2810</v>
      </c>
      <c r="F21" s="457" t="s">
        <v>2371</v>
      </c>
      <c r="G21" s="458">
        <v>4000</v>
      </c>
      <c r="H21" s="458">
        <v>5000</v>
      </c>
      <c r="I21" s="458">
        <v>0</v>
      </c>
      <c r="J21" s="458">
        <v>0</v>
      </c>
      <c r="K21" s="459">
        <v>46055</v>
      </c>
      <c r="L21" s="459">
        <v>46539</v>
      </c>
      <c r="M21" s="457"/>
      <c r="N21" s="458">
        <v>-2625</v>
      </c>
      <c r="P21">
        <f>+_xlfn.XLOOKUP(F21,'[15]Rent Roll (MF)'!$F:$F,'[15]Rent Roll (MF)'!$H:$H,"x")</f>
        <v>4500</v>
      </c>
    </row>
    <row r="22" spans="2:16">
      <c r="B22" s="457" t="s">
        <v>733</v>
      </c>
      <c r="C22" s="457" t="s">
        <v>1920</v>
      </c>
      <c r="D22" s="458">
        <v>523</v>
      </c>
      <c r="E22" s="457" t="s">
        <v>1921</v>
      </c>
      <c r="F22" s="457" t="s">
        <v>1922</v>
      </c>
      <c r="G22" s="458">
        <v>4750</v>
      </c>
      <c r="H22" s="458">
        <v>4820</v>
      </c>
      <c r="I22" s="458">
        <v>4750</v>
      </c>
      <c r="J22" s="458">
        <v>0</v>
      </c>
      <c r="K22" s="459">
        <v>45562</v>
      </c>
      <c r="L22" s="459">
        <v>46295</v>
      </c>
      <c r="M22" s="457"/>
      <c r="N22" s="458">
        <v>280</v>
      </c>
      <c r="P22">
        <f>+_xlfn.XLOOKUP(F22,'[15]Rent Roll (MF)'!$F:$F,'[15]Rent Roll (MF)'!$H:$H,"x")</f>
        <v>4820</v>
      </c>
    </row>
    <row r="23" spans="2:16">
      <c r="B23" s="457" t="s">
        <v>184</v>
      </c>
      <c r="C23" s="457" t="s">
        <v>1923</v>
      </c>
      <c r="D23" s="458">
        <v>662</v>
      </c>
      <c r="E23" s="457" t="s">
        <v>1924</v>
      </c>
      <c r="F23" s="457" t="s">
        <v>1925</v>
      </c>
      <c r="G23" s="458">
        <v>5250</v>
      </c>
      <c r="H23" s="458">
        <v>5350</v>
      </c>
      <c r="I23" s="458">
        <v>5250</v>
      </c>
      <c r="J23" s="458">
        <v>0</v>
      </c>
      <c r="K23" s="459">
        <v>45541</v>
      </c>
      <c r="L23" s="459">
        <v>46295</v>
      </c>
      <c r="M23" s="457"/>
      <c r="N23" s="458">
        <v>0</v>
      </c>
      <c r="P23">
        <f>+_xlfn.XLOOKUP(F23,'[15]Rent Roll (MF)'!$F:$F,'[15]Rent Roll (MF)'!$H:$H,"x")</f>
        <v>5350</v>
      </c>
    </row>
    <row r="24" spans="2:16">
      <c r="B24" s="457" t="s">
        <v>738</v>
      </c>
      <c r="C24" s="457" t="s">
        <v>1926</v>
      </c>
      <c r="D24" s="458">
        <v>902</v>
      </c>
      <c r="E24" s="457" t="s">
        <v>2811</v>
      </c>
      <c r="F24" s="457" t="s">
        <v>2812</v>
      </c>
      <c r="G24" s="458">
        <v>8480</v>
      </c>
      <c r="H24" s="458">
        <v>8480</v>
      </c>
      <c r="I24" s="458">
        <v>3568.71</v>
      </c>
      <c r="J24" s="458">
        <v>0</v>
      </c>
      <c r="K24" s="459">
        <v>46097</v>
      </c>
      <c r="L24" s="459">
        <v>46461</v>
      </c>
      <c r="M24" s="457"/>
      <c r="N24" s="458">
        <v>-3838.71</v>
      </c>
      <c r="P24" t="str">
        <f>+_xlfn.XLOOKUP(F24,'[15]Rent Roll (MF)'!$F:$F,'[15]Rent Roll (MF)'!$H:$H,"x")</f>
        <v>x</v>
      </c>
    </row>
    <row r="25" spans="2:16">
      <c r="B25" s="457" t="s">
        <v>188</v>
      </c>
      <c r="C25" s="457" t="s">
        <v>1927</v>
      </c>
      <c r="D25" s="458">
        <v>520</v>
      </c>
      <c r="E25" s="457" t="s">
        <v>1928</v>
      </c>
      <c r="F25" s="457" t="s">
        <v>1929</v>
      </c>
      <c r="G25" s="458">
        <v>4715</v>
      </c>
      <c r="H25" s="458">
        <v>4500</v>
      </c>
      <c r="I25" s="458">
        <v>4409</v>
      </c>
      <c r="J25" s="458">
        <v>0</v>
      </c>
      <c r="K25" s="459">
        <v>45139</v>
      </c>
      <c r="L25" s="459">
        <v>46326</v>
      </c>
      <c r="M25" s="457"/>
      <c r="N25" s="458">
        <v>0</v>
      </c>
      <c r="P25">
        <f>+_xlfn.XLOOKUP(F25,'[15]Rent Roll (MF)'!$F:$F,'[15]Rent Roll (MF)'!$H:$H,"x")</f>
        <v>4500</v>
      </c>
    </row>
    <row r="26" spans="2:16">
      <c r="B26" s="457" t="s">
        <v>189</v>
      </c>
      <c r="C26" s="457" t="s">
        <v>1930</v>
      </c>
      <c r="D26" s="458">
        <v>481</v>
      </c>
      <c r="E26" s="457" t="s">
        <v>1931</v>
      </c>
      <c r="F26" s="457" t="s">
        <v>1932</v>
      </c>
      <c r="G26" s="458">
        <v>4250</v>
      </c>
      <c r="H26" s="458">
        <v>4000</v>
      </c>
      <c r="I26" s="458">
        <v>4000</v>
      </c>
      <c r="J26" s="458">
        <v>0</v>
      </c>
      <c r="K26" s="459">
        <v>45896</v>
      </c>
      <c r="L26" s="459">
        <v>46260</v>
      </c>
      <c r="M26" s="457"/>
      <c r="N26" s="458">
        <v>-4125</v>
      </c>
      <c r="P26">
        <f>+_xlfn.XLOOKUP(F26,'[15]Rent Roll (MF)'!$F:$F,'[15]Rent Roll (MF)'!$H:$H,"x")</f>
        <v>4000</v>
      </c>
    </row>
    <row r="27" spans="2:16">
      <c r="B27" s="457" t="s">
        <v>742</v>
      </c>
      <c r="C27" s="457" t="s">
        <v>1933</v>
      </c>
      <c r="D27" s="458">
        <v>550</v>
      </c>
      <c r="E27" s="457" t="s">
        <v>76</v>
      </c>
      <c r="F27" s="457" t="s">
        <v>76</v>
      </c>
      <c r="G27" s="458">
        <v>3600</v>
      </c>
      <c r="H27" s="458">
        <v>0</v>
      </c>
      <c r="I27" s="458">
        <v>0</v>
      </c>
      <c r="J27" s="458">
        <v>0</v>
      </c>
      <c r="K27" s="457"/>
      <c r="L27" s="457"/>
      <c r="M27" s="457"/>
      <c r="N27" s="458">
        <v>0</v>
      </c>
      <c r="P27">
        <f>+_xlfn.XLOOKUP(F27,'[15]Rent Roll (MF)'!$F:$F,'[15]Rent Roll (MF)'!$H:$H,"x")</f>
        <v>0</v>
      </c>
    </row>
    <row r="28" spans="2:16">
      <c r="B28" s="457" t="s">
        <v>194</v>
      </c>
      <c r="C28" s="457" t="s">
        <v>1891</v>
      </c>
      <c r="D28" s="458">
        <v>461</v>
      </c>
      <c r="E28" s="457" t="s">
        <v>1934</v>
      </c>
      <c r="F28" s="457" t="s">
        <v>1935</v>
      </c>
      <c r="G28" s="458">
        <v>3890</v>
      </c>
      <c r="H28" s="458">
        <v>4450</v>
      </c>
      <c r="I28" s="458">
        <v>2225</v>
      </c>
      <c r="J28" s="458">
        <v>0</v>
      </c>
      <c r="K28" s="459">
        <v>45849</v>
      </c>
      <c r="L28" s="459">
        <v>46234</v>
      </c>
      <c r="M28" s="457"/>
      <c r="N28" s="458">
        <v>0</v>
      </c>
      <c r="P28">
        <f>+_xlfn.XLOOKUP(F28,'[15]Rent Roll (MF)'!$F:$F,'[15]Rent Roll (MF)'!$H:$H,"x")</f>
        <v>4450</v>
      </c>
    </row>
    <row r="29" spans="2:16">
      <c r="B29" s="457" t="s">
        <v>196</v>
      </c>
      <c r="C29" s="457" t="s">
        <v>1892</v>
      </c>
      <c r="D29" s="458">
        <v>677</v>
      </c>
      <c r="E29" s="457" t="s">
        <v>1936</v>
      </c>
      <c r="F29" s="457" t="s">
        <v>1937</v>
      </c>
      <c r="G29" s="458">
        <v>5100</v>
      </c>
      <c r="H29" s="458">
        <v>5150</v>
      </c>
      <c r="I29" s="458">
        <v>5100</v>
      </c>
      <c r="J29" s="458">
        <v>0</v>
      </c>
      <c r="K29" s="459">
        <v>45660</v>
      </c>
      <c r="L29" s="459">
        <v>46418</v>
      </c>
      <c r="M29" s="457"/>
      <c r="N29" s="458">
        <v>0</v>
      </c>
      <c r="P29">
        <f>+_xlfn.XLOOKUP(F29,'[15]Rent Roll (MF)'!$F:$F,'[15]Rent Roll (MF)'!$H:$H,"x")</f>
        <v>5100</v>
      </c>
    </row>
    <row r="30" spans="2:16">
      <c r="B30" s="457" t="s">
        <v>750</v>
      </c>
      <c r="C30" s="457" t="s">
        <v>1895</v>
      </c>
      <c r="D30" s="458">
        <v>729</v>
      </c>
      <c r="E30" s="457" t="s">
        <v>1938</v>
      </c>
      <c r="F30" s="457" t="s">
        <v>1939</v>
      </c>
      <c r="G30" s="458">
        <v>5535</v>
      </c>
      <c r="H30" s="458">
        <v>5400</v>
      </c>
      <c r="I30" s="458">
        <v>5210</v>
      </c>
      <c r="J30" s="458">
        <v>0</v>
      </c>
      <c r="K30" s="459">
        <v>44344</v>
      </c>
      <c r="L30" s="459">
        <v>46173</v>
      </c>
      <c r="M30" s="459">
        <v>46144</v>
      </c>
      <c r="N30" s="458">
        <v>-5400</v>
      </c>
      <c r="P30">
        <f>+_xlfn.XLOOKUP(F30,'[15]Rent Roll (MF)'!$F:$F,'[15]Rent Roll (MF)'!$H:$H,"x")</f>
        <v>5400</v>
      </c>
    </row>
    <row r="31" spans="2:16">
      <c r="B31" s="457" t="s">
        <v>754</v>
      </c>
      <c r="C31" s="457" t="s">
        <v>1898</v>
      </c>
      <c r="D31" s="458">
        <v>538</v>
      </c>
      <c r="E31" s="457" t="s">
        <v>1940</v>
      </c>
      <c r="F31" s="457" t="s">
        <v>1941</v>
      </c>
      <c r="G31" s="458">
        <v>4100</v>
      </c>
      <c r="H31" s="458">
        <v>4150</v>
      </c>
      <c r="I31" s="458">
        <v>4100</v>
      </c>
      <c r="J31" s="458">
        <v>0</v>
      </c>
      <c r="K31" s="459">
        <v>45666</v>
      </c>
      <c r="L31" s="459">
        <v>46418</v>
      </c>
      <c r="M31" s="457"/>
      <c r="N31" s="458">
        <v>0</v>
      </c>
      <c r="P31">
        <f>+_xlfn.XLOOKUP(F31,'[15]Rent Roll (MF)'!$F:$F,'[15]Rent Roll (MF)'!$H:$H,"x")</f>
        <v>4100</v>
      </c>
    </row>
    <row r="32" spans="2:16">
      <c r="B32" s="457" t="s">
        <v>200</v>
      </c>
      <c r="C32" s="457" t="s">
        <v>1901</v>
      </c>
      <c r="D32" s="458">
        <v>735</v>
      </c>
      <c r="E32" s="457" t="s">
        <v>1942</v>
      </c>
      <c r="F32" s="457" t="s">
        <v>1943</v>
      </c>
      <c r="G32" s="458">
        <v>6900</v>
      </c>
      <c r="H32" s="458">
        <v>6000</v>
      </c>
      <c r="I32" s="458">
        <v>3000</v>
      </c>
      <c r="J32" s="458">
        <v>0</v>
      </c>
      <c r="K32" s="459">
        <v>45975</v>
      </c>
      <c r="L32" s="459">
        <v>46339</v>
      </c>
      <c r="M32" s="459">
        <v>46148</v>
      </c>
      <c r="N32" s="458">
        <v>-6125</v>
      </c>
      <c r="P32">
        <f>+_xlfn.XLOOKUP(F32,'[15]Rent Roll (MF)'!$F:$F,'[15]Rent Roll (MF)'!$H:$H,"x")</f>
        <v>6000</v>
      </c>
    </row>
    <row r="33" spans="2:16">
      <c r="B33" s="457" t="s">
        <v>758</v>
      </c>
      <c r="C33" s="457" t="s">
        <v>1902</v>
      </c>
      <c r="D33" s="458">
        <v>583</v>
      </c>
      <c r="E33" s="457" t="s">
        <v>76</v>
      </c>
      <c r="F33" s="457" t="s">
        <v>76</v>
      </c>
      <c r="G33" s="458">
        <v>5370</v>
      </c>
      <c r="H33" s="458">
        <v>0</v>
      </c>
      <c r="I33" s="458">
        <v>0</v>
      </c>
      <c r="J33" s="458">
        <v>0</v>
      </c>
      <c r="K33" s="457"/>
      <c r="L33" s="457"/>
      <c r="M33" s="457"/>
      <c r="N33" s="458">
        <v>0</v>
      </c>
      <c r="P33">
        <f>+_xlfn.XLOOKUP(F33,'[15]Rent Roll (MF)'!$F:$F,'[15]Rent Roll (MF)'!$H:$H,"x")</f>
        <v>0</v>
      </c>
    </row>
    <row r="34" spans="2:16">
      <c r="B34" s="457" t="s">
        <v>201</v>
      </c>
      <c r="C34" s="457" t="s">
        <v>1905</v>
      </c>
      <c r="D34" s="458">
        <v>420</v>
      </c>
      <c r="E34" s="457" t="s">
        <v>1944</v>
      </c>
      <c r="F34" s="457" t="s">
        <v>1945</v>
      </c>
      <c r="G34" s="458">
        <v>3740</v>
      </c>
      <c r="H34" s="458">
        <v>4000</v>
      </c>
      <c r="I34" s="458">
        <v>4000</v>
      </c>
      <c r="J34" s="458">
        <v>0</v>
      </c>
      <c r="K34" s="459">
        <v>45876</v>
      </c>
      <c r="L34" s="459">
        <v>46240</v>
      </c>
      <c r="M34" s="457"/>
      <c r="N34" s="458">
        <v>-4125</v>
      </c>
      <c r="P34">
        <f>+_xlfn.XLOOKUP(F34,'[15]Rent Roll (MF)'!$F:$F,'[15]Rent Roll (MF)'!$H:$H,"x")</f>
        <v>4000</v>
      </c>
    </row>
    <row r="35" spans="2:16">
      <c r="B35" s="457" t="s">
        <v>762</v>
      </c>
      <c r="C35" s="457" t="s">
        <v>1908</v>
      </c>
      <c r="D35" s="458">
        <v>694</v>
      </c>
      <c r="E35" s="457" t="s">
        <v>1946</v>
      </c>
      <c r="F35" s="457" t="s">
        <v>1947</v>
      </c>
      <c r="G35" s="458">
        <v>5295</v>
      </c>
      <c r="H35" s="458">
        <v>5150</v>
      </c>
      <c r="I35" s="458">
        <v>4870</v>
      </c>
      <c r="J35" s="458">
        <v>0</v>
      </c>
      <c r="K35" s="459">
        <v>44065</v>
      </c>
      <c r="L35" s="459">
        <v>46630</v>
      </c>
      <c r="M35" s="457"/>
      <c r="N35" s="458">
        <v>0</v>
      </c>
      <c r="P35">
        <f>+_xlfn.XLOOKUP(F35,'[15]Rent Roll (MF)'!$F:$F,'[15]Rent Roll (MF)'!$H:$H,"x")</f>
        <v>5150</v>
      </c>
    </row>
    <row r="36" spans="2:16">
      <c r="B36" s="457" t="s">
        <v>205</v>
      </c>
      <c r="C36" s="457" t="s">
        <v>1909</v>
      </c>
      <c r="D36" s="458">
        <v>698</v>
      </c>
      <c r="E36" s="457" t="s">
        <v>1948</v>
      </c>
      <c r="F36" s="457" t="s">
        <v>1949</v>
      </c>
      <c r="G36" s="458">
        <v>5300</v>
      </c>
      <c r="H36" s="458">
        <v>5250</v>
      </c>
      <c r="I36" s="458">
        <v>5250</v>
      </c>
      <c r="J36" s="458">
        <v>0</v>
      </c>
      <c r="K36" s="459">
        <v>45712</v>
      </c>
      <c r="L36" s="459">
        <v>46446</v>
      </c>
      <c r="M36" s="457"/>
      <c r="N36" s="458">
        <v>0</v>
      </c>
      <c r="P36">
        <f>+_xlfn.XLOOKUP(F36,'[15]Rent Roll (MF)'!$F:$F,'[15]Rent Roll (MF)'!$H:$H,"x")</f>
        <v>5250</v>
      </c>
    </row>
    <row r="37" spans="2:16">
      <c r="B37" s="457" t="s">
        <v>766</v>
      </c>
      <c r="C37" s="457" t="s">
        <v>1910</v>
      </c>
      <c r="D37" s="458">
        <v>698</v>
      </c>
      <c r="E37" s="457" t="s">
        <v>2813</v>
      </c>
      <c r="F37" s="457" t="s">
        <v>2814</v>
      </c>
      <c r="G37" s="458">
        <v>5300</v>
      </c>
      <c r="H37" s="458">
        <v>5420</v>
      </c>
      <c r="I37" s="458">
        <v>2710</v>
      </c>
      <c r="J37" s="458">
        <v>0</v>
      </c>
      <c r="K37" s="459">
        <v>46072</v>
      </c>
      <c r="L37" s="459">
        <v>46436</v>
      </c>
      <c r="M37" s="457"/>
      <c r="N37" s="458">
        <v>-3314.65</v>
      </c>
      <c r="P37" t="str">
        <f>+_xlfn.XLOOKUP(F37,'[15]Rent Roll (MF)'!$F:$F,'[15]Rent Roll (MF)'!$H:$H,"x")</f>
        <v>x</v>
      </c>
    </row>
    <row r="38" spans="2:16">
      <c r="B38" s="457" t="s">
        <v>770</v>
      </c>
      <c r="C38" s="457" t="s">
        <v>1913</v>
      </c>
      <c r="D38" s="458">
        <v>698</v>
      </c>
      <c r="E38" s="457" t="s">
        <v>1950</v>
      </c>
      <c r="F38" s="457" t="s">
        <v>1951</v>
      </c>
      <c r="G38" s="458">
        <v>5000</v>
      </c>
      <c r="H38" s="458">
        <v>5400</v>
      </c>
      <c r="I38" s="458">
        <v>5400</v>
      </c>
      <c r="J38" s="458">
        <v>0</v>
      </c>
      <c r="K38" s="459">
        <v>45870</v>
      </c>
      <c r="L38" s="459">
        <v>46234</v>
      </c>
      <c r="M38" s="457"/>
      <c r="N38" s="458">
        <v>-5525</v>
      </c>
      <c r="P38">
        <f>+_xlfn.XLOOKUP(F38,'[15]Rent Roll (MF)'!$F:$F,'[15]Rent Roll (MF)'!$H:$H,"x")</f>
        <v>5400</v>
      </c>
    </row>
    <row r="39" spans="2:16">
      <c r="B39" s="457" t="s">
        <v>209</v>
      </c>
      <c r="C39" s="457" t="s">
        <v>1916</v>
      </c>
      <c r="D39" s="458">
        <v>456</v>
      </c>
      <c r="E39" s="457" t="s">
        <v>1952</v>
      </c>
      <c r="F39" s="457" t="s">
        <v>1953</v>
      </c>
      <c r="G39" s="458">
        <v>4100</v>
      </c>
      <c r="H39" s="458">
        <v>4000</v>
      </c>
      <c r="I39" s="458">
        <v>4000</v>
      </c>
      <c r="J39" s="458">
        <v>0</v>
      </c>
      <c r="K39" s="459">
        <v>45747</v>
      </c>
      <c r="L39" s="459">
        <v>46111</v>
      </c>
      <c r="M39" s="459">
        <v>46122</v>
      </c>
      <c r="N39" s="458">
        <v>0</v>
      </c>
      <c r="P39">
        <f>+_xlfn.XLOOKUP(F39,'[15]Rent Roll (MF)'!$F:$F,'[15]Rent Roll (MF)'!$H:$H,"x")</f>
        <v>4000</v>
      </c>
    </row>
    <row r="40" spans="2:16">
      <c r="B40" s="457" t="s">
        <v>214</v>
      </c>
      <c r="C40" s="457" t="s">
        <v>1919</v>
      </c>
      <c r="D40" s="458">
        <v>736</v>
      </c>
      <c r="E40" s="457" t="s">
        <v>1954</v>
      </c>
      <c r="F40" s="457" t="s">
        <v>1955</v>
      </c>
      <c r="G40" s="458">
        <v>5400</v>
      </c>
      <c r="H40" s="458">
        <v>5550</v>
      </c>
      <c r="I40" s="458">
        <v>5550</v>
      </c>
      <c r="J40" s="458">
        <v>0</v>
      </c>
      <c r="K40" s="459">
        <v>45880</v>
      </c>
      <c r="L40" s="459">
        <v>46245</v>
      </c>
      <c r="M40" s="457"/>
      <c r="N40" s="458">
        <v>0</v>
      </c>
      <c r="P40">
        <f>+_xlfn.XLOOKUP(F40,'[15]Rent Roll (MF)'!$F:$F,'[15]Rent Roll (MF)'!$H:$H,"x")</f>
        <v>5550</v>
      </c>
    </row>
    <row r="41" spans="2:16">
      <c r="B41" s="457" t="s">
        <v>218</v>
      </c>
      <c r="C41" s="457" t="s">
        <v>1920</v>
      </c>
      <c r="D41" s="458">
        <v>523</v>
      </c>
      <c r="E41" s="457" t="s">
        <v>2815</v>
      </c>
      <c r="F41" s="457" t="s">
        <v>2816</v>
      </c>
      <c r="G41" s="458">
        <v>4750</v>
      </c>
      <c r="H41" s="458">
        <v>4900</v>
      </c>
      <c r="I41" s="458">
        <v>2450</v>
      </c>
      <c r="J41" s="458">
        <v>0</v>
      </c>
      <c r="K41" s="459">
        <v>46079</v>
      </c>
      <c r="L41" s="459">
        <v>46502</v>
      </c>
      <c r="M41" s="457"/>
      <c r="N41" s="458">
        <v>-6686.61</v>
      </c>
      <c r="P41" t="str">
        <f>+_xlfn.XLOOKUP(F41,'[15]Rent Roll (MF)'!$F:$F,'[15]Rent Roll (MF)'!$H:$H,"x")</f>
        <v>x</v>
      </c>
    </row>
    <row r="42" spans="2:16">
      <c r="B42" s="457" t="s">
        <v>220</v>
      </c>
      <c r="C42" s="457" t="s">
        <v>1923</v>
      </c>
      <c r="D42" s="458">
        <v>662</v>
      </c>
      <c r="E42" s="457" t="s">
        <v>1956</v>
      </c>
      <c r="F42" s="457" t="s">
        <v>1957</v>
      </c>
      <c r="G42" s="458">
        <v>5235</v>
      </c>
      <c r="H42" s="458">
        <v>5400</v>
      </c>
      <c r="I42" s="458">
        <v>5400</v>
      </c>
      <c r="J42" s="458">
        <v>0</v>
      </c>
      <c r="K42" s="459">
        <v>45884</v>
      </c>
      <c r="L42" s="459">
        <v>46248</v>
      </c>
      <c r="M42" s="457"/>
      <c r="N42" s="458">
        <v>-5525</v>
      </c>
      <c r="P42">
        <f>+_xlfn.XLOOKUP(F42,'[15]Rent Roll (MF)'!$F:$F,'[15]Rent Roll (MF)'!$H:$H,"x")</f>
        <v>5400</v>
      </c>
    </row>
    <row r="43" spans="2:16">
      <c r="B43" s="457" t="s">
        <v>221</v>
      </c>
      <c r="C43" s="457" t="s">
        <v>1926</v>
      </c>
      <c r="D43" s="458">
        <v>902</v>
      </c>
      <c r="E43" s="457" t="s">
        <v>1958</v>
      </c>
      <c r="F43" s="457" t="s">
        <v>1958</v>
      </c>
      <c r="G43" s="458">
        <v>8125</v>
      </c>
      <c r="H43" s="458">
        <v>0</v>
      </c>
      <c r="I43" s="458">
        <v>0</v>
      </c>
      <c r="J43" s="458">
        <v>0</v>
      </c>
      <c r="K43" s="457"/>
      <c r="L43" s="457"/>
      <c r="M43" s="457"/>
      <c r="N43" s="458">
        <v>0</v>
      </c>
      <c r="P43">
        <f>+_xlfn.XLOOKUP(F43,'[15]Rent Roll (MF)'!$F:$F,'[15]Rent Roll (MF)'!$H:$H,"x")</f>
        <v>0</v>
      </c>
    </row>
    <row r="44" spans="2:16">
      <c r="B44" s="457" t="s">
        <v>225</v>
      </c>
      <c r="C44" s="457" t="s">
        <v>1927</v>
      </c>
      <c r="D44" s="458">
        <v>520</v>
      </c>
      <c r="E44" s="457" t="s">
        <v>1959</v>
      </c>
      <c r="F44" s="457" t="s">
        <v>1960</v>
      </c>
      <c r="G44" s="458">
        <v>4740</v>
      </c>
      <c r="H44" s="458">
        <v>4800</v>
      </c>
      <c r="I44" s="458">
        <v>4800</v>
      </c>
      <c r="J44" s="458">
        <v>0</v>
      </c>
      <c r="K44" s="459">
        <v>45904</v>
      </c>
      <c r="L44" s="459">
        <v>46268</v>
      </c>
      <c r="M44" s="457"/>
      <c r="N44" s="458">
        <v>0</v>
      </c>
      <c r="P44">
        <f>+_xlfn.XLOOKUP(F44,'[15]Rent Roll (MF)'!$F:$F,'[15]Rent Roll (MF)'!$H:$H,"x")</f>
        <v>4800</v>
      </c>
    </row>
    <row r="45" spans="2:16">
      <c r="B45" s="457" t="s">
        <v>774</v>
      </c>
      <c r="C45" s="457" t="s">
        <v>1930</v>
      </c>
      <c r="D45" s="458">
        <v>481</v>
      </c>
      <c r="E45" s="457" t="s">
        <v>1961</v>
      </c>
      <c r="F45" s="457" t="s">
        <v>1962</v>
      </c>
      <c r="G45" s="458">
        <v>4700</v>
      </c>
      <c r="H45" s="458">
        <v>3950</v>
      </c>
      <c r="I45" s="458">
        <v>1975</v>
      </c>
      <c r="J45" s="458">
        <v>0</v>
      </c>
      <c r="K45" s="459">
        <v>45940</v>
      </c>
      <c r="L45" s="459">
        <v>46274</v>
      </c>
      <c r="M45" s="457"/>
      <c r="N45" s="458">
        <v>0</v>
      </c>
      <c r="P45">
        <f>+_xlfn.XLOOKUP(F45,'[15]Rent Roll (MF)'!$F:$F,'[15]Rent Roll (MF)'!$H:$H,"x")</f>
        <v>3950</v>
      </c>
    </row>
    <row r="46" spans="2:16">
      <c r="B46" s="457" t="s">
        <v>779</v>
      </c>
      <c r="C46" s="457" t="s">
        <v>1933</v>
      </c>
      <c r="D46" s="458">
        <v>550</v>
      </c>
      <c r="E46" s="457" t="s">
        <v>1963</v>
      </c>
      <c r="F46" s="457" t="s">
        <v>1964</v>
      </c>
      <c r="G46" s="458">
        <v>4250</v>
      </c>
      <c r="H46" s="458">
        <v>4000</v>
      </c>
      <c r="I46" s="458">
        <v>2000</v>
      </c>
      <c r="J46" s="458">
        <v>0</v>
      </c>
      <c r="K46" s="459">
        <v>45992</v>
      </c>
      <c r="L46" s="459">
        <v>46356</v>
      </c>
      <c r="M46" s="457"/>
      <c r="N46" s="458">
        <v>0</v>
      </c>
      <c r="P46">
        <f>+_xlfn.XLOOKUP(F46,'[15]Rent Roll (MF)'!$F:$F,'[15]Rent Roll (MF)'!$H:$H,"x")</f>
        <v>4000</v>
      </c>
    </row>
    <row r="47" spans="2:16">
      <c r="B47" s="457" t="s">
        <v>253</v>
      </c>
      <c r="C47" s="457" t="s">
        <v>1891</v>
      </c>
      <c r="D47" s="458">
        <v>461</v>
      </c>
      <c r="E47" s="457" t="s">
        <v>1965</v>
      </c>
      <c r="F47" s="457" t="s">
        <v>1966</v>
      </c>
      <c r="G47" s="458">
        <v>4000</v>
      </c>
      <c r="H47" s="458">
        <v>4050</v>
      </c>
      <c r="I47" s="458">
        <v>4000</v>
      </c>
      <c r="J47" s="458">
        <v>0</v>
      </c>
      <c r="K47" s="459">
        <v>45681</v>
      </c>
      <c r="L47" s="459">
        <v>46418</v>
      </c>
      <c r="M47" s="457"/>
      <c r="N47" s="458">
        <v>0</v>
      </c>
      <c r="P47">
        <f>+_xlfn.XLOOKUP(F47,'[15]Rent Roll (MF)'!$F:$F,'[15]Rent Roll (MF)'!$H:$H,"x")</f>
        <v>4000</v>
      </c>
    </row>
    <row r="48" spans="2:16">
      <c r="B48" s="457" t="s">
        <v>257</v>
      </c>
      <c r="C48" s="457" t="s">
        <v>1892</v>
      </c>
      <c r="D48" s="458">
        <v>677</v>
      </c>
      <c r="E48" s="457" t="s">
        <v>1967</v>
      </c>
      <c r="F48" s="457" t="s">
        <v>1968</v>
      </c>
      <c r="G48" s="458">
        <v>5265</v>
      </c>
      <c r="H48" s="458">
        <v>4120</v>
      </c>
      <c r="I48" s="458">
        <v>4050</v>
      </c>
      <c r="J48" s="458">
        <v>0</v>
      </c>
      <c r="K48" s="459">
        <v>45237</v>
      </c>
      <c r="L48" s="459">
        <v>46356</v>
      </c>
      <c r="M48" s="457"/>
      <c r="N48" s="458">
        <v>0</v>
      </c>
      <c r="P48">
        <f>+_xlfn.XLOOKUP(F48,'[15]Rent Roll (MF)'!$F:$F,'[15]Rent Roll (MF)'!$H:$H,"x")</f>
        <v>4120</v>
      </c>
    </row>
    <row r="49" spans="2:16">
      <c r="B49" s="457" t="s">
        <v>813</v>
      </c>
      <c r="C49" s="457" t="s">
        <v>1895</v>
      </c>
      <c r="D49" s="458">
        <v>729</v>
      </c>
      <c r="E49" s="457" t="s">
        <v>1969</v>
      </c>
      <c r="F49" s="457" t="s">
        <v>1970</v>
      </c>
      <c r="G49" s="458">
        <v>5250</v>
      </c>
      <c r="H49" s="458">
        <v>5500</v>
      </c>
      <c r="I49" s="458">
        <v>5250</v>
      </c>
      <c r="J49" s="458">
        <v>0</v>
      </c>
      <c r="K49" s="459">
        <v>45505</v>
      </c>
      <c r="L49" s="459">
        <v>46234</v>
      </c>
      <c r="M49" s="457"/>
      <c r="N49" s="458">
        <v>0</v>
      </c>
      <c r="P49">
        <f>+_xlfn.XLOOKUP(F49,'[15]Rent Roll (MF)'!$F:$F,'[15]Rent Roll (MF)'!$H:$H,"x")</f>
        <v>5500</v>
      </c>
    </row>
    <row r="50" spans="2:16">
      <c r="B50" s="457" t="s">
        <v>261</v>
      </c>
      <c r="C50" s="457" t="s">
        <v>1898</v>
      </c>
      <c r="D50" s="458">
        <v>538</v>
      </c>
      <c r="E50" s="457" t="s">
        <v>1971</v>
      </c>
      <c r="F50" s="457" t="s">
        <v>1972</v>
      </c>
      <c r="G50" s="458">
        <v>4360</v>
      </c>
      <c r="H50" s="458">
        <v>4200</v>
      </c>
      <c r="I50" s="458">
        <v>4200</v>
      </c>
      <c r="J50" s="458">
        <v>0</v>
      </c>
      <c r="K50" s="459">
        <v>45873</v>
      </c>
      <c r="L50" s="459">
        <v>46237</v>
      </c>
      <c r="M50" s="457"/>
      <c r="N50" s="458">
        <v>0</v>
      </c>
      <c r="P50">
        <f>+_xlfn.XLOOKUP(F50,'[15]Rent Roll (MF)'!$F:$F,'[15]Rent Roll (MF)'!$H:$H,"x")</f>
        <v>4200</v>
      </c>
    </row>
    <row r="51" spans="2:16">
      <c r="B51" s="457" t="s">
        <v>265</v>
      </c>
      <c r="C51" s="457" t="s">
        <v>1901</v>
      </c>
      <c r="D51" s="458">
        <v>735</v>
      </c>
      <c r="E51" s="457" t="s">
        <v>1973</v>
      </c>
      <c r="F51" s="457" t="s">
        <v>1974</v>
      </c>
      <c r="G51" s="458">
        <v>6670</v>
      </c>
      <c r="H51" s="893">
        <f>+P51</f>
        <v>6850</v>
      </c>
      <c r="I51" s="458">
        <v>0</v>
      </c>
      <c r="J51" s="458">
        <v>0</v>
      </c>
      <c r="K51" s="459">
        <v>45102</v>
      </c>
      <c r="L51" s="459">
        <v>46203</v>
      </c>
      <c r="M51" s="459">
        <v>46113</v>
      </c>
      <c r="N51" s="458">
        <v>0</v>
      </c>
      <c r="P51">
        <f>+_xlfn.XLOOKUP(F51,'[15]Rent Roll (MF)'!$F:$F,'[15]Rent Roll (MF)'!$H:$H,"x")</f>
        <v>6850</v>
      </c>
    </row>
    <row r="52" spans="2:16">
      <c r="B52" s="457" t="s">
        <v>817</v>
      </c>
      <c r="C52" s="457" t="s">
        <v>1902</v>
      </c>
      <c r="D52" s="458">
        <v>583</v>
      </c>
      <c r="E52" s="457" t="s">
        <v>1975</v>
      </c>
      <c r="F52" s="457" t="s">
        <v>1976</v>
      </c>
      <c r="G52" s="458">
        <v>5100</v>
      </c>
      <c r="H52" s="458">
        <v>5450</v>
      </c>
      <c r="I52" s="458">
        <v>2725</v>
      </c>
      <c r="J52" s="458">
        <v>0</v>
      </c>
      <c r="K52" s="459">
        <v>45846</v>
      </c>
      <c r="L52" s="459">
        <v>46234</v>
      </c>
      <c r="M52" s="457"/>
      <c r="N52" s="458">
        <v>-1008.88</v>
      </c>
      <c r="P52">
        <f>+_xlfn.XLOOKUP(F52,'[15]Rent Roll (MF)'!$F:$F,'[15]Rent Roll (MF)'!$H:$H,"x")</f>
        <v>5450</v>
      </c>
    </row>
    <row r="53" spans="2:16">
      <c r="B53" s="457" t="s">
        <v>268</v>
      </c>
      <c r="C53" s="457" t="s">
        <v>1905</v>
      </c>
      <c r="D53" s="458">
        <v>420</v>
      </c>
      <c r="E53" s="457" t="s">
        <v>1977</v>
      </c>
      <c r="F53" s="457" t="s">
        <v>1978</v>
      </c>
      <c r="G53" s="458">
        <v>3950</v>
      </c>
      <c r="H53" s="458">
        <v>4200</v>
      </c>
      <c r="I53" s="458">
        <v>3950</v>
      </c>
      <c r="J53" s="458">
        <v>0</v>
      </c>
      <c r="K53" s="459">
        <v>45463</v>
      </c>
      <c r="L53" s="459">
        <v>46203</v>
      </c>
      <c r="M53" s="457"/>
      <c r="N53" s="458">
        <v>0</v>
      </c>
      <c r="P53">
        <f>+_xlfn.XLOOKUP(F53,'[15]Rent Roll (MF)'!$F:$F,'[15]Rent Roll (MF)'!$H:$H,"x")</f>
        <v>4200</v>
      </c>
    </row>
    <row r="54" spans="2:16">
      <c r="B54" s="457" t="s">
        <v>821</v>
      </c>
      <c r="C54" s="457" t="s">
        <v>1908</v>
      </c>
      <c r="D54" s="458">
        <v>694</v>
      </c>
      <c r="E54" s="457" t="s">
        <v>1979</v>
      </c>
      <c r="F54" s="457" t="s">
        <v>1980</v>
      </c>
      <c r="G54" s="458">
        <v>4800</v>
      </c>
      <c r="H54" s="458">
        <v>5100</v>
      </c>
      <c r="I54" s="458">
        <v>4800</v>
      </c>
      <c r="J54" s="458">
        <v>0</v>
      </c>
      <c r="K54" s="459">
        <v>45337</v>
      </c>
      <c r="L54" s="459">
        <v>46630</v>
      </c>
      <c r="M54" s="457"/>
      <c r="N54" s="458">
        <v>0</v>
      </c>
      <c r="P54">
        <f>+_xlfn.XLOOKUP(F54,'[15]Rent Roll (MF)'!$F:$F,'[15]Rent Roll (MF)'!$H:$H,"x")</f>
        <v>5100</v>
      </c>
    </row>
    <row r="55" spans="2:16">
      <c r="B55" s="457" t="s">
        <v>272</v>
      </c>
      <c r="C55" s="457" t="s">
        <v>1909</v>
      </c>
      <c r="D55" s="458">
        <v>698</v>
      </c>
      <c r="E55" s="457" t="s">
        <v>1981</v>
      </c>
      <c r="F55" s="457" t="s">
        <v>1982</v>
      </c>
      <c r="G55" s="458">
        <v>5320</v>
      </c>
      <c r="H55" s="458">
        <v>5450</v>
      </c>
      <c r="I55" s="458">
        <v>2725</v>
      </c>
      <c r="J55" s="458">
        <v>0</v>
      </c>
      <c r="K55" s="459">
        <v>45978</v>
      </c>
      <c r="L55" s="459">
        <v>46342</v>
      </c>
      <c r="M55" s="457"/>
      <c r="N55" s="458">
        <v>-5575</v>
      </c>
      <c r="P55">
        <f>+_xlfn.XLOOKUP(F55,'[15]Rent Roll (MF)'!$F:$F,'[15]Rent Roll (MF)'!$H:$H,"x")</f>
        <v>5450</v>
      </c>
    </row>
    <row r="56" spans="2:16">
      <c r="B56" s="457" t="s">
        <v>824</v>
      </c>
      <c r="C56" s="457" t="s">
        <v>1910</v>
      </c>
      <c r="D56" s="458">
        <v>698</v>
      </c>
      <c r="E56" s="457" t="s">
        <v>1983</v>
      </c>
      <c r="F56" s="457" t="s">
        <v>1984</v>
      </c>
      <c r="G56" s="458">
        <v>5250</v>
      </c>
      <c r="H56" s="458">
        <v>5500</v>
      </c>
      <c r="I56" s="458">
        <v>5250</v>
      </c>
      <c r="J56" s="458">
        <v>0</v>
      </c>
      <c r="K56" s="459">
        <v>45559</v>
      </c>
      <c r="L56" s="459">
        <v>46295</v>
      </c>
      <c r="M56" s="457"/>
      <c r="N56" s="458">
        <v>0</v>
      </c>
      <c r="P56">
        <f>+_xlfn.XLOOKUP(F56,'[15]Rent Roll (MF)'!$F:$F,'[15]Rent Roll (MF)'!$H:$H,"x")</f>
        <v>5500</v>
      </c>
    </row>
    <row r="57" spans="2:16">
      <c r="B57" s="457" t="s">
        <v>828</v>
      </c>
      <c r="C57" s="457" t="s">
        <v>1913</v>
      </c>
      <c r="D57" s="458">
        <v>698</v>
      </c>
      <c r="E57" s="457" t="s">
        <v>2817</v>
      </c>
      <c r="F57" s="457" t="s">
        <v>2818</v>
      </c>
      <c r="G57" s="458">
        <v>5320</v>
      </c>
      <c r="H57" s="458">
        <v>5330</v>
      </c>
      <c r="I57" s="458">
        <v>2665</v>
      </c>
      <c r="J57" s="458">
        <v>0</v>
      </c>
      <c r="K57" s="459">
        <v>46066</v>
      </c>
      <c r="L57" s="459">
        <v>46611</v>
      </c>
      <c r="M57" s="457"/>
      <c r="N57" s="458">
        <v>-2087.86</v>
      </c>
      <c r="P57" t="str">
        <f>+_xlfn.XLOOKUP(F57,'[15]Rent Roll (MF)'!$F:$F,'[15]Rent Roll (MF)'!$H:$H,"x")</f>
        <v>x</v>
      </c>
    </row>
    <row r="58" spans="2:16">
      <c r="B58" s="457" t="s">
        <v>276</v>
      </c>
      <c r="C58" s="457" t="s">
        <v>1916</v>
      </c>
      <c r="D58" s="458">
        <v>456</v>
      </c>
      <c r="E58" s="457" t="s">
        <v>1985</v>
      </c>
      <c r="F58" s="457" t="s">
        <v>1986</v>
      </c>
      <c r="G58" s="458">
        <v>3850</v>
      </c>
      <c r="H58" s="458">
        <v>4175</v>
      </c>
      <c r="I58" s="458">
        <v>2087</v>
      </c>
      <c r="J58" s="458">
        <v>0</v>
      </c>
      <c r="K58" s="459">
        <v>45910</v>
      </c>
      <c r="L58" s="459">
        <v>46274</v>
      </c>
      <c r="M58" s="457"/>
      <c r="N58" s="458">
        <v>0</v>
      </c>
      <c r="P58">
        <f>+_xlfn.XLOOKUP(F58,'[15]Rent Roll (MF)'!$F:$F,'[15]Rent Roll (MF)'!$H:$H,"x")</f>
        <v>4175</v>
      </c>
    </row>
    <row r="59" spans="2:16">
      <c r="B59" s="457" t="s">
        <v>280</v>
      </c>
      <c r="C59" s="457" t="s">
        <v>1919</v>
      </c>
      <c r="D59" s="458">
        <v>736</v>
      </c>
      <c r="E59" s="457" t="s">
        <v>1987</v>
      </c>
      <c r="F59" s="457" t="s">
        <v>1988</v>
      </c>
      <c r="G59" s="458">
        <v>5450</v>
      </c>
      <c r="H59" s="458">
        <v>5475</v>
      </c>
      <c r="I59" s="458">
        <v>2737.5</v>
      </c>
      <c r="J59" s="458">
        <v>0</v>
      </c>
      <c r="K59" s="459">
        <v>45945</v>
      </c>
      <c r="L59" s="459">
        <v>46279</v>
      </c>
      <c r="M59" s="457"/>
      <c r="N59" s="458">
        <v>0</v>
      </c>
      <c r="P59">
        <f>+_xlfn.XLOOKUP(F59,'[15]Rent Roll (MF)'!$F:$F,'[15]Rent Roll (MF)'!$H:$H,"x")</f>
        <v>5475</v>
      </c>
    </row>
    <row r="60" spans="2:16">
      <c r="B60" s="457" t="s">
        <v>284</v>
      </c>
      <c r="C60" s="457" t="s">
        <v>1920</v>
      </c>
      <c r="D60" s="458">
        <v>523</v>
      </c>
      <c r="E60" s="457" t="s">
        <v>1989</v>
      </c>
      <c r="F60" s="457" t="s">
        <v>1990</v>
      </c>
      <c r="G60" s="458">
        <v>4800</v>
      </c>
      <c r="H60" s="458">
        <v>4857</v>
      </c>
      <c r="I60" s="458">
        <v>4800</v>
      </c>
      <c r="J60" s="458">
        <v>0</v>
      </c>
      <c r="K60" s="459">
        <v>45609</v>
      </c>
      <c r="L60" s="459">
        <v>46446</v>
      </c>
      <c r="M60" s="457"/>
      <c r="N60" s="458">
        <v>0</v>
      </c>
      <c r="P60">
        <f>+_xlfn.XLOOKUP(F60,'[15]Rent Roll (MF)'!$F:$F,'[15]Rent Roll (MF)'!$H:$H,"x")</f>
        <v>4857</v>
      </c>
    </row>
    <row r="61" spans="2:16">
      <c r="B61" s="457" t="s">
        <v>287</v>
      </c>
      <c r="C61" s="457" t="s">
        <v>1923</v>
      </c>
      <c r="D61" s="458">
        <v>662</v>
      </c>
      <c r="E61" s="457" t="s">
        <v>1991</v>
      </c>
      <c r="F61" s="457" t="s">
        <v>1992</v>
      </c>
      <c r="G61" s="458">
        <v>5260</v>
      </c>
      <c r="H61" s="458">
        <v>5400</v>
      </c>
      <c r="I61" s="458">
        <v>5400</v>
      </c>
      <c r="J61" s="458">
        <v>0</v>
      </c>
      <c r="K61" s="459">
        <v>45722</v>
      </c>
      <c r="L61" s="459">
        <v>46477</v>
      </c>
      <c r="M61" s="457"/>
      <c r="N61" s="458">
        <v>-5625</v>
      </c>
      <c r="P61">
        <f>+_xlfn.XLOOKUP(F61,'[15]Rent Roll (MF)'!$F:$F,'[15]Rent Roll (MF)'!$H:$H,"x")</f>
        <v>5400</v>
      </c>
    </row>
    <row r="62" spans="2:16">
      <c r="B62" s="457" t="s">
        <v>291</v>
      </c>
      <c r="C62" s="457" t="s">
        <v>1926</v>
      </c>
      <c r="D62" s="458">
        <v>902</v>
      </c>
      <c r="E62" s="457" t="s">
        <v>1993</v>
      </c>
      <c r="F62" s="457" t="s">
        <v>1994</v>
      </c>
      <c r="G62" s="458">
        <v>7500</v>
      </c>
      <c r="H62" s="458">
        <v>7900</v>
      </c>
      <c r="I62" s="458">
        <v>7500</v>
      </c>
      <c r="J62" s="458">
        <v>0</v>
      </c>
      <c r="K62" s="459">
        <v>45561</v>
      </c>
      <c r="L62" s="459">
        <v>46295</v>
      </c>
      <c r="M62" s="457"/>
      <c r="N62" s="458">
        <v>0</v>
      </c>
      <c r="P62">
        <f>+_xlfn.XLOOKUP(F62,'[15]Rent Roll (MF)'!$F:$F,'[15]Rent Roll (MF)'!$H:$H,"x")</f>
        <v>7900</v>
      </c>
    </row>
    <row r="63" spans="2:16">
      <c r="B63" s="457" t="s">
        <v>294</v>
      </c>
      <c r="C63" s="457" t="s">
        <v>1927</v>
      </c>
      <c r="D63" s="458">
        <v>520</v>
      </c>
      <c r="E63" s="457" t="s">
        <v>1995</v>
      </c>
      <c r="F63" s="457" t="s">
        <v>1996</v>
      </c>
      <c r="G63" s="458">
        <v>4550</v>
      </c>
      <c r="H63" s="458">
        <v>4700</v>
      </c>
      <c r="I63" s="458">
        <v>4700</v>
      </c>
      <c r="J63" s="458">
        <v>0</v>
      </c>
      <c r="K63" s="459">
        <v>45778</v>
      </c>
      <c r="L63" s="459">
        <v>46203</v>
      </c>
      <c r="M63" s="457"/>
      <c r="N63" s="458">
        <v>0</v>
      </c>
      <c r="P63">
        <f>+_xlfn.XLOOKUP(F63,'[15]Rent Roll (MF)'!$F:$F,'[15]Rent Roll (MF)'!$H:$H,"x")</f>
        <v>4700</v>
      </c>
    </row>
    <row r="64" spans="2:16">
      <c r="B64" s="457" t="s">
        <v>832</v>
      </c>
      <c r="C64" s="457" t="s">
        <v>1930</v>
      </c>
      <c r="D64" s="458">
        <v>481</v>
      </c>
      <c r="E64" s="457" t="s">
        <v>1997</v>
      </c>
      <c r="F64" s="457" t="s">
        <v>1998</v>
      </c>
      <c r="G64" s="458">
        <v>3900</v>
      </c>
      <c r="H64" s="458">
        <v>3950</v>
      </c>
      <c r="I64" s="458">
        <v>3900</v>
      </c>
      <c r="J64" s="458">
        <v>0</v>
      </c>
      <c r="K64" s="459">
        <v>45562</v>
      </c>
      <c r="L64" s="459">
        <v>46295</v>
      </c>
      <c r="M64" s="457"/>
      <c r="N64" s="458">
        <v>0</v>
      </c>
      <c r="P64">
        <f>+_xlfn.XLOOKUP(F64,'[15]Rent Roll (MF)'!$F:$F,'[15]Rent Roll (MF)'!$H:$H,"x")</f>
        <v>3950</v>
      </c>
    </row>
    <row r="65" spans="2:16">
      <c r="B65" s="457" t="s">
        <v>837</v>
      </c>
      <c r="C65" s="457" t="s">
        <v>1933</v>
      </c>
      <c r="D65" s="458">
        <v>550</v>
      </c>
      <c r="E65" s="457" t="s">
        <v>76</v>
      </c>
      <c r="F65" s="457" t="s">
        <v>76</v>
      </c>
      <c r="G65" s="458">
        <v>4650</v>
      </c>
      <c r="H65" s="458">
        <v>0</v>
      </c>
      <c r="I65" s="458">
        <v>0</v>
      </c>
      <c r="J65" s="458">
        <v>0</v>
      </c>
      <c r="K65" s="457"/>
      <c r="L65" s="457"/>
      <c r="M65" s="457"/>
      <c r="N65" s="458">
        <v>0</v>
      </c>
      <c r="P65">
        <f>+_xlfn.XLOOKUP(F65,'[15]Rent Roll (MF)'!$F:$F,'[15]Rent Roll (MF)'!$H:$H,"x")</f>
        <v>0</v>
      </c>
    </row>
    <row r="66" spans="2:16">
      <c r="B66" s="457" t="s">
        <v>317</v>
      </c>
      <c r="C66" s="457" t="s">
        <v>1891</v>
      </c>
      <c r="D66" s="458">
        <v>461</v>
      </c>
      <c r="E66" s="457" t="s">
        <v>1999</v>
      </c>
      <c r="F66" s="457" t="s">
        <v>2000</v>
      </c>
      <c r="G66" s="458">
        <v>4000</v>
      </c>
      <c r="H66" s="458">
        <v>4100</v>
      </c>
      <c r="I66" s="458">
        <v>2050</v>
      </c>
      <c r="J66" s="458">
        <v>0</v>
      </c>
      <c r="K66" s="459">
        <v>46003</v>
      </c>
      <c r="L66" s="459">
        <v>46367</v>
      </c>
      <c r="M66" s="459">
        <v>46176</v>
      </c>
      <c r="N66" s="458">
        <v>-4225</v>
      </c>
      <c r="P66">
        <f>+_xlfn.XLOOKUP(F66,'[15]Rent Roll (MF)'!$F:$F,'[15]Rent Roll (MF)'!$H:$H,"x")</f>
        <v>4100</v>
      </c>
    </row>
    <row r="67" spans="2:16">
      <c r="B67" s="457" t="s">
        <v>322</v>
      </c>
      <c r="C67" s="457" t="s">
        <v>1892</v>
      </c>
      <c r="D67" s="458">
        <v>677</v>
      </c>
      <c r="E67" s="457" t="s">
        <v>2001</v>
      </c>
      <c r="F67" s="457" t="s">
        <v>2002</v>
      </c>
      <c r="G67" s="458">
        <v>4600</v>
      </c>
      <c r="H67" s="458">
        <v>5300</v>
      </c>
      <c r="I67" s="458">
        <v>5300</v>
      </c>
      <c r="J67" s="458">
        <v>0</v>
      </c>
      <c r="K67" s="459">
        <v>45714</v>
      </c>
      <c r="L67" s="459">
        <v>46446</v>
      </c>
      <c r="M67" s="457"/>
      <c r="N67" s="458">
        <v>-5425</v>
      </c>
      <c r="P67">
        <f>+_xlfn.XLOOKUP(F67,'[15]Rent Roll (MF)'!$F:$F,'[15]Rent Roll (MF)'!$H:$H,"x")</f>
        <v>5300</v>
      </c>
    </row>
    <row r="68" spans="2:16">
      <c r="B68" s="457" t="s">
        <v>325</v>
      </c>
      <c r="C68" s="457" t="s">
        <v>1895</v>
      </c>
      <c r="D68" s="458">
        <v>729</v>
      </c>
      <c r="E68" s="457" t="s">
        <v>2003</v>
      </c>
      <c r="F68" s="457" t="s">
        <v>2004</v>
      </c>
      <c r="G68" s="458">
        <v>5000</v>
      </c>
      <c r="H68" s="458">
        <v>5100</v>
      </c>
      <c r="I68" s="458">
        <v>5100</v>
      </c>
      <c r="J68" s="458">
        <v>0</v>
      </c>
      <c r="K68" s="459">
        <v>45894</v>
      </c>
      <c r="L68" s="459">
        <v>46258</v>
      </c>
      <c r="M68" s="457"/>
      <c r="N68" s="458">
        <v>-5225</v>
      </c>
      <c r="P68">
        <f>+_xlfn.XLOOKUP(F68,'[15]Rent Roll (MF)'!$F:$F,'[15]Rent Roll (MF)'!$H:$H,"x")</f>
        <v>5100</v>
      </c>
    </row>
    <row r="69" spans="2:16">
      <c r="B69" s="457" t="s">
        <v>329</v>
      </c>
      <c r="C69" s="457" t="s">
        <v>1898</v>
      </c>
      <c r="D69" s="458">
        <v>538</v>
      </c>
      <c r="E69" s="457" t="s">
        <v>2005</v>
      </c>
      <c r="F69" s="457" t="s">
        <v>2006</v>
      </c>
      <c r="G69" s="458">
        <v>3800</v>
      </c>
      <c r="H69" s="458">
        <v>4175</v>
      </c>
      <c r="I69" s="458">
        <v>4175</v>
      </c>
      <c r="J69" s="458">
        <v>0</v>
      </c>
      <c r="K69" s="459">
        <v>45747</v>
      </c>
      <c r="L69" s="459">
        <v>46477</v>
      </c>
      <c r="M69" s="457"/>
      <c r="N69" s="458">
        <v>-4400</v>
      </c>
      <c r="P69">
        <f>+_xlfn.XLOOKUP(F69,'[15]Rent Roll (MF)'!$F:$F,'[15]Rent Roll (MF)'!$H:$H,"x")</f>
        <v>4175</v>
      </c>
    </row>
    <row r="70" spans="2:16">
      <c r="B70" s="457" t="s">
        <v>330</v>
      </c>
      <c r="C70" s="457" t="s">
        <v>1901</v>
      </c>
      <c r="D70" s="458">
        <v>735</v>
      </c>
      <c r="E70" s="457" t="s">
        <v>2007</v>
      </c>
      <c r="F70" s="457" t="s">
        <v>2008</v>
      </c>
      <c r="G70" s="458">
        <v>7000</v>
      </c>
      <c r="H70" s="458">
        <v>6588</v>
      </c>
      <c r="I70" s="458">
        <v>3294</v>
      </c>
      <c r="J70" s="458">
        <v>0</v>
      </c>
      <c r="K70" s="459">
        <v>45953</v>
      </c>
      <c r="L70" s="459">
        <v>46317</v>
      </c>
      <c r="M70" s="457"/>
      <c r="N70" s="458">
        <v>-6713</v>
      </c>
      <c r="P70">
        <f>+_xlfn.XLOOKUP(F70,'[15]Rent Roll (MF)'!$F:$F,'[15]Rent Roll (MF)'!$H:$H,"x")</f>
        <v>6588</v>
      </c>
    </row>
    <row r="71" spans="2:16">
      <c r="B71" s="457" t="s">
        <v>867</v>
      </c>
      <c r="C71" s="457" t="s">
        <v>1902</v>
      </c>
      <c r="D71" s="458">
        <v>583</v>
      </c>
      <c r="E71" s="457" t="s">
        <v>2009</v>
      </c>
      <c r="F71" s="457" t="s">
        <v>2010</v>
      </c>
      <c r="G71" s="458">
        <v>5000</v>
      </c>
      <c r="H71" s="458">
        <v>5100</v>
      </c>
      <c r="I71" s="458">
        <v>5000</v>
      </c>
      <c r="J71" s="458">
        <v>0</v>
      </c>
      <c r="K71" s="459">
        <v>45524</v>
      </c>
      <c r="L71" s="459">
        <v>46265</v>
      </c>
      <c r="M71" s="457"/>
      <c r="N71" s="458">
        <v>-5275</v>
      </c>
      <c r="P71">
        <f>+_xlfn.XLOOKUP(F71,'[15]Rent Roll (MF)'!$F:$F,'[15]Rent Roll (MF)'!$H:$H,"x")</f>
        <v>5100</v>
      </c>
    </row>
    <row r="72" spans="2:16">
      <c r="B72" s="457" t="s">
        <v>333</v>
      </c>
      <c r="C72" s="457" t="s">
        <v>1905</v>
      </c>
      <c r="D72" s="458">
        <v>420</v>
      </c>
      <c r="E72" s="457" t="s">
        <v>2011</v>
      </c>
      <c r="F72" s="457" t="s">
        <v>2012</v>
      </c>
      <c r="G72" s="458">
        <v>4200</v>
      </c>
      <c r="H72" s="458">
        <v>4300</v>
      </c>
      <c r="I72" s="458">
        <v>4200</v>
      </c>
      <c r="J72" s="458">
        <v>0</v>
      </c>
      <c r="K72" s="459">
        <v>45397</v>
      </c>
      <c r="L72" s="459">
        <v>46142</v>
      </c>
      <c r="M72" s="459">
        <v>46142</v>
      </c>
      <c r="N72" s="458">
        <v>-4425</v>
      </c>
      <c r="P72">
        <f>+_xlfn.XLOOKUP(F72,'[15]Rent Roll (MF)'!$F:$F,'[15]Rent Roll (MF)'!$H:$H,"x")</f>
        <v>4300</v>
      </c>
    </row>
    <row r="73" spans="2:16">
      <c r="B73" s="457" t="s">
        <v>337</v>
      </c>
      <c r="C73" s="457" t="s">
        <v>1908</v>
      </c>
      <c r="D73" s="458">
        <v>694</v>
      </c>
      <c r="E73" s="457" t="s">
        <v>2013</v>
      </c>
      <c r="F73" s="457" t="s">
        <v>2014</v>
      </c>
      <c r="G73" s="458">
        <v>5500</v>
      </c>
      <c r="H73" s="458">
        <v>5600</v>
      </c>
      <c r="I73" s="458">
        <v>5600</v>
      </c>
      <c r="J73" s="458">
        <v>0</v>
      </c>
      <c r="K73" s="459">
        <v>45870</v>
      </c>
      <c r="L73" s="459">
        <v>46234</v>
      </c>
      <c r="M73" s="457"/>
      <c r="N73" s="458">
        <v>0</v>
      </c>
      <c r="P73">
        <f>+_xlfn.XLOOKUP(F73,'[15]Rent Roll (MF)'!$F:$F,'[15]Rent Roll (MF)'!$H:$H,"x")</f>
        <v>5600</v>
      </c>
    </row>
    <row r="74" spans="2:16">
      <c r="B74" s="457" t="s">
        <v>341</v>
      </c>
      <c r="C74" s="457" t="s">
        <v>1909</v>
      </c>
      <c r="D74" s="458">
        <v>698</v>
      </c>
      <c r="E74" s="457" t="s">
        <v>2015</v>
      </c>
      <c r="F74" s="457" t="s">
        <v>2016</v>
      </c>
      <c r="G74" s="458">
        <v>5300</v>
      </c>
      <c r="H74" s="458">
        <v>5500</v>
      </c>
      <c r="I74" s="458">
        <v>5300</v>
      </c>
      <c r="J74" s="458">
        <v>0</v>
      </c>
      <c r="K74" s="459">
        <v>45533</v>
      </c>
      <c r="L74" s="459">
        <v>46265</v>
      </c>
      <c r="M74" s="457"/>
      <c r="N74" s="458">
        <v>0</v>
      </c>
      <c r="P74">
        <f>+_xlfn.XLOOKUP(F74,'[15]Rent Roll (MF)'!$F:$F,'[15]Rent Roll (MF)'!$H:$H,"x")</f>
        <v>5500</v>
      </c>
    </row>
    <row r="75" spans="2:16">
      <c r="B75" s="457" t="s">
        <v>868</v>
      </c>
      <c r="C75" s="457" t="s">
        <v>1910</v>
      </c>
      <c r="D75" s="458">
        <v>698</v>
      </c>
      <c r="E75" s="457" t="s">
        <v>2017</v>
      </c>
      <c r="F75" s="457" t="s">
        <v>2018</v>
      </c>
      <c r="G75" s="458">
        <v>5345</v>
      </c>
      <c r="H75" s="458">
        <v>5600</v>
      </c>
      <c r="I75" s="458">
        <v>2800</v>
      </c>
      <c r="J75" s="458">
        <v>0</v>
      </c>
      <c r="K75" s="459">
        <v>45861</v>
      </c>
      <c r="L75" s="459">
        <v>46234</v>
      </c>
      <c r="M75" s="457"/>
      <c r="N75" s="458">
        <v>5725</v>
      </c>
      <c r="P75">
        <f>+_xlfn.XLOOKUP(F75,'[15]Rent Roll (MF)'!$F:$F,'[15]Rent Roll (MF)'!$H:$H,"x")</f>
        <v>5600</v>
      </c>
    </row>
    <row r="76" spans="2:16">
      <c r="B76" s="457" t="s">
        <v>872</v>
      </c>
      <c r="C76" s="457" t="s">
        <v>1913</v>
      </c>
      <c r="D76" s="458">
        <v>698</v>
      </c>
      <c r="E76" s="457" t="s">
        <v>2019</v>
      </c>
      <c r="F76" s="457" t="s">
        <v>2020</v>
      </c>
      <c r="G76" s="458">
        <v>5345</v>
      </c>
      <c r="H76" s="458">
        <v>5475</v>
      </c>
      <c r="I76" s="458">
        <v>5475</v>
      </c>
      <c r="J76" s="458">
        <v>0</v>
      </c>
      <c r="K76" s="459">
        <v>45887</v>
      </c>
      <c r="L76" s="459">
        <v>46251</v>
      </c>
      <c r="M76" s="457"/>
      <c r="N76" s="458">
        <v>-5600</v>
      </c>
      <c r="P76">
        <f>+_xlfn.XLOOKUP(F76,'[15]Rent Roll (MF)'!$F:$F,'[15]Rent Roll (MF)'!$H:$H,"x")</f>
        <v>5475</v>
      </c>
    </row>
    <row r="77" spans="2:16">
      <c r="B77" s="457" t="s">
        <v>345</v>
      </c>
      <c r="C77" s="457" t="s">
        <v>1916</v>
      </c>
      <c r="D77" s="458">
        <v>456</v>
      </c>
      <c r="E77" s="457" t="s">
        <v>2021</v>
      </c>
      <c r="F77" s="457" t="s">
        <v>2022</v>
      </c>
      <c r="G77" s="458">
        <v>3900</v>
      </c>
      <c r="H77" s="458">
        <v>3850</v>
      </c>
      <c r="I77" s="458">
        <v>1925</v>
      </c>
      <c r="J77" s="458">
        <v>0</v>
      </c>
      <c r="K77" s="459">
        <v>45954</v>
      </c>
      <c r="L77" s="459">
        <v>46318</v>
      </c>
      <c r="M77" s="457"/>
      <c r="N77" s="458">
        <v>0</v>
      </c>
      <c r="P77">
        <f>+_xlfn.XLOOKUP(F77,'[15]Rent Roll (MF)'!$F:$F,'[15]Rent Roll (MF)'!$H:$H,"x")</f>
        <v>3850</v>
      </c>
    </row>
    <row r="78" spans="2:16">
      <c r="B78" s="457" t="s">
        <v>348</v>
      </c>
      <c r="C78" s="457" t="s">
        <v>1919</v>
      </c>
      <c r="D78" s="458">
        <v>736</v>
      </c>
      <c r="E78" s="457" t="s">
        <v>2023</v>
      </c>
      <c r="F78" s="457" t="s">
        <v>2024</v>
      </c>
      <c r="G78" s="458">
        <v>4500</v>
      </c>
      <c r="H78" s="458">
        <v>4550</v>
      </c>
      <c r="I78" s="458">
        <v>4500</v>
      </c>
      <c r="J78" s="458">
        <v>0</v>
      </c>
      <c r="K78" s="459">
        <v>45275</v>
      </c>
      <c r="L78" s="459">
        <v>46752</v>
      </c>
      <c r="M78" s="457"/>
      <c r="N78" s="458">
        <v>0</v>
      </c>
      <c r="P78">
        <f>+_xlfn.XLOOKUP(F78,'[15]Rent Roll (MF)'!$F:$F,'[15]Rent Roll (MF)'!$H:$H,"x")</f>
        <v>4500</v>
      </c>
    </row>
    <row r="79" spans="2:16">
      <c r="B79" s="457" t="s">
        <v>351</v>
      </c>
      <c r="C79" s="457" t="s">
        <v>1920</v>
      </c>
      <c r="D79" s="458">
        <v>523</v>
      </c>
      <c r="E79" s="457" t="s">
        <v>2025</v>
      </c>
      <c r="F79" s="457" t="s">
        <v>2026</v>
      </c>
      <c r="G79" s="458">
        <v>4835</v>
      </c>
      <c r="H79" s="458">
        <v>5150</v>
      </c>
      <c r="I79" s="458">
        <v>5150</v>
      </c>
      <c r="J79" s="458">
        <v>0</v>
      </c>
      <c r="K79" s="459">
        <v>45838</v>
      </c>
      <c r="L79" s="459">
        <v>46202</v>
      </c>
      <c r="M79" s="457"/>
      <c r="N79" s="458">
        <v>0</v>
      </c>
      <c r="P79">
        <f>+_xlfn.XLOOKUP(F79,'[15]Rent Roll (MF)'!$F:$F,'[15]Rent Roll (MF)'!$H:$H,"x")</f>
        <v>5150</v>
      </c>
    </row>
    <row r="80" spans="2:16">
      <c r="B80" s="457" t="s">
        <v>354</v>
      </c>
      <c r="C80" s="457" t="s">
        <v>1923</v>
      </c>
      <c r="D80" s="458">
        <v>662</v>
      </c>
      <c r="E80" s="457" t="s">
        <v>2027</v>
      </c>
      <c r="F80" s="457" t="s">
        <v>2028</v>
      </c>
      <c r="G80" s="458">
        <v>5100</v>
      </c>
      <c r="H80" s="458">
        <v>5220</v>
      </c>
      <c r="I80" s="458">
        <v>5220</v>
      </c>
      <c r="J80" s="458">
        <v>0</v>
      </c>
      <c r="K80" s="459">
        <v>45882</v>
      </c>
      <c r="L80" s="459">
        <v>46246</v>
      </c>
      <c r="M80" s="457"/>
      <c r="N80" s="458">
        <v>-5345</v>
      </c>
      <c r="P80">
        <f>+_xlfn.XLOOKUP(F80,'[15]Rent Roll (MF)'!$F:$F,'[15]Rent Roll (MF)'!$H:$H,"x")</f>
        <v>5220</v>
      </c>
    </row>
    <row r="81" spans="2:16">
      <c r="B81" s="457" t="s">
        <v>358</v>
      </c>
      <c r="C81" s="457" t="s">
        <v>1926</v>
      </c>
      <c r="D81" s="458">
        <v>902</v>
      </c>
      <c r="E81" s="457" t="s">
        <v>2029</v>
      </c>
      <c r="F81" s="457" t="s">
        <v>2030</v>
      </c>
      <c r="G81" s="458">
        <v>8000</v>
      </c>
      <c r="H81" s="458">
        <v>7000</v>
      </c>
      <c r="I81" s="458">
        <v>3500</v>
      </c>
      <c r="J81" s="458">
        <v>0</v>
      </c>
      <c r="K81" s="459">
        <v>45964</v>
      </c>
      <c r="L81" s="459">
        <v>46295</v>
      </c>
      <c r="M81" s="457"/>
      <c r="N81" s="458">
        <v>0</v>
      </c>
      <c r="P81">
        <f>+_xlfn.XLOOKUP(F81,'[15]Rent Roll (MF)'!$F:$F,'[15]Rent Roll (MF)'!$H:$H,"x")</f>
        <v>7000</v>
      </c>
    </row>
    <row r="82" spans="2:16">
      <c r="B82" s="457" t="s">
        <v>359</v>
      </c>
      <c r="C82" s="457" t="s">
        <v>1927</v>
      </c>
      <c r="D82" s="458">
        <v>520</v>
      </c>
      <c r="E82" s="457" t="s">
        <v>76</v>
      </c>
      <c r="F82" s="457" t="s">
        <v>76</v>
      </c>
      <c r="G82" s="458">
        <v>4800</v>
      </c>
      <c r="H82" s="458">
        <v>0</v>
      </c>
      <c r="I82" s="458">
        <v>0</v>
      </c>
      <c r="J82" s="458">
        <v>0</v>
      </c>
      <c r="K82" s="457"/>
      <c r="L82" s="457"/>
      <c r="M82" s="457"/>
      <c r="N82" s="458">
        <v>0</v>
      </c>
      <c r="P82">
        <f>+_xlfn.XLOOKUP(F82,'[15]Rent Roll (MF)'!$F:$F,'[15]Rent Roll (MF)'!$H:$H,"x")</f>
        <v>0</v>
      </c>
    </row>
    <row r="83" spans="2:16">
      <c r="B83" s="457" t="s">
        <v>876</v>
      </c>
      <c r="C83" s="457" t="s">
        <v>1930</v>
      </c>
      <c r="D83" s="458">
        <v>481</v>
      </c>
      <c r="E83" s="457" t="s">
        <v>2819</v>
      </c>
      <c r="F83" s="457" t="s">
        <v>2820</v>
      </c>
      <c r="G83" s="458">
        <v>4100</v>
      </c>
      <c r="H83" s="458">
        <v>4000</v>
      </c>
      <c r="I83" s="458">
        <v>2000</v>
      </c>
      <c r="J83" s="458">
        <v>0</v>
      </c>
      <c r="K83" s="459">
        <v>46080</v>
      </c>
      <c r="L83" s="459">
        <v>46444</v>
      </c>
      <c r="M83" s="457"/>
      <c r="N83" s="458">
        <v>-3580.36</v>
      </c>
      <c r="P83" t="str">
        <f>+_xlfn.XLOOKUP(F83,'[15]Rent Roll (MF)'!$F:$F,'[15]Rent Roll (MF)'!$H:$H,"x")</f>
        <v>x</v>
      </c>
    </row>
    <row r="84" spans="2:16">
      <c r="B84" s="457" t="s">
        <v>878</v>
      </c>
      <c r="C84" s="457" t="s">
        <v>1933</v>
      </c>
      <c r="D84" s="458">
        <v>550</v>
      </c>
      <c r="E84" s="457" t="s">
        <v>2031</v>
      </c>
      <c r="F84" s="457" t="s">
        <v>2032</v>
      </c>
      <c r="G84" s="458">
        <v>3950</v>
      </c>
      <c r="H84" s="458">
        <v>4100</v>
      </c>
      <c r="I84" s="458">
        <v>3950</v>
      </c>
      <c r="J84" s="458">
        <v>0</v>
      </c>
      <c r="K84" s="459">
        <v>45488</v>
      </c>
      <c r="L84" s="459">
        <v>46234</v>
      </c>
      <c r="M84" s="457"/>
      <c r="N84" s="458">
        <v>-4225</v>
      </c>
      <c r="P84">
        <f>+_xlfn.XLOOKUP(F84,'[15]Rent Roll (MF)'!$F:$F,'[15]Rent Roll (MF)'!$H:$H,"x")</f>
        <v>4100</v>
      </c>
    </row>
    <row r="85" spans="2:16">
      <c r="B85" s="457" t="s">
        <v>390</v>
      </c>
      <c r="C85" s="457" t="s">
        <v>1891</v>
      </c>
      <c r="D85" s="458">
        <v>461</v>
      </c>
      <c r="E85" s="457" t="s">
        <v>2821</v>
      </c>
      <c r="F85" s="457" t="s">
        <v>2603</v>
      </c>
      <c r="G85" s="458">
        <v>4275</v>
      </c>
      <c r="H85" s="458">
        <v>4200</v>
      </c>
      <c r="I85" s="458">
        <v>2100</v>
      </c>
      <c r="J85" s="458">
        <v>0</v>
      </c>
      <c r="K85" s="459">
        <v>46111</v>
      </c>
      <c r="L85" s="459">
        <v>46475</v>
      </c>
      <c r="M85" s="457"/>
      <c r="N85" s="458">
        <v>-8120.97</v>
      </c>
      <c r="P85">
        <f>+_xlfn.XLOOKUP(F85,'[15]Rent Roll (MF)'!$F:$F,'[15]Rent Roll (MF)'!$H:$H,"x")</f>
        <v>7750</v>
      </c>
    </row>
    <row r="86" spans="2:16">
      <c r="B86" s="457" t="s">
        <v>394</v>
      </c>
      <c r="C86" s="457" t="s">
        <v>1892</v>
      </c>
      <c r="D86" s="458">
        <v>677</v>
      </c>
      <c r="E86" s="457" t="s">
        <v>2033</v>
      </c>
      <c r="F86" s="457" t="s">
        <v>2034</v>
      </c>
      <c r="G86" s="458">
        <v>5315</v>
      </c>
      <c r="H86" s="893">
        <f>+P86</f>
        <v>5300</v>
      </c>
      <c r="I86" s="458">
        <v>5125</v>
      </c>
      <c r="J86" s="458">
        <v>0</v>
      </c>
      <c r="K86" s="459">
        <v>45047</v>
      </c>
      <c r="L86" s="459">
        <v>46203</v>
      </c>
      <c r="M86" s="459">
        <v>46203</v>
      </c>
      <c r="N86" s="458">
        <v>0</v>
      </c>
      <c r="P86">
        <f>+_xlfn.XLOOKUP(F86,'[15]Rent Roll (MF)'!$F:$F,'[15]Rent Roll (MF)'!$H:$H,"x")</f>
        <v>5300</v>
      </c>
    </row>
    <row r="87" spans="2:16">
      <c r="B87" s="457" t="s">
        <v>398</v>
      </c>
      <c r="C87" s="457" t="s">
        <v>1895</v>
      </c>
      <c r="D87" s="458">
        <v>729</v>
      </c>
      <c r="E87" s="457" t="s">
        <v>2035</v>
      </c>
      <c r="F87" s="457" t="s">
        <v>2036</v>
      </c>
      <c r="G87" s="458">
        <v>4800</v>
      </c>
      <c r="H87" s="458">
        <v>5150</v>
      </c>
      <c r="I87" s="458">
        <v>0</v>
      </c>
      <c r="J87" s="458">
        <v>0</v>
      </c>
      <c r="K87" s="459">
        <v>45169</v>
      </c>
      <c r="L87" s="459">
        <v>46265</v>
      </c>
      <c r="M87" s="457"/>
      <c r="N87" s="458">
        <v>0</v>
      </c>
      <c r="P87">
        <f>+_xlfn.XLOOKUP(F87,'[15]Rent Roll (MF)'!$F:$F,'[15]Rent Roll (MF)'!$H:$H,"x")</f>
        <v>5150</v>
      </c>
    </row>
    <row r="88" spans="2:16">
      <c r="B88" s="457" t="s">
        <v>401</v>
      </c>
      <c r="C88" s="457" t="s">
        <v>1898</v>
      </c>
      <c r="D88" s="458">
        <v>538</v>
      </c>
      <c r="E88" s="457" t="s">
        <v>2037</v>
      </c>
      <c r="F88" s="457" t="s">
        <v>2038</v>
      </c>
      <c r="G88" s="458">
        <v>3550</v>
      </c>
      <c r="H88" s="458">
        <v>4175</v>
      </c>
      <c r="I88" s="458">
        <v>4175</v>
      </c>
      <c r="J88" s="458">
        <v>0</v>
      </c>
      <c r="K88" s="459">
        <v>45754</v>
      </c>
      <c r="L88" s="459">
        <v>46507</v>
      </c>
      <c r="M88" s="457"/>
      <c r="N88" s="458">
        <v>0</v>
      </c>
      <c r="P88">
        <f>+_xlfn.XLOOKUP(F88,'[15]Rent Roll (MF)'!$F:$F,'[15]Rent Roll (MF)'!$H:$H,"x")</f>
        <v>4175</v>
      </c>
    </row>
    <row r="89" spans="2:16">
      <c r="B89" s="457" t="s">
        <v>402</v>
      </c>
      <c r="C89" s="457" t="s">
        <v>1901</v>
      </c>
      <c r="D89" s="458">
        <v>735</v>
      </c>
      <c r="E89" s="457" t="s">
        <v>2822</v>
      </c>
      <c r="F89" s="457" t="s">
        <v>2823</v>
      </c>
      <c r="G89" s="458">
        <v>6500</v>
      </c>
      <c r="H89" s="458">
        <v>6050</v>
      </c>
      <c r="I89" s="458">
        <v>3025</v>
      </c>
      <c r="J89" s="458">
        <v>0</v>
      </c>
      <c r="K89" s="459">
        <v>46027</v>
      </c>
      <c r="L89" s="459">
        <v>46391</v>
      </c>
      <c r="M89" s="457"/>
      <c r="N89" s="458">
        <v>-3316.07</v>
      </c>
      <c r="P89" t="str">
        <f>+_xlfn.XLOOKUP(F89,'[15]Rent Roll (MF)'!$F:$F,'[15]Rent Roll (MF)'!$H:$H,"x")</f>
        <v>x</v>
      </c>
    </row>
    <row r="90" spans="2:16">
      <c r="B90" s="457" t="s">
        <v>896</v>
      </c>
      <c r="C90" s="457" t="s">
        <v>1902</v>
      </c>
      <c r="D90" s="458">
        <v>583</v>
      </c>
      <c r="E90" s="457" t="s">
        <v>2824</v>
      </c>
      <c r="F90" s="457" t="s">
        <v>2825</v>
      </c>
      <c r="G90" s="458">
        <v>5100</v>
      </c>
      <c r="H90" s="458">
        <v>4995</v>
      </c>
      <c r="I90" s="458">
        <v>2498.5</v>
      </c>
      <c r="J90" s="458">
        <v>0</v>
      </c>
      <c r="K90" s="459">
        <v>46076</v>
      </c>
      <c r="L90" s="459">
        <v>46440</v>
      </c>
      <c r="M90" s="459">
        <v>46171</v>
      </c>
      <c r="N90" s="458">
        <v>0</v>
      </c>
      <c r="P90" t="str">
        <f>+_xlfn.XLOOKUP(F90,'[15]Rent Roll (MF)'!$F:$F,'[15]Rent Roll (MF)'!$H:$H,"x")</f>
        <v>x</v>
      </c>
    </row>
    <row r="91" spans="2:16">
      <c r="B91" s="457" t="s">
        <v>406</v>
      </c>
      <c r="C91" s="457" t="s">
        <v>1905</v>
      </c>
      <c r="D91" s="458">
        <v>420</v>
      </c>
      <c r="E91" s="457" t="s">
        <v>2039</v>
      </c>
      <c r="F91" s="457" t="s">
        <v>2040</v>
      </c>
      <c r="G91" s="458">
        <v>4250</v>
      </c>
      <c r="H91" s="458">
        <v>4000</v>
      </c>
      <c r="I91" s="458">
        <v>4000</v>
      </c>
      <c r="J91" s="458">
        <v>0</v>
      </c>
      <c r="K91" s="459">
        <v>45902</v>
      </c>
      <c r="L91" s="459">
        <v>46234</v>
      </c>
      <c r="M91" s="457"/>
      <c r="N91" s="458">
        <v>-4125</v>
      </c>
      <c r="P91">
        <f>+_xlfn.XLOOKUP(F91,'[15]Rent Roll (MF)'!$F:$F,'[15]Rent Roll (MF)'!$H:$H,"x")</f>
        <v>4000</v>
      </c>
    </row>
    <row r="92" spans="2:16">
      <c r="B92" s="457" t="s">
        <v>410</v>
      </c>
      <c r="C92" s="457" t="s">
        <v>1908</v>
      </c>
      <c r="D92" s="458">
        <v>694</v>
      </c>
      <c r="E92" s="457" t="s">
        <v>2041</v>
      </c>
      <c r="F92" s="457" t="s">
        <v>2042</v>
      </c>
      <c r="G92" s="458">
        <v>5370</v>
      </c>
      <c r="H92" s="458">
        <v>5500</v>
      </c>
      <c r="I92" s="458">
        <v>5374</v>
      </c>
      <c r="J92" s="458">
        <v>0</v>
      </c>
      <c r="K92" s="459">
        <v>45226</v>
      </c>
      <c r="L92" s="459">
        <v>46326</v>
      </c>
      <c r="M92" s="457"/>
      <c r="N92" s="458">
        <v>-5625</v>
      </c>
      <c r="P92">
        <f>+_xlfn.XLOOKUP(F92,'[15]Rent Roll (MF)'!$F:$F,'[15]Rent Roll (MF)'!$H:$H,"x")</f>
        <v>5500</v>
      </c>
    </row>
    <row r="93" spans="2:16">
      <c r="B93" s="457" t="s">
        <v>899</v>
      </c>
      <c r="C93" s="457" t="s">
        <v>1909</v>
      </c>
      <c r="D93" s="458">
        <v>698</v>
      </c>
      <c r="E93" s="457" t="s">
        <v>2043</v>
      </c>
      <c r="F93" s="457" t="s">
        <v>2044</v>
      </c>
      <c r="G93" s="458">
        <v>5500</v>
      </c>
      <c r="H93" s="458">
        <v>5800</v>
      </c>
      <c r="I93" s="458">
        <v>5500</v>
      </c>
      <c r="J93" s="458">
        <v>0</v>
      </c>
      <c r="K93" s="459">
        <v>45337</v>
      </c>
      <c r="L93" s="459">
        <v>46446</v>
      </c>
      <c r="M93" s="457"/>
      <c r="N93" s="458">
        <v>-5925</v>
      </c>
      <c r="P93">
        <f>+_xlfn.XLOOKUP(F93,'[15]Rent Roll (MF)'!$F:$F,'[15]Rent Roll (MF)'!$H:$H,"x")</f>
        <v>5750</v>
      </c>
    </row>
    <row r="94" spans="2:16">
      <c r="B94" s="457" t="s">
        <v>411</v>
      </c>
      <c r="C94" s="457" t="s">
        <v>1910</v>
      </c>
      <c r="D94" s="458">
        <v>698</v>
      </c>
      <c r="E94" s="457" t="s">
        <v>2045</v>
      </c>
      <c r="F94" s="457" t="s">
        <v>1962</v>
      </c>
      <c r="G94" s="458">
        <v>4150</v>
      </c>
      <c r="H94" s="458">
        <v>5300</v>
      </c>
      <c r="I94" s="458">
        <v>5300</v>
      </c>
      <c r="J94" s="458">
        <v>0</v>
      </c>
      <c r="K94" s="459">
        <v>45712</v>
      </c>
      <c r="L94" s="459">
        <v>46446</v>
      </c>
      <c r="M94" s="457"/>
      <c r="N94" s="458">
        <v>5475</v>
      </c>
      <c r="P94">
        <f>+_xlfn.XLOOKUP(F94,'[15]Rent Roll (MF)'!$F:$F,'[15]Rent Roll (MF)'!$H:$H,"x")</f>
        <v>3950</v>
      </c>
    </row>
    <row r="95" spans="2:16">
      <c r="B95" s="457" t="s">
        <v>415</v>
      </c>
      <c r="C95" s="457" t="s">
        <v>1913</v>
      </c>
      <c r="D95" s="458">
        <v>698</v>
      </c>
      <c r="E95" s="457" t="s">
        <v>2826</v>
      </c>
      <c r="F95" s="457" t="s">
        <v>2827</v>
      </c>
      <c r="G95" s="458">
        <v>5400</v>
      </c>
      <c r="H95" s="458">
        <v>5400</v>
      </c>
      <c r="I95" s="458">
        <v>2700</v>
      </c>
      <c r="J95" s="458">
        <v>0</v>
      </c>
      <c r="K95" s="459">
        <v>46112</v>
      </c>
      <c r="L95" s="459">
        <v>46476</v>
      </c>
      <c r="M95" s="457"/>
      <c r="N95" s="458">
        <v>-8100</v>
      </c>
      <c r="P95" t="str">
        <f>+_xlfn.XLOOKUP(F95,'[15]Rent Roll (MF)'!$F:$F,'[15]Rent Roll (MF)'!$H:$H,"x")</f>
        <v>x</v>
      </c>
    </row>
    <row r="96" spans="2:16">
      <c r="B96" s="457" t="s">
        <v>419</v>
      </c>
      <c r="C96" s="457" t="s">
        <v>1916</v>
      </c>
      <c r="D96" s="458">
        <v>456</v>
      </c>
      <c r="E96" s="457" t="s">
        <v>2046</v>
      </c>
      <c r="F96" s="457" t="s">
        <v>2047</v>
      </c>
      <c r="G96" s="458">
        <v>3950</v>
      </c>
      <c r="H96" s="458">
        <v>3850</v>
      </c>
      <c r="I96" s="458">
        <v>3850</v>
      </c>
      <c r="J96" s="458">
        <v>0</v>
      </c>
      <c r="K96" s="459">
        <v>45915</v>
      </c>
      <c r="L96" s="459">
        <v>46279</v>
      </c>
      <c r="M96" s="459">
        <v>46162</v>
      </c>
      <c r="N96" s="458">
        <v>-3975</v>
      </c>
      <c r="P96">
        <f>+_xlfn.XLOOKUP(F96,'[15]Rent Roll (MF)'!$F:$F,'[15]Rent Roll (MF)'!$H:$H,"x")</f>
        <v>3850</v>
      </c>
    </row>
    <row r="97" spans="2:16">
      <c r="B97" s="457" t="s">
        <v>423</v>
      </c>
      <c r="C97" s="457" t="s">
        <v>1919</v>
      </c>
      <c r="D97" s="458">
        <v>736</v>
      </c>
      <c r="E97" s="457" t="s">
        <v>2048</v>
      </c>
      <c r="F97" s="457" t="s">
        <v>2049</v>
      </c>
      <c r="G97" s="458">
        <v>5700</v>
      </c>
      <c r="H97" s="458">
        <v>5500</v>
      </c>
      <c r="I97" s="458">
        <v>2750</v>
      </c>
      <c r="J97" s="458">
        <v>0</v>
      </c>
      <c r="K97" s="459">
        <v>45952</v>
      </c>
      <c r="L97" s="459">
        <v>46316</v>
      </c>
      <c r="M97" s="457"/>
      <c r="N97" s="458">
        <v>0</v>
      </c>
      <c r="P97">
        <f>+_xlfn.XLOOKUP(F97,'[15]Rent Roll (MF)'!$F:$F,'[15]Rent Roll (MF)'!$H:$H,"x")</f>
        <v>5500</v>
      </c>
    </row>
    <row r="98" spans="2:16">
      <c r="B98" s="457" t="s">
        <v>427</v>
      </c>
      <c r="C98" s="457" t="s">
        <v>1920</v>
      </c>
      <c r="D98" s="458">
        <v>523</v>
      </c>
      <c r="E98" s="457" t="s">
        <v>2050</v>
      </c>
      <c r="F98" s="457" t="s">
        <v>2051</v>
      </c>
      <c r="G98" s="458">
        <v>4860</v>
      </c>
      <c r="H98" s="458">
        <v>4900</v>
      </c>
      <c r="I98" s="458">
        <v>4900</v>
      </c>
      <c r="J98" s="458">
        <v>0</v>
      </c>
      <c r="K98" s="459">
        <v>45775</v>
      </c>
      <c r="L98" s="459">
        <v>46507</v>
      </c>
      <c r="M98" s="457"/>
      <c r="N98" s="458">
        <v>0</v>
      </c>
      <c r="P98">
        <f>+_xlfn.XLOOKUP(F98,'[15]Rent Roll (MF)'!$F:$F,'[15]Rent Roll (MF)'!$H:$H,"x")</f>
        <v>4900</v>
      </c>
    </row>
    <row r="99" spans="2:16">
      <c r="B99" s="457" t="s">
        <v>430</v>
      </c>
      <c r="C99" s="457" t="s">
        <v>1923</v>
      </c>
      <c r="D99" s="458">
        <v>662</v>
      </c>
      <c r="E99" s="457" t="s">
        <v>2052</v>
      </c>
      <c r="F99" s="457" t="s">
        <v>2053</v>
      </c>
      <c r="G99" s="458">
        <v>5310</v>
      </c>
      <c r="H99" s="458">
        <v>5500</v>
      </c>
      <c r="I99" s="458">
        <v>5500</v>
      </c>
      <c r="J99" s="458">
        <v>0</v>
      </c>
      <c r="K99" s="459">
        <v>45877</v>
      </c>
      <c r="L99" s="459">
        <v>46234</v>
      </c>
      <c r="M99" s="457"/>
      <c r="N99" s="458">
        <v>0</v>
      </c>
      <c r="P99">
        <f>+_xlfn.XLOOKUP(F99,'[15]Rent Roll (MF)'!$F:$F,'[15]Rent Roll (MF)'!$H:$H,"x")</f>
        <v>5500</v>
      </c>
    </row>
    <row r="100" spans="2:16">
      <c r="B100" s="457" t="s">
        <v>434</v>
      </c>
      <c r="C100" s="457" t="s">
        <v>1926</v>
      </c>
      <c r="D100" s="458">
        <v>902</v>
      </c>
      <c r="E100" s="457" t="s">
        <v>2054</v>
      </c>
      <c r="F100" s="457" t="s">
        <v>2055</v>
      </c>
      <c r="G100" s="458">
        <v>8800</v>
      </c>
      <c r="H100" s="458">
        <v>8500</v>
      </c>
      <c r="I100" s="458">
        <v>8500</v>
      </c>
      <c r="J100" s="458">
        <v>0</v>
      </c>
      <c r="K100" s="459">
        <v>45839</v>
      </c>
      <c r="L100" s="459">
        <v>46203</v>
      </c>
      <c r="M100" s="457"/>
      <c r="N100" s="458">
        <v>-8625</v>
      </c>
      <c r="P100">
        <f>+_xlfn.XLOOKUP(F100,'[15]Rent Roll (MF)'!$F:$F,'[15]Rent Roll (MF)'!$H:$H,"x")</f>
        <v>8500</v>
      </c>
    </row>
    <row r="101" spans="2:16">
      <c r="B101" s="457" t="s">
        <v>437</v>
      </c>
      <c r="C101" s="457" t="s">
        <v>1927</v>
      </c>
      <c r="D101" s="458">
        <v>520</v>
      </c>
      <c r="E101" s="457" t="s">
        <v>2828</v>
      </c>
      <c r="F101" s="457" t="s">
        <v>2057</v>
      </c>
      <c r="G101" s="458">
        <v>5000</v>
      </c>
      <c r="H101" s="458">
        <v>4300</v>
      </c>
      <c r="I101" s="458">
        <v>2150</v>
      </c>
      <c r="J101" s="458">
        <v>0</v>
      </c>
      <c r="K101" s="459">
        <v>46029</v>
      </c>
      <c r="L101" s="459">
        <v>46393</v>
      </c>
      <c r="M101" s="457"/>
      <c r="N101" s="458">
        <v>-4425</v>
      </c>
      <c r="P101">
        <f>+_xlfn.XLOOKUP(F101,'[15]Rent Roll (MF)'!$F:$F,'[15]Rent Roll (MF)'!$H:$H,"x")</f>
        <v>0</v>
      </c>
    </row>
    <row r="102" spans="2:16">
      <c r="B102" s="457" t="s">
        <v>903</v>
      </c>
      <c r="C102" s="457" t="s">
        <v>1930</v>
      </c>
      <c r="D102" s="458">
        <v>481</v>
      </c>
      <c r="E102" s="457" t="s">
        <v>2829</v>
      </c>
      <c r="F102" s="457" t="s">
        <v>2830</v>
      </c>
      <c r="G102" s="458">
        <v>4300</v>
      </c>
      <c r="H102" s="458">
        <v>4000</v>
      </c>
      <c r="I102" s="458">
        <v>2000</v>
      </c>
      <c r="J102" s="458">
        <v>0</v>
      </c>
      <c r="K102" s="459">
        <v>46100</v>
      </c>
      <c r="L102" s="459">
        <v>46464</v>
      </c>
      <c r="M102" s="457"/>
      <c r="N102" s="458">
        <v>-2270.16</v>
      </c>
      <c r="P102" t="str">
        <f>+_xlfn.XLOOKUP(F102,'[15]Rent Roll (MF)'!$F:$F,'[15]Rent Roll (MF)'!$H:$H,"x")</f>
        <v>x</v>
      </c>
    </row>
    <row r="103" spans="2:16">
      <c r="B103" s="457" t="s">
        <v>907</v>
      </c>
      <c r="C103" s="457" t="s">
        <v>1933</v>
      </c>
      <c r="D103" s="458">
        <v>550</v>
      </c>
      <c r="E103" s="457" t="s">
        <v>2831</v>
      </c>
      <c r="F103" s="457" t="s">
        <v>2832</v>
      </c>
      <c r="G103" s="458">
        <v>3650</v>
      </c>
      <c r="H103" s="458">
        <v>4330</v>
      </c>
      <c r="I103" s="458">
        <v>2165</v>
      </c>
      <c r="J103" s="458">
        <v>0</v>
      </c>
      <c r="K103" s="459">
        <v>46073</v>
      </c>
      <c r="L103" s="459">
        <v>46437</v>
      </c>
      <c r="M103" s="457"/>
      <c r="N103" s="458">
        <v>-4455</v>
      </c>
      <c r="P103" t="str">
        <f>+_xlfn.XLOOKUP(F103,'[15]Rent Roll (MF)'!$F:$F,'[15]Rent Roll (MF)'!$H:$H,"x")</f>
        <v>x</v>
      </c>
    </row>
    <row r="104" spans="2:16">
      <c r="B104" s="457" t="s">
        <v>476</v>
      </c>
      <c r="C104" s="457" t="s">
        <v>1891</v>
      </c>
      <c r="D104" s="458">
        <v>461</v>
      </c>
      <c r="E104" s="457" t="s">
        <v>2058</v>
      </c>
      <c r="F104" s="457" t="s">
        <v>2059</v>
      </c>
      <c r="G104" s="458">
        <v>4200</v>
      </c>
      <c r="H104" s="893">
        <f>+P104</f>
        <v>4100</v>
      </c>
      <c r="I104" s="458">
        <v>0</v>
      </c>
      <c r="J104" s="458">
        <v>0</v>
      </c>
      <c r="K104" s="459">
        <v>44947</v>
      </c>
      <c r="L104" s="459">
        <v>46112</v>
      </c>
      <c r="M104" s="459">
        <v>46112</v>
      </c>
      <c r="N104" s="458">
        <v>0</v>
      </c>
      <c r="P104">
        <f>+_xlfn.XLOOKUP(F104,'[15]Rent Roll (MF)'!$F:$F,'[15]Rent Roll (MF)'!$H:$H,"x")</f>
        <v>4100</v>
      </c>
    </row>
    <row r="105" spans="2:16">
      <c r="B105" s="457" t="s">
        <v>480</v>
      </c>
      <c r="C105" s="457" t="s">
        <v>1892</v>
      </c>
      <c r="D105" s="458">
        <v>677</v>
      </c>
      <c r="E105" s="457" t="s">
        <v>2060</v>
      </c>
      <c r="F105" s="457" t="s">
        <v>2061</v>
      </c>
      <c r="G105" s="458">
        <v>4300</v>
      </c>
      <c r="H105" s="458">
        <v>5000</v>
      </c>
      <c r="I105" s="458">
        <v>4300</v>
      </c>
      <c r="J105" s="458">
        <v>0</v>
      </c>
      <c r="K105" s="459">
        <v>45261</v>
      </c>
      <c r="L105" s="459">
        <v>46203</v>
      </c>
      <c r="M105" s="457"/>
      <c r="N105" s="458">
        <v>0</v>
      </c>
      <c r="P105">
        <f>+_xlfn.XLOOKUP(F105,'[15]Rent Roll (MF)'!$F:$F,'[15]Rent Roll (MF)'!$H:$H,"x")</f>
        <v>5000</v>
      </c>
    </row>
    <row r="106" spans="2:16">
      <c r="B106" s="457" t="s">
        <v>483</v>
      </c>
      <c r="C106" s="457" t="s">
        <v>1895</v>
      </c>
      <c r="D106" s="458">
        <v>729</v>
      </c>
      <c r="E106" s="457" t="s">
        <v>2062</v>
      </c>
      <c r="F106" s="457" t="s">
        <v>2063</v>
      </c>
      <c r="G106" s="458">
        <v>5100</v>
      </c>
      <c r="H106" s="458">
        <v>5125</v>
      </c>
      <c r="I106" s="458">
        <v>5125</v>
      </c>
      <c r="J106" s="458">
        <v>0</v>
      </c>
      <c r="K106" s="459">
        <v>45870</v>
      </c>
      <c r="L106" s="459">
        <v>46234</v>
      </c>
      <c r="M106" s="457"/>
      <c r="N106" s="458">
        <v>-2000</v>
      </c>
      <c r="P106">
        <f>+_xlfn.XLOOKUP(F106,'[15]Rent Roll (MF)'!$F:$F,'[15]Rent Roll (MF)'!$H:$H,"x")</f>
        <v>5125</v>
      </c>
    </row>
    <row r="107" spans="2:16">
      <c r="B107" s="457" t="s">
        <v>487</v>
      </c>
      <c r="C107" s="457" t="s">
        <v>1898</v>
      </c>
      <c r="D107" s="458">
        <v>538</v>
      </c>
      <c r="E107" s="457" t="s">
        <v>2064</v>
      </c>
      <c r="F107" s="457" t="s">
        <v>2065</v>
      </c>
      <c r="G107" s="458">
        <v>4435</v>
      </c>
      <c r="H107" s="458">
        <v>4475</v>
      </c>
      <c r="I107" s="458">
        <v>4475</v>
      </c>
      <c r="J107" s="458">
        <v>0</v>
      </c>
      <c r="K107" s="459">
        <v>45874</v>
      </c>
      <c r="L107" s="459">
        <v>46238</v>
      </c>
      <c r="M107" s="457"/>
      <c r="N107" s="458">
        <v>-4600</v>
      </c>
      <c r="P107">
        <f>+_xlfn.XLOOKUP(F107,'[15]Rent Roll (MF)'!$F:$F,'[15]Rent Roll (MF)'!$H:$H,"x")</f>
        <v>4475</v>
      </c>
    </row>
    <row r="108" spans="2:16">
      <c r="B108" s="457" t="s">
        <v>490</v>
      </c>
      <c r="C108" s="457" t="s">
        <v>1901</v>
      </c>
      <c r="D108" s="458">
        <v>735</v>
      </c>
      <c r="E108" s="457" t="s">
        <v>2833</v>
      </c>
      <c r="F108" s="457" t="s">
        <v>2834</v>
      </c>
      <c r="G108" s="458">
        <v>6550</v>
      </c>
      <c r="H108" s="458">
        <v>6050</v>
      </c>
      <c r="I108" s="458">
        <v>3025</v>
      </c>
      <c r="J108" s="458">
        <v>0</v>
      </c>
      <c r="K108" s="459">
        <v>46051</v>
      </c>
      <c r="L108" s="459">
        <v>46415</v>
      </c>
      <c r="M108" s="457"/>
      <c r="N108" s="458">
        <v>-6175</v>
      </c>
      <c r="P108" t="str">
        <f>+_xlfn.XLOOKUP(F108,'[15]Rent Roll (MF)'!$F:$F,'[15]Rent Roll (MF)'!$H:$H,"x")</f>
        <v>x</v>
      </c>
    </row>
    <row r="109" spans="2:16">
      <c r="B109" s="457" t="s">
        <v>492</v>
      </c>
      <c r="C109" s="457" t="s">
        <v>1902</v>
      </c>
      <c r="D109" s="458">
        <v>583</v>
      </c>
      <c r="E109" s="457" t="s">
        <v>2835</v>
      </c>
      <c r="F109" s="457" t="s">
        <v>2836</v>
      </c>
      <c r="G109" s="458">
        <v>5150</v>
      </c>
      <c r="H109" s="458">
        <v>5075</v>
      </c>
      <c r="I109" s="458">
        <v>2537.5</v>
      </c>
      <c r="J109" s="458">
        <v>0</v>
      </c>
      <c r="K109" s="459">
        <v>46076</v>
      </c>
      <c r="L109" s="459">
        <v>46440</v>
      </c>
      <c r="M109" s="457"/>
      <c r="N109" s="458">
        <v>-3835.71</v>
      </c>
      <c r="P109" t="str">
        <f>+_xlfn.XLOOKUP(F109,'[15]Rent Roll (MF)'!$F:$F,'[15]Rent Roll (MF)'!$H:$H,"x")</f>
        <v>x</v>
      </c>
    </row>
    <row r="110" spans="2:16">
      <c r="B110" s="457" t="s">
        <v>495</v>
      </c>
      <c r="C110" s="457" t="s">
        <v>1905</v>
      </c>
      <c r="D110" s="458">
        <v>420</v>
      </c>
      <c r="E110" s="457" t="s">
        <v>2066</v>
      </c>
      <c r="F110" s="457" t="s">
        <v>2067</v>
      </c>
      <c r="G110" s="458">
        <v>4000</v>
      </c>
      <c r="H110" s="458">
        <v>4200</v>
      </c>
      <c r="I110" s="458">
        <v>4000</v>
      </c>
      <c r="J110" s="458">
        <v>0</v>
      </c>
      <c r="K110" s="459">
        <v>45476</v>
      </c>
      <c r="L110" s="459">
        <v>46234</v>
      </c>
      <c r="M110" s="457"/>
      <c r="N110" s="458">
        <v>-4325</v>
      </c>
      <c r="P110">
        <f>+_xlfn.XLOOKUP(F110,'[15]Rent Roll (MF)'!$F:$F,'[15]Rent Roll (MF)'!$H:$H,"x")</f>
        <v>4200</v>
      </c>
    </row>
    <row r="111" spans="2:16">
      <c r="B111" s="457" t="s">
        <v>499</v>
      </c>
      <c r="C111" s="457" t="s">
        <v>1908</v>
      </c>
      <c r="D111" s="458">
        <v>694</v>
      </c>
      <c r="E111" s="457" t="s">
        <v>2068</v>
      </c>
      <c r="F111" s="457" t="s">
        <v>2069</v>
      </c>
      <c r="G111" s="458">
        <v>5250</v>
      </c>
      <c r="H111" s="458">
        <v>5750</v>
      </c>
      <c r="I111" s="458">
        <v>2875</v>
      </c>
      <c r="J111" s="458">
        <v>0</v>
      </c>
      <c r="K111" s="459">
        <v>45863</v>
      </c>
      <c r="L111" s="459">
        <v>46227</v>
      </c>
      <c r="M111" s="457"/>
      <c r="N111" s="458">
        <v>-5875</v>
      </c>
      <c r="P111">
        <f>+_xlfn.XLOOKUP(F111,'[15]Rent Roll (MF)'!$F:$F,'[15]Rent Roll (MF)'!$H:$H,"x")</f>
        <v>5750</v>
      </c>
    </row>
    <row r="112" spans="2:16">
      <c r="B112" s="457" t="s">
        <v>502</v>
      </c>
      <c r="C112" s="457" t="s">
        <v>1909</v>
      </c>
      <c r="D112" s="458">
        <v>698</v>
      </c>
      <c r="E112" s="457" t="s">
        <v>2070</v>
      </c>
      <c r="F112" s="457" t="s">
        <v>2071</v>
      </c>
      <c r="G112" s="458">
        <v>5500</v>
      </c>
      <c r="H112" s="458">
        <v>5750</v>
      </c>
      <c r="I112" s="458">
        <v>5750</v>
      </c>
      <c r="J112" s="458">
        <v>0</v>
      </c>
      <c r="K112" s="459">
        <v>45852</v>
      </c>
      <c r="L112" s="459">
        <v>46216</v>
      </c>
      <c r="M112" s="457"/>
      <c r="N112" s="458">
        <v>0</v>
      </c>
      <c r="P112">
        <f>+_xlfn.XLOOKUP(F112,'[15]Rent Roll (MF)'!$F:$F,'[15]Rent Roll (MF)'!$H:$H,"x")</f>
        <v>5750</v>
      </c>
    </row>
    <row r="113" spans="2:16">
      <c r="B113" s="457" t="s">
        <v>505</v>
      </c>
      <c r="C113" s="457" t="s">
        <v>1910</v>
      </c>
      <c r="D113" s="458">
        <v>698</v>
      </c>
      <c r="E113" s="457" t="s">
        <v>2072</v>
      </c>
      <c r="F113" s="457" t="s">
        <v>2073</v>
      </c>
      <c r="G113" s="458">
        <v>5250</v>
      </c>
      <c r="H113" s="458">
        <v>5350</v>
      </c>
      <c r="I113" s="458">
        <v>5021</v>
      </c>
      <c r="J113" s="458">
        <v>0</v>
      </c>
      <c r="K113" s="459">
        <v>45212</v>
      </c>
      <c r="L113" s="459">
        <v>46326</v>
      </c>
      <c r="M113" s="457"/>
      <c r="N113" s="458">
        <v>0</v>
      </c>
      <c r="P113">
        <f>+_xlfn.XLOOKUP(F113,'[15]Rent Roll (MF)'!$F:$F,'[15]Rent Roll (MF)'!$H:$H,"x")</f>
        <v>5350</v>
      </c>
    </row>
    <row r="114" spans="2:16">
      <c r="B114" s="457" t="s">
        <v>509</v>
      </c>
      <c r="C114" s="457" t="s">
        <v>1913</v>
      </c>
      <c r="D114" s="458">
        <v>698</v>
      </c>
      <c r="E114" s="457" t="s">
        <v>2837</v>
      </c>
      <c r="F114" s="457" t="s">
        <v>2838</v>
      </c>
      <c r="G114" s="458">
        <v>5450</v>
      </c>
      <c r="H114" s="458">
        <v>5550</v>
      </c>
      <c r="I114" s="458">
        <v>2775</v>
      </c>
      <c r="J114" s="458">
        <v>0</v>
      </c>
      <c r="K114" s="459">
        <v>46091</v>
      </c>
      <c r="L114" s="459">
        <v>46547</v>
      </c>
      <c r="M114" s="457"/>
      <c r="N114" s="458">
        <v>-1522.58</v>
      </c>
      <c r="P114" t="str">
        <f>+_xlfn.XLOOKUP(F114,'[15]Rent Roll (MF)'!$F:$F,'[15]Rent Roll (MF)'!$H:$H,"x")</f>
        <v>x</v>
      </c>
    </row>
    <row r="115" spans="2:16">
      <c r="B115" s="457" t="s">
        <v>512</v>
      </c>
      <c r="C115" s="457" t="s">
        <v>1916</v>
      </c>
      <c r="D115" s="458">
        <v>456</v>
      </c>
      <c r="E115" s="457" t="s">
        <v>2074</v>
      </c>
      <c r="F115" s="457" t="s">
        <v>2075</v>
      </c>
      <c r="G115" s="458">
        <v>4000</v>
      </c>
      <c r="H115" s="458">
        <v>3850</v>
      </c>
      <c r="I115" s="458">
        <v>1925</v>
      </c>
      <c r="J115" s="458">
        <v>0</v>
      </c>
      <c r="K115" s="459">
        <v>45964</v>
      </c>
      <c r="L115" s="459">
        <v>46328</v>
      </c>
      <c r="M115" s="457"/>
      <c r="N115" s="458">
        <v>0</v>
      </c>
      <c r="P115">
        <f>+_xlfn.XLOOKUP(F115,'[15]Rent Roll (MF)'!$F:$F,'[15]Rent Roll (MF)'!$H:$H,"x")</f>
        <v>3850</v>
      </c>
    </row>
    <row r="116" spans="2:16">
      <c r="B116" s="457" t="s">
        <v>515</v>
      </c>
      <c r="C116" s="457" t="s">
        <v>1919</v>
      </c>
      <c r="D116" s="458">
        <v>736</v>
      </c>
      <c r="E116" s="457" t="s">
        <v>2076</v>
      </c>
      <c r="F116" s="457" t="s">
        <v>2077</v>
      </c>
      <c r="G116" s="458">
        <v>5550</v>
      </c>
      <c r="H116" s="458">
        <v>5670</v>
      </c>
      <c r="I116" s="458">
        <v>5550</v>
      </c>
      <c r="J116" s="458">
        <v>0</v>
      </c>
      <c r="K116" s="459">
        <v>45463</v>
      </c>
      <c r="L116" s="459">
        <v>46203</v>
      </c>
      <c r="M116" s="459">
        <v>46203</v>
      </c>
      <c r="N116" s="458">
        <v>0</v>
      </c>
      <c r="P116">
        <f>+_xlfn.XLOOKUP(F116,'[15]Rent Roll (MF)'!$F:$F,'[15]Rent Roll (MF)'!$H:$H,"x")</f>
        <v>5670</v>
      </c>
    </row>
    <row r="117" spans="2:16">
      <c r="B117" s="457" t="s">
        <v>519</v>
      </c>
      <c r="C117" s="457" t="s">
        <v>1920</v>
      </c>
      <c r="D117" s="458">
        <v>523</v>
      </c>
      <c r="E117" s="457" t="s">
        <v>2078</v>
      </c>
      <c r="F117" s="457" t="s">
        <v>2079</v>
      </c>
      <c r="G117" s="458">
        <v>5000</v>
      </c>
      <c r="H117" s="458">
        <v>5170</v>
      </c>
      <c r="I117" s="458">
        <v>2585</v>
      </c>
      <c r="J117" s="458">
        <v>0</v>
      </c>
      <c r="K117" s="459">
        <v>45866</v>
      </c>
      <c r="L117" s="459">
        <v>46234</v>
      </c>
      <c r="M117" s="457"/>
      <c r="N117" s="458">
        <v>0</v>
      </c>
      <c r="P117">
        <f>+_xlfn.XLOOKUP(F117,'[15]Rent Roll (MF)'!$F:$F,'[15]Rent Roll (MF)'!$H:$H,"x")</f>
        <v>5170</v>
      </c>
    </row>
    <row r="118" spans="2:16">
      <c r="B118" s="457" t="s">
        <v>521</v>
      </c>
      <c r="C118" s="457" t="s">
        <v>1923</v>
      </c>
      <c r="D118" s="458">
        <v>662</v>
      </c>
      <c r="E118" s="457" t="s">
        <v>2839</v>
      </c>
      <c r="F118" s="457" t="s">
        <v>2840</v>
      </c>
      <c r="G118" s="458">
        <v>5000</v>
      </c>
      <c r="H118" s="458">
        <v>5100</v>
      </c>
      <c r="I118" s="458">
        <v>2550</v>
      </c>
      <c r="J118" s="458">
        <v>0</v>
      </c>
      <c r="K118" s="459">
        <v>46078</v>
      </c>
      <c r="L118" s="459">
        <v>46442</v>
      </c>
      <c r="M118" s="457"/>
      <c r="N118" s="458">
        <v>-4228.57</v>
      </c>
      <c r="P118" t="str">
        <f>+_xlfn.XLOOKUP(F118,'[15]Rent Roll (MF)'!$F:$F,'[15]Rent Roll (MF)'!$H:$H,"x")</f>
        <v>x</v>
      </c>
    </row>
    <row r="119" spans="2:16">
      <c r="B119" s="457" t="s">
        <v>525</v>
      </c>
      <c r="C119" s="457" t="s">
        <v>1926</v>
      </c>
      <c r="D119" s="458">
        <v>902</v>
      </c>
      <c r="E119" s="457" t="s">
        <v>2080</v>
      </c>
      <c r="F119" s="457" t="s">
        <v>2081</v>
      </c>
      <c r="G119" s="458">
        <v>8225</v>
      </c>
      <c r="H119" s="458">
        <v>7830</v>
      </c>
      <c r="I119" s="458">
        <v>3915</v>
      </c>
      <c r="J119" s="458">
        <v>0</v>
      </c>
      <c r="K119" s="459">
        <v>45926</v>
      </c>
      <c r="L119" s="459">
        <v>46259</v>
      </c>
      <c r="M119" s="457"/>
      <c r="N119" s="458">
        <v>-3827.5</v>
      </c>
      <c r="P119">
        <f>+_xlfn.XLOOKUP(F119,'[15]Rent Roll (MF)'!$F:$F,'[15]Rent Roll (MF)'!$H:$H,"x")</f>
        <v>7830</v>
      </c>
    </row>
    <row r="120" spans="2:16">
      <c r="B120" s="457" t="s">
        <v>529</v>
      </c>
      <c r="C120" s="457" t="s">
        <v>1927</v>
      </c>
      <c r="D120" s="458">
        <v>520</v>
      </c>
      <c r="E120" s="457" t="s">
        <v>2841</v>
      </c>
      <c r="F120" s="457" t="s">
        <v>2842</v>
      </c>
      <c r="G120" s="458">
        <v>4700</v>
      </c>
      <c r="H120" s="458">
        <v>4260</v>
      </c>
      <c r="I120" s="458">
        <v>2130</v>
      </c>
      <c r="J120" s="458">
        <v>0</v>
      </c>
      <c r="K120" s="459">
        <v>46064</v>
      </c>
      <c r="L120" s="459">
        <v>46428</v>
      </c>
      <c r="M120" s="457"/>
      <c r="N120" s="458">
        <v>-2255</v>
      </c>
      <c r="P120" t="str">
        <f>+_xlfn.XLOOKUP(F120,'[15]Rent Roll (MF)'!$F:$F,'[15]Rent Roll (MF)'!$H:$H,"x")</f>
        <v>x</v>
      </c>
    </row>
    <row r="121" spans="2:16">
      <c r="B121" s="457" t="s">
        <v>532</v>
      </c>
      <c r="C121" s="457" t="s">
        <v>1930</v>
      </c>
      <c r="D121" s="458">
        <v>481</v>
      </c>
      <c r="E121" s="457" t="s">
        <v>2082</v>
      </c>
      <c r="F121" s="457" t="s">
        <v>2083</v>
      </c>
      <c r="G121" s="458">
        <v>4000</v>
      </c>
      <c r="H121" s="458">
        <v>4050</v>
      </c>
      <c r="I121" s="458">
        <v>4000</v>
      </c>
      <c r="J121" s="458">
        <v>0</v>
      </c>
      <c r="K121" s="459">
        <v>45554</v>
      </c>
      <c r="L121" s="459">
        <v>46295</v>
      </c>
      <c r="M121" s="457"/>
      <c r="N121" s="458">
        <v>0</v>
      </c>
      <c r="P121">
        <f>+_xlfn.XLOOKUP(F121,'[15]Rent Roll (MF)'!$F:$F,'[15]Rent Roll (MF)'!$H:$H,"x")</f>
        <v>4050</v>
      </c>
    </row>
    <row r="122" spans="2:16">
      <c r="B122" s="457" t="s">
        <v>536</v>
      </c>
      <c r="C122" s="457" t="s">
        <v>1933</v>
      </c>
      <c r="D122" s="458">
        <v>550</v>
      </c>
      <c r="E122" s="457" t="s">
        <v>76</v>
      </c>
      <c r="F122" s="457" t="s">
        <v>76</v>
      </c>
      <c r="G122" s="458">
        <v>4750</v>
      </c>
      <c r="H122" s="458">
        <v>0</v>
      </c>
      <c r="I122" s="458">
        <v>0</v>
      </c>
      <c r="J122" s="458">
        <v>0</v>
      </c>
      <c r="K122" s="457"/>
      <c r="L122" s="457"/>
      <c r="M122" s="457"/>
      <c r="N122" s="458">
        <v>0</v>
      </c>
      <c r="P122">
        <f>+_xlfn.XLOOKUP(F122,'[15]Rent Roll (MF)'!$F:$F,'[15]Rent Roll (MF)'!$H:$H,"x")</f>
        <v>0</v>
      </c>
    </row>
    <row r="123" spans="2:16">
      <c r="B123" s="457" t="s">
        <v>563</v>
      </c>
      <c r="C123" s="457" t="s">
        <v>1891</v>
      </c>
      <c r="D123" s="458">
        <v>461</v>
      </c>
      <c r="E123" s="457" t="s">
        <v>2843</v>
      </c>
      <c r="F123" s="457" t="s">
        <v>2844</v>
      </c>
      <c r="G123" s="458">
        <v>4150</v>
      </c>
      <c r="H123" s="458">
        <v>4175</v>
      </c>
      <c r="I123" s="458">
        <v>2087.5</v>
      </c>
      <c r="J123" s="458">
        <v>0</v>
      </c>
      <c r="K123" s="459">
        <v>46044</v>
      </c>
      <c r="L123" s="459">
        <v>46408</v>
      </c>
      <c r="M123" s="457"/>
      <c r="N123" s="458">
        <v>-4300</v>
      </c>
      <c r="P123" t="str">
        <f>+_xlfn.XLOOKUP(F123,'[15]Rent Roll (MF)'!$F:$F,'[15]Rent Roll (MF)'!$H:$H,"x")</f>
        <v>x</v>
      </c>
    </row>
    <row r="124" spans="2:16">
      <c r="B124" s="457" t="s">
        <v>567</v>
      </c>
      <c r="C124" s="457" t="s">
        <v>1892</v>
      </c>
      <c r="D124" s="458">
        <v>677</v>
      </c>
      <c r="E124" s="457" t="s">
        <v>2084</v>
      </c>
      <c r="F124" s="457" t="s">
        <v>2085</v>
      </c>
      <c r="G124" s="458">
        <v>5365</v>
      </c>
      <c r="H124" s="458">
        <v>5000</v>
      </c>
      <c r="I124" s="458">
        <v>2500</v>
      </c>
      <c r="J124" s="458">
        <v>0</v>
      </c>
      <c r="K124" s="459">
        <v>45971</v>
      </c>
      <c r="L124" s="459">
        <v>46304</v>
      </c>
      <c r="M124" s="457"/>
      <c r="N124" s="458">
        <v>0</v>
      </c>
      <c r="P124">
        <f>+_xlfn.XLOOKUP(F124,'[15]Rent Roll (MF)'!$F:$F,'[15]Rent Roll (MF)'!$H:$H,"x")</f>
        <v>5000</v>
      </c>
    </row>
    <row r="125" spans="2:16">
      <c r="B125" s="457" t="s">
        <v>568</v>
      </c>
      <c r="C125" s="457" t="s">
        <v>1895</v>
      </c>
      <c r="D125" s="458">
        <v>729</v>
      </c>
      <c r="E125" s="457" t="s">
        <v>2845</v>
      </c>
      <c r="F125" s="457" t="s">
        <v>2846</v>
      </c>
      <c r="G125" s="458">
        <v>5100</v>
      </c>
      <c r="H125" s="458">
        <v>5000</v>
      </c>
      <c r="I125" s="458">
        <v>2500</v>
      </c>
      <c r="J125" s="458">
        <v>0</v>
      </c>
      <c r="K125" s="459">
        <v>46083</v>
      </c>
      <c r="L125" s="459">
        <v>46447</v>
      </c>
      <c r="M125" s="457"/>
      <c r="N125" s="458">
        <v>-40.32</v>
      </c>
      <c r="P125" t="str">
        <f>+_xlfn.XLOOKUP(F125,'[15]Rent Roll (MF)'!$F:$F,'[15]Rent Roll (MF)'!$H:$H,"x")</f>
        <v>x</v>
      </c>
    </row>
    <row r="126" spans="2:16">
      <c r="B126" s="457" t="s">
        <v>572</v>
      </c>
      <c r="C126" s="457" t="s">
        <v>1898</v>
      </c>
      <c r="D126" s="458">
        <v>538</v>
      </c>
      <c r="E126" s="457" t="s">
        <v>2086</v>
      </c>
      <c r="F126" s="457" t="s">
        <v>2087</v>
      </c>
      <c r="G126" s="458">
        <v>4150</v>
      </c>
      <c r="H126" s="458">
        <v>4100</v>
      </c>
      <c r="I126" s="458">
        <v>4100</v>
      </c>
      <c r="J126" s="458">
        <v>0</v>
      </c>
      <c r="K126" s="459">
        <v>45999</v>
      </c>
      <c r="L126" s="459">
        <v>46363</v>
      </c>
      <c r="M126" s="457"/>
      <c r="N126" s="458">
        <v>0</v>
      </c>
      <c r="P126">
        <f>+_xlfn.XLOOKUP(F126,'[15]Rent Roll (MF)'!$F:$F,'[15]Rent Roll (MF)'!$H:$H,"x")</f>
        <v>4100</v>
      </c>
    </row>
    <row r="127" spans="2:16">
      <c r="B127" s="457" t="s">
        <v>574</v>
      </c>
      <c r="C127" s="457" t="s">
        <v>1901</v>
      </c>
      <c r="D127" s="458">
        <v>735</v>
      </c>
      <c r="E127" s="457" t="s">
        <v>2847</v>
      </c>
      <c r="F127" s="457" t="s">
        <v>2848</v>
      </c>
      <c r="G127" s="458">
        <v>6600</v>
      </c>
      <c r="H127" s="458">
        <v>6100</v>
      </c>
      <c r="I127" s="458">
        <v>3050</v>
      </c>
      <c r="J127" s="458">
        <v>0</v>
      </c>
      <c r="K127" s="459">
        <v>46037</v>
      </c>
      <c r="L127" s="459">
        <v>46401</v>
      </c>
      <c r="M127" s="457"/>
      <c r="N127" s="458">
        <v>0</v>
      </c>
      <c r="P127" t="str">
        <f>+_xlfn.XLOOKUP(F127,'[15]Rent Roll (MF)'!$F:$F,'[15]Rent Roll (MF)'!$H:$H,"x")</f>
        <v>x</v>
      </c>
    </row>
    <row r="128" spans="2:16">
      <c r="B128" s="457" t="s">
        <v>578</v>
      </c>
      <c r="C128" s="457" t="s">
        <v>1902</v>
      </c>
      <c r="D128" s="458">
        <v>583</v>
      </c>
      <c r="E128" s="457" t="s">
        <v>2088</v>
      </c>
      <c r="F128" s="457" t="s">
        <v>2089</v>
      </c>
      <c r="G128" s="458">
        <v>5000</v>
      </c>
      <c r="H128" s="458">
        <v>4975</v>
      </c>
      <c r="I128" s="458">
        <v>4975</v>
      </c>
      <c r="J128" s="458">
        <v>0</v>
      </c>
      <c r="K128" s="459">
        <v>45946</v>
      </c>
      <c r="L128" s="459">
        <v>46310</v>
      </c>
      <c r="M128" s="457"/>
      <c r="N128" s="458">
        <v>0</v>
      </c>
      <c r="P128">
        <f>+_xlfn.XLOOKUP(F128,'[15]Rent Roll (MF)'!$F:$F,'[15]Rent Roll (MF)'!$H:$H,"x")</f>
        <v>4975</v>
      </c>
    </row>
    <row r="129" spans="2:16">
      <c r="B129" s="457" t="s">
        <v>581</v>
      </c>
      <c r="C129" s="457" t="s">
        <v>1905</v>
      </c>
      <c r="D129" s="458">
        <v>420</v>
      </c>
      <c r="E129" s="457" t="s">
        <v>2090</v>
      </c>
      <c r="F129" s="457" t="s">
        <v>2091</v>
      </c>
      <c r="G129" s="458">
        <v>4100</v>
      </c>
      <c r="H129" s="458">
        <v>4000</v>
      </c>
      <c r="I129" s="458">
        <v>4000</v>
      </c>
      <c r="J129" s="458">
        <v>0</v>
      </c>
      <c r="K129" s="459">
        <v>45904</v>
      </c>
      <c r="L129" s="459">
        <v>46268</v>
      </c>
      <c r="M129" s="457"/>
      <c r="N129" s="458">
        <v>-4125</v>
      </c>
      <c r="P129">
        <f>+_xlfn.XLOOKUP(F129,'[15]Rent Roll (MF)'!$F:$F,'[15]Rent Roll (MF)'!$H:$H,"x")</f>
        <v>4000</v>
      </c>
    </row>
    <row r="130" spans="2:16">
      <c r="B130" s="457" t="s">
        <v>584</v>
      </c>
      <c r="C130" s="457" t="s">
        <v>1908</v>
      </c>
      <c r="D130" s="458">
        <v>694</v>
      </c>
      <c r="E130" s="457" t="s">
        <v>2092</v>
      </c>
      <c r="F130" s="457" t="s">
        <v>2093</v>
      </c>
      <c r="G130" s="458">
        <v>5200</v>
      </c>
      <c r="H130" s="458">
        <v>5500</v>
      </c>
      <c r="I130" s="458">
        <v>5200</v>
      </c>
      <c r="J130" s="458">
        <v>0</v>
      </c>
      <c r="K130" s="459">
        <v>45476</v>
      </c>
      <c r="L130" s="459">
        <v>46234</v>
      </c>
      <c r="M130" s="457"/>
      <c r="N130" s="458">
        <v>0</v>
      </c>
      <c r="P130">
        <f>+_xlfn.XLOOKUP(F130,'[15]Rent Roll (MF)'!$F:$F,'[15]Rent Roll (MF)'!$H:$H,"x")</f>
        <v>5500</v>
      </c>
    </row>
    <row r="131" spans="2:16">
      <c r="B131" s="457" t="s">
        <v>587</v>
      </c>
      <c r="C131" s="457" t="s">
        <v>1909</v>
      </c>
      <c r="D131" s="458">
        <v>698</v>
      </c>
      <c r="E131" s="457" t="s">
        <v>2094</v>
      </c>
      <c r="F131" s="457" t="s">
        <v>2095</v>
      </c>
      <c r="G131" s="458">
        <v>5250</v>
      </c>
      <c r="H131" s="458">
        <v>5600</v>
      </c>
      <c r="I131" s="458">
        <v>5250</v>
      </c>
      <c r="J131" s="458">
        <v>0</v>
      </c>
      <c r="K131" s="459">
        <v>45488</v>
      </c>
      <c r="L131" s="459">
        <v>46265</v>
      </c>
      <c r="M131" s="457"/>
      <c r="N131" s="458">
        <v>0</v>
      </c>
      <c r="P131">
        <f>+_xlfn.XLOOKUP(F131,'[15]Rent Roll (MF)'!$F:$F,'[15]Rent Roll (MF)'!$H:$H,"x")</f>
        <v>5600</v>
      </c>
    </row>
    <row r="132" spans="2:16">
      <c r="B132" s="457" t="s">
        <v>590</v>
      </c>
      <c r="C132" s="457" t="s">
        <v>1910</v>
      </c>
      <c r="D132" s="458">
        <v>698</v>
      </c>
      <c r="E132" s="457" t="s">
        <v>2096</v>
      </c>
      <c r="F132" s="457" t="s">
        <v>2097</v>
      </c>
      <c r="G132" s="458">
        <v>5420</v>
      </c>
      <c r="H132" s="458">
        <v>5400</v>
      </c>
      <c r="I132" s="458">
        <v>5400</v>
      </c>
      <c r="J132" s="458">
        <v>0</v>
      </c>
      <c r="K132" s="459">
        <v>45716</v>
      </c>
      <c r="L132" s="459">
        <v>46446</v>
      </c>
      <c r="M132" s="457"/>
      <c r="N132" s="458">
        <v>0</v>
      </c>
      <c r="P132">
        <f>+_xlfn.XLOOKUP(F132,'[15]Rent Roll (MF)'!$F:$F,'[15]Rent Roll (MF)'!$H:$H,"x")</f>
        <v>5400</v>
      </c>
    </row>
    <row r="133" spans="2:16">
      <c r="B133" s="457" t="s">
        <v>594</v>
      </c>
      <c r="C133" s="457" t="s">
        <v>1913</v>
      </c>
      <c r="D133" s="458">
        <v>698</v>
      </c>
      <c r="E133" s="457" t="s">
        <v>2098</v>
      </c>
      <c r="F133" s="457" t="s">
        <v>2099</v>
      </c>
      <c r="G133" s="458">
        <v>5420</v>
      </c>
      <c r="H133" s="458">
        <v>5400</v>
      </c>
      <c r="I133" s="458">
        <v>5400</v>
      </c>
      <c r="J133" s="458">
        <v>0</v>
      </c>
      <c r="K133" s="459">
        <v>45712</v>
      </c>
      <c r="L133" s="459">
        <v>46446</v>
      </c>
      <c r="M133" s="457"/>
      <c r="N133" s="458">
        <v>0</v>
      </c>
      <c r="P133">
        <f>+_xlfn.XLOOKUP(F133,'[15]Rent Roll (MF)'!$F:$F,'[15]Rent Roll (MF)'!$H:$H,"x")</f>
        <v>5400</v>
      </c>
    </row>
    <row r="134" spans="2:16">
      <c r="B134" s="457" t="s">
        <v>598</v>
      </c>
      <c r="C134" s="457" t="s">
        <v>1916</v>
      </c>
      <c r="D134" s="458">
        <v>456</v>
      </c>
      <c r="E134" s="457" t="s">
        <v>2100</v>
      </c>
      <c r="F134" s="457" t="s">
        <v>2101</v>
      </c>
      <c r="G134" s="458">
        <v>4150</v>
      </c>
      <c r="H134" s="893">
        <f>+P134</f>
        <v>4050</v>
      </c>
      <c r="I134" s="458">
        <v>2025</v>
      </c>
      <c r="J134" s="458">
        <v>0</v>
      </c>
      <c r="K134" s="459">
        <v>45903</v>
      </c>
      <c r="L134" s="459">
        <v>46267</v>
      </c>
      <c r="M134" s="459">
        <v>46113</v>
      </c>
      <c r="N134" s="458">
        <v>0</v>
      </c>
      <c r="P134">
        <f>+_xlfn.XLOOKUP(F134,'[15]Rent Roll (MF)'!$F:$F,'[15]Rent Roll (MF)'!$H:$H,"x")</f>
        <v>4050</v>
      </c>
    </row>
    <row r="135" spans="2:16">
      <c r="B135" s="457" t="s">
        <v>601</v>
      </c>
      <c r="C135" s="457" t="s">
        <v>1919</v>
      </c>
      <c r="D135" s="458">
        <v>736</v>
      </c>
      <c r="E135" s="457" t="s">
        <v>2102</v>
      </c>
      <c r="F135" s="457" t="s">
        <v>2103</v>
      </c>
      <c r="G135" s="458">
        <v>5660</v>
      </c>
      <c r="H135" s="458">
        <v>5700</v>
      </c>
      <c r="I135" s="458">
        <v>5550</v>
      </c>
      <c r="J135" s="458">
        <v>0</v>
      </c>
      <c r="K135" s="459">
        <v>45464</v>
      </c>
      <c r="L135" s="459">
        <v>46203</v>
      </c>
      <c r="M135" s="457"/>
      <c r="N135" s="458">
        <v>0</v>
      </c>
      <c r="P135">
        <f>+_xlfn.XLOOKUP(F135,'[15]Rent Roll (MF)'!$F:$F,'[15]Rent Roll (MF)'!$H:$H,"x")</f>
        <v>5700</v>
      </c>
    </row>
    <row r="136" spans="2:16">
      <c r="B136" s="457" t="s">
        <v>604</v>
      </c>
      <c r="C136" s="457" t="s">
        <v>1920</v>
      </c>
      <c r="D136" s="458">
        <v>523</v>
      </c>
      <c r="E136" s="457" t="s">
        <v>2104</v>
      </c>
      <c r="F136" s="457" t="s">
        <v>2105</v>
      </c>
      <c r="G136" s="458">
        <v>5250</v>
      </c>
      <c r="H136" s="458">
        <v>4900</v>
      </c>
      <c r="I136" s="458">
        <v>4900</v>
      </c>
      <c r="J136" s="458">
        <v>0</v>
      </c>
      <c r="K136" s="459">
        <v>45884</v>
      </c>
      <c r="L136" s="459">
        <v>46248</v>
      </c>
      <c r="M136" s="457"/>
      <c r="N136" s="458">
        <v>0</v>
      </c>
      <c r="P136">
        <f>+_xlfn.XLOOKUP(F136,'[15]Rent Roll (MF)'!$F:$F,'[15]Rent Roll (MF)'!$H:$H,"x")</f>
        <v>4900</v>
      </c>
    </row>
    <row r="137" spans="2:16">
      <c r="B137" s="457" t="s">
        <v>607</v>
      </c>
      <c r="C137" s="457" t="s">
        <v>1923</v>
      </c>
      <c r="D137" s="458">
        <v>662</v>
      </c>
      <c r="E137" s="457" t="s">
        <v>2106</v>
      </c>
      <c r="F137" s="457" t="s">
        <v>2107</v>
      </c>
      <c r="G137" s="458">
        <v>5200</v>
      </c>
      <c r="H137" s="458">
        <v>5500</v>
      </c>
      <c r="I137" s="458">
        <v>5200</v>
      </c>
      <c r="J137" s="458">
        <v>0</v>
      </c>
      <c r="K137" s="459">
        <v>45492</v>
      </c>
      <c r="L137" s="459">
        <v>46234</v>
      </c>
      <c r="M137" s="457"/>
      <c r="N137" s="458">
        <v>0</v>
      </c>
      <c r="P137">
        <f>+_xlfn.XLOOKUP(F137,'[15]Rent Roll (MF)'!$F:$F,'[15]Rent Roll (MF)'!$H:$H,"x")</f>
        <v>5500</v>
      </c>
    </row>
    <row r="138" spans="2:16">
      <c r="B138" s="457" t="s">
        <v>610</v>
      </c>
      <c r="C138" s="457" t="s">
        <v>1926</v>
      </c>
      <c r="D138" s="458">
        <v>902</v>
      </c>
      <c r="E138" s="457" t="s">
        <v>2108</v>
      </c>
      <c r="F138" s="457" t="s">
        <v>2109</v>
      </c>
      <c r="G138" s="458">
        <v>8000</v>
      </c>
      <c r="H138" s="458">
        <v>8175</v>
      </c>
      <c r="I138" s="458">
        <v>8175</v>
      </c>
      <c r="J138" s="458">
        <v>0</v>
      </c>
      <c r="K138" s="459">
        <v>45891</v>
      </c>
      <c r="L138" s="459">
        <v>46255</v>
      </c>
      <c r="M138" s="457"/>
      <c r="N138" s="458">
        <v>0</v>
      </c>
      <c r="P138">
        <f>+_xlfn.XLOOKUP(F138,'[15]Rent Roll (MF)'!$F:$F,'[15]Rent Roll (MF)'!$H:$H,"x")</f>
        <v>8175</v>
      </c>
    </row>
    <row r="139" spans="2:16">
      <c r="B139" s="457" t="s">
        <v>612</v>
      </c>
      <c r="C139" s="457" t="s">
        <v>1927</v>
      </c>
      <c r="D139" s="458">
        <v>520</v>
      </c>
      <c r="E139" s="457" t="s">
        <v>2110</v>
      </c>
      <c r="F139" s="457" t="s">
        <v>2111</v>
      </c>
      <c r="G139" s="458">
        <v>5000</v>
      </c>
      <c r="H139" s="458">
        <v>4375</v>
      </c>
      <c r="I139" s="458">
        <v>2187.5</v>
      </c>
      <c r="J139" s="458">
        <v>0</v>
      </c>
      <c r="K139" s="459">
        <v>46014</v>
      </c>
      <c r="L139" s="459">
        <v>46378</v>
      </c>
      <c r="M139" s="457"/>
      <c r="N139" s="458">
        <v>-4500</v>
      </c>
      <c r="P139">
        <f>+_xlfn.XLOOKUP(F139,'[15]Rent Roll (MF)'!$F:$F,'[15]Rent Roll (MF)'!$H:$H,"x")</f>
        <v>4375</v>
      </c>
    </row>
    <row r="140" spans="2:16">
      <c r="B140" s="457" t="s">
        <v>615</v>
      </c>
      <c r="C140" s="457" t="s">
        <v>1930</v>
      </c>
      <c r="D140" s="458">
        <v>481</v>
      </c>
      <c r="E140" s="457" t="s">
        <v>2112</v>
      </c>
      <c r="F140" s="457" t="s">
        <v>2113</v>
      </c>
      <c r="G140" s="458">
        <v>4150</v>
      </c>
      <c r="H140" s="458">
        <v>4220</v>
      </c>
      <c r="I140" s="458">
        <v>4220</v>
      </c>
      <c r="J140" s="458">
        <v>0</v>
      </c>
      <c r="K140" s="459">
        <v>45905</v>
      </c>
      <c r="L140" s="459">
        <v>46269</v>
      </c>
      <c r="M140" s="457"/>
      <c r="N140" s="458">
        <v>0</v>
      </c>
      <c r="P140">
        <f>+_xlfn.XLOOKUP(F140,'[15]Rent Roll (MF)'!$F:$F,'[15]Rent Roll (MF)'!$H:$H,"x")</f>
        <v>4220</v>
      </c>
    </row>
    <row r="141" spans="2:16">
      <c r="B141" s="457" t="s">
        <v>618</v>
      </c>
      <c r="C141" s="457" t="s">
        <v>1933</v>
      </c>
      <c r="D141" s="458">
        <v>550</v>
      </c>
      <c r="E141" s="457" t="s">
        <v>2114</v>
      </c>
      <c r="F141" s="457" t="s">
        <v>2115</v>
      </c>
      <c r="G141" s="458">
        <v>4300</v>
      </c>
      <c r="H141" s="458">
        <v>4375</v>
      </c>
      <c r="I141" s="458">
        <v>2187.5</v>
      </c>
      <c r="J141" s="458">
        <v>0</v>
      </c>
      <c r="K141" s="459">
        <v>45939</v>
      </c>
      <c r="L141" s="459">
        <v>46303</v>
      </c>
      <c r="M141" s="457"/>
      <c r="N141" s="458">
        <v>0</v>
      </c>
      <c r="P141">
        <f>+_xlfn.XLOOKUP(F141,'[15]Rent Roll (MF)'!$F:$F,'[15]Rent Roll (MF)'!$H:$H,"x")</f>
        <v>4375</v>
      </c>
    </row>
    <row r="142" spans="2:16">
      <c r="B142" s="457" t="s">
        <v>2849</v>
      </c>
      <c r="C142" s="457" t="s">
        <v>1891</v>
      </c>
      <c r="D142" s="458">
        <v>461</v>
      </c>
      <c r="E142" s="457" t="s">
        <v>2116</v>
      </c>
      <c r="F142" s="457" t="s">
        <v>2117</v>
      </c>
      <c r="G142" s="458">
        <v>3250</v>
      </c>
      <c r="H142" s="458">
        <v>3800</v>
      </c>
      <c r="I142" s="458">
        <v>1900</v>
      </c>
      <c r="J142" s="458">
        <v>0</v>
      </c>
      <c r="K142" s="459">
        <v>45912</v>
      </c>
      <c r="L142" s="459">
        <v>46276</v>
      </c>
      <c r="M142" s="457"/>
      <c r="N142" s="458">
        <v>0</v>
      </c>
      <c r="P142">
        <f>+_xlfn.XLOOKUP(F142,'[15]Rent Roll (MF)'!$F:$F,'[15]Rent Roll (MF)'!$H:$H,"x")</f>
        <v>3800</v>
      </c>
    </row>
    <row r="143" spans="2:16">
      <c r="B143" s="457" t="s">
        <v>2850</v>
      </c>
      <c r="C143" s="457" t="s">
        <v>1892</v>
      </c>
      <c r="D143" s="458">
        <v>677</v>
      </c>
      <c r="E143" s="457" t="s">
        <v>2118</v>
      </c>
      <c r="F143" s="457" t="s">
        <v>2119</v>
      </c>
      <c r="G143" s="458">
        <v>4200</v>
      </c>
      <c r="H143" s="458">
        <v>4350</v>
      </c>
      <c r="I143" s="458">
        <v>4200</v>
      </c>
      <c r="J143" s="458">
        <v>0</v>
      </c>
      <c r="K143" s="459">
        <v>45259</v>
      </c>
      <c r="L143" s="459">
        <v>46721</v>
      </c>
      <c r="M143" s="457"/>
      <c r="N143" s="458">
        <v>0</v>
      </c>
      <c r="P143">
        <f>+_xlfn.XLOOKUP(F143,'[15]Rent Roll (MF)'!$F:$F,'[15]Rent Roll (MF)'!$H:$H,"x")</f>
        <v>4350</v>
      </c>
    </row>
    <row r="144" spans="2:16">
      <c r="B144" s="457" t="s">
        <v>2851</v>
      </c>
      <c r="C144" s="457" t="s">
        <v>1895</v>
      </c>
      <c r="D144" s="458">
        <v>729</v>
      </c>
      <c r="E144" s="457" t="s">
        <v>2120</v>
      </c>
      <c r="F144" s="457" t="s">
        <v>2121</v>
      </c>
      <c r="G144" s="458">
        <v>5200</v>
      </c>
      <c r="H144" s="458">
        <v>5300</v>
      </c>
      <c r="I144" s="458">
        <v>2650</v>
      </c>
      <c r="J144" s="458">
        <v>0</v>
      </c>
      <c r="K144" s="459">
        <v>45950</v>
      </c>
      <c r="L144" s="459">
        <v>46314</v>
      </c>
      <c r="M144" s="457"/>
      <c r="N144" s="458">
        <v>0</v>
      </c>
      <c r="P144">
        <f>+_xlfn.XLOOKUP(F144,'[15]Rent Roll (MF)'!$F:$F,'[15]Rent Roll (MF)'!$H:$H,"x")</f>
        <v>5300</v>
      </c>
    </row>
    <row r="145" spans="2:16">
      <c r="B145" s="457" t="s">
        <v>2852</v>
      </c>
      <c r="C145" s="457" t="s">
        <v>1898</v>
      </c>
      <c r="D145" s="458">
        <v>538</v>
      </c>
      <c r="E145" s="457" t="s">
        <v>76</v>
      </c>
      <c r="F145" s="457" t="s">
        <v>76</v>
      </c>
      <c r="G145" s="458">
        <v>4400</v>
      </c>
      <c r="H145" s="458">
        <v>0</v>
      </c>
      <c r="I145" s="458">
        <v>0</v>
      </c>
      <c r="J145" s="458">
        <v>0</v>
      </c>
      <c r="K145" s="457"/>
      <c r="L145" s="457"/>
      <c r="M145" s="457"/>
      <c r="N145" s="458">
        <v>0</v>
      </c>
      <c r="P145">
        <f>+_xlfn.XLOOKUP(F145,'[15]Rent Roll (MF)'!$F:$F,'[15]Rent Roll (MF)'!$H:$H,"x")</f>
        <v>0</v>
      </c>
    </row>
    <row r="146" spans="2:16">
      <c r="B146" s="457" t="s">
        <v>2853</v>
      </c>
      <c r="C146" s="457" t="s">
        <v>1901</v>
      </c>
      <c r="D146" s="458">
        <v>735</v>
      </c>
      <c r="E146" s="457" t="s">
        <v>2854</v>
      </c>
      <c r="F146" s="457" t="s">
        <v>2855</v>
      </c>
      <c r="G146" s="458">
        <v>6350</v>
      </c>
      <c r="H146" s="458">
        <v>6150</v>
      </c>
      <c r="I146" s="458">
        <v>3075</v>
      </c>
      <c r="J146" s="458">
        <v>0</v>
      </c>
      <c r="K146" s="459">
        <v>46055</v>
      </c>
      <c r="L146" s="459">
        <v>46419</v>
      </c>
      <c r="M146" s="457"/>
      <c r="N146" s="458">
        <v>-3200</v>
      </c>
      <c r="P146" t="str">
        <f>+_xlfn.XLOOKUP(F146,'[15]Rent Roll (MF)'!$F:$F,'[15]Rent Roll (MF)'!$H:$H,"x")</f>
        <v>x</v>
      </c>
    </row>
    <row r="147" spans="2:16">
      <c r="B147" s="457" t="s">
        <v>2856</v>
      </c>
      <c r="C147" s="457" t="s">
        <v>1902</v>
      </c>
      <c r="D147" s="458">
        <v>583</v>
      </c>
      <c r="E147" s="457" t="s">
        <v>2857</v>
      </c>
      <c r="F147" s="457" t="s">
        <v>2858</v>
      </c>
      <c r="G147" s="458">
        <v>5150</v>
      </c>
      <c r="H147" s="458">
        <v>5000</v>
      </c>
      <c r="I147" s="458">
        <v>2500</v>
      </c>
      <c r="J147" s="458">
        <v>0</v>
      </c>
      <c r="K147" s="459">
        <v>46031</v>
      </c>
      <c r="L147" s="459">
        <v>46395</v>
      </c>
      <c r="M147" s="457"/>
      <c r="N147" s="458">
        <v>-4000</v>
      </c>
      <c r="P147" t="str">
        <f>+_xlfn.XLOOKUP(F147,'[15]Rent Roll (MF)'!$F:$F,'[15]Rent Roll (MF)'!$H:$H,"x")</f>
        <v>x</v>
      </c>
    </row>
    <row r="148" spans="2:16">
      <c r="B148" s="457" t="s">
        <v>2859</v>
      </c>
      <c r="C148" s="457" t="s">
        <v>1905</v>
      </c>
      <c r="D148" s="458">
        <v>420</v>
      </c>
      <c r="E148" s="457" t="s">
        <v>2122</v>
      </c>
      <c r="F148" s="457" t="s">
        <v>2123</v>
      </c>
      <c r="G148" s="458">
        <v>3965</v>
      </c>
      <c r="H148" s="458">
        <v>4270</v>
      </c>
      <c r="I148" s="458">
        <v>4270</v>
      </c>
      <c r="J148" s="458">
        <v>0</v>
      </c>
      <c r="K148" s="459">
        <v>45908</v>
      </c>
      <c r="L148" s="459">
        <v>46241</v>
      </c>
      <c r="M148" s="457"/>
      <c r="N148" s="458">
        <v>0</v>
      </c>
      <c r="P148">
        <f>+_xlfn.XLOOKUP(F148,'[15]Rent Roll (MF)'!$F:$F,'[15]Rent Roll (MF)'!$H:$H,"x")</f>
        <v>4270</v>
      </c>
    </row>
    <row r="149" spans="2:16">
      <c r="B149" s="457" t="s">
        <v>2860</v>
      </c>
      <c r="C149" s="457" t="s">
        <v>1908</v>
      </c>
      <c r="D149" s="458">
        <v>694</v>
      </c>
      <c r="E149" s="457" t="s">
        <v>2124</v>
      </c>
      <c r="F149" s="457" t="s">
        <v>2125</v>
      </c>
      <c r="G149" s="458">
        <v>5250</v>
      </c>
      <c r="H149" s="458">
        <v>5400</v>
      </c>
      <c r="I149" s="458">
        <v>5250</v>
      </c>
      <c r="J149" s="458">
        <v>0</v>
      </c>
      <c r="K149" s="459">
        <v>45475</v>
      </c>
      <c r="L149" s="459">
        <v>46568</v>
      </c>
      <c r="M149" s="457"/>
      <c r="N149" s="458">
        <v>0</v>
      </c>
      <c r="P149">
        <f>+_xlfn.XLOOKUP(F149,'[15]Rent Roll (MF)'!$F:$F,'[15]Rent Roll (MF)'!$H:$H,"x")</f>
        <v>5400</v>
      </c>
    </row>
    <row r="150" spans="2:16">
      <c r="B150" s="457" t="s">
        <v>2861</v>
      </c>
      <c r="C150" s="457" t="s">
        <v>1909</v>
      </c>
      <c r="D150" s="458">
        <v>698</v>
      </c>
      <c r="E150" s="457" t="s">
        <v>2126</v>
      </c>
      <c r="F150" s="457" t="s">
        <v>2127</v>
      </c>
      <c r="G150" s="458">
        <v>5520</v>
      </c>
      <c r="H150" s="458">
        <v>5700</v>
      </c>
      <c r="I150" s="458">
        <v>5400</v>
      </c>
      <c r="J150" s="458">
        <v>0</v>
      </c>
      <c r="K150" s="459">
        <v>45066</v>
      </c>
      <c r="L150" s="459">
        <v>46356</v>
      </c>
      <c r="M150" s="457"/>
      <c r="N150" s="458">
        <v>-2912.5</v>
      </c>
      <c r="P150">
        <f>+_xlfn.XLOOKUP(F150,'[15]Rent Roll (MF)'!$F:$F,'[15]Rent Roll (MF)'!$H:$H,"x")</f>
        <v>5700</v>
      </c>
    </row>
    <row r="151" spans="2:16">
      <c r="B151" s="457" t="s">
        <v>2862</v>
      </c>
      <c r="C151" s="457" t="s">
        <v>1910</v>
      </c>
      <c r="D151" s="458">
        <v>698</v>
      </c>
      <c r="E151" s="457" t="s">
        <v>2863</v>
      </c>
      <c r="F151" s="457" t="s">
        <v>2129</v>
      </c>
      <c r="G151" s="458">
        <v>5520</v>
      </c>
      <c r="H151" s="893">
        <f>+P151</f>
        <v>5900</v>
      </c>
      <c r="I151" s="458">
        <v>0</v>
      </c>
      <c r="J151" s="458">
        <v>0</v>
      </c>
      <c r="K151" s="459">
        <v>44661</v>
      </c>
      <c r="L151" s="459">
        <v>46142</v>
      </c>
      <c r="M151" s="459">
        <v>46112</v>
      </c>
      <c r="N151" s="458">
        <v>0</v>
      </c>
      <c r="P151">
        <f>+_xlfn.XLOOKUP(F151,'[15]Rent Roll (MF)'!$F:$F,'[15]Rent Roll (MF)'!$H:$H,"x")</f>
        <v>5900</v>
      </c>
    </row>
    <row r="152" spans="2:16">
      <c r="B152" s="457" t="s">
        <v>2864</v>
      </c>
      <c r="C152" s="457" t="s">
        <v>1913</v>
      </c>
      <c r="D152" s="458">
        <v>698</v>
      </c>
      <c r="E152" s="457" t="s">
        <v>2130</v>
      </c>
      <c r="F152" s="457" t="s">
        <v>2131</v>
      </c>
      <c r="G152" s="458">
        <v>5520</v>
      </c>
      <c r="H152" s="458">
        <v>5750</v>
      </c>
      <c r="I152" s="458">
        <v>2762</v>
      </c>
      <c r="J152" s="458">
        <v>0</v>
      </c>
      <c r="K152" s="459">
        <v>45171</v>
      </c>
      <c r="L152" s="459">
        <v>46295</v>
      </c>
      <c r="M152" s="457"/>
      <c r="N152" s="458">
        <v>-5850</v>
      </c>
      <c r="P152">
        <f>+_xlfn.XLOOKUP(F152,'[15]Rent Roll (MF)'!$F:$F,'[15]Rent Roll (MF)'!$H:$H,"x")</f>
        <v>5750</v>
      </c>
    </row>
    <row r="153" spans="2:16">
      <c r="B153" s="457" t="s">
        <v>2865</v>
      </c>
      <c r="C153" s="457" t="s">
        <v>1916</v>
      </c>
      <c r="D153" s="458">
        <v>456</v>
      </c>
      <c r="E153" s="457" t="s">
        <v>2132</v>
      </c>
      <c r="F153" s="457" t="s">
        <v>2133</v>
      </c>
      <c r="G153" s="458">
        <v>4100</v>
      </c>
      <c r="H153" s="458">
        <v>3950</v>
      </c>
      <c r="I153" s="458">
        <v>1975</v>
      </c>
      <c r="J153" s="458">
        <v>0</v>
      </c>
      <c r="K153" s="459">
        <v>46006</v>
      </c>
      <c r="L153" s="459">
        <v>46370</v>
      </c>
      <c r="M153" s="457"/>
      <c r="N153" s="458">
        <v>0</v>
      </c>
      <c r="P153">
        <f>+_xlfn.XLOOKUP(F153,'[15]Rent Roll (MF)'!$F:$F,'[15]Rent Roll (MF)'!$H:$H,"x")</f>
        <v>3950</v>
      </c>
    </row>
    <row r="154" spans="2:16">
      <c r="B154" s="457" t="s">
        <v>2866</v>
      </c>
      <c r="C154" s="457" t="s">
        <v>1919</v>
      </c>
      <c r="D154" s="458">
        <v>736</v>
      </c>
      <c r="E154" s="457" t="s">
        <v>2134</v>
      </c>
      <c r="F154" s="457" t="s">
        <v>2135</v>
      </c>
      <c r="G154" s="458">
        <v>6000</v>
      </c>
      <c r="H154" s="458">
        <v>6100</v>
      </c>
      <c r="I154" s="458">
        <v>6000</v>
      </c>
      <c r="J154" s="458">
        <v>0</v>
      </c>
      <c r="K154" s="459">
        <v>45471</v>
      </c>
      <c r="L154" s="459">
        <v>46234</v>
      </c>
      <c r="M154" s="457"/>
      <c r="N154" s="458">
        <v>-6225</v>
      </c>
      <c r="P154">
        <f>+_xlfn.XLOOKUP(F154,'[15]Rent Roll (MF)'!$F:$F,'[15]Rent Roll (MF)'!$H:$H,"x")</f>
        <v>6100</v>
      </c>
    </row>
    <row r="155" spans="2:16">
      <c r="B155" s="457" t="s">
        <v>2867</v>
      </c>
      <c r="C155" s="457" t="s">
        <v>1920</v>
      </c>
      <c r="D155" s="458">
        <v>523</v>
      </c>
      <c r="E155" s="457" t="s">
        <v>2136</v>
      </c>
      <c r="F155" s="457" t="s">
        <v>2137</v>
      </c>
      <c r="G155" s="458">
        <v>4800</v>
      </c>
      <c r="H155" s="458">
        <v>4900</v>
      </c>
      <c r="I155" s="458">
        <v>4900</v>
      </c>
      <c r="J155" s="458">
        <v>0</v>
      </c>
      <c r="K155" s="459">
        <v>45883</v>
      </c>
      <c r="L155" s="459">
        <v>46247</v>
      </c>
      <c r="M155" s="457"/>
      <c r="N155" s="458">
        <v>0</v>
      </c>
      <c r="P155">
        <f>+_xlfn.XLOOKUP(F155,'[15]Rent Roll (MF)'!$F:$F,'[15]Rent Roll (MF)'!$H:$H,"x")</f>
        <v>4900</v>
      </c>
    </row>
    <row r="156" spans="2:16">
      <c r="B156" s="457" t="s">
        <v>2868</v>
      </c>
      <c r="C156" s="457" t="s">
        <v>1923</v>
      </c>
      <c r="D156" s="458">
        <v>662</v>
      </c>
      <c r="E156" s="457" t="s">
        <v>2138</v>
      </c>
      <c r="F156" s="457" t="s">
        <v>2139</v>
      </c>
      <c r="G156" s="458">
        <v>5550</v>
      </c>
      <c r="H156" s="458">
        <v>5350</v>
      </c>
      <c r="I156" s="458">
        <v>2675</v>
      </c>
      <c r="J156" s="458">
        <v>0</v>
      </c>
      <c r="K156" s="459">
        <v>46008</v>
      </c>
      <c r="L156" s="459">
        <v>46372</v>
      </c>
      <c r="M156" s="457"/>
      <c r="N156" s="458">
        <v>0</v>
      </c>
      <c r="P156">
        <f>+_xlfn.XLOOKUP(F156,'[15]Rent Roll (MF)'!$F:$F,'[15]Rent Roll (MF)'!$H:$H,"x")</f>
        <v>5350</v>
      </c>
    </row>
    <row r="157" spans="2:16">
      <c r="B157" s="457" t="s">
        <v>2869</v>
      </c>
      <c r="C157" s="457" t="s">
        <v>1926</v>
      </c>
      <c r="D157" s="458">
        <v>902</v>
      </c>
      <c r="E157" s="457" t="s">
        <v>2140</v>
      </c>
      <c r="F157" s="457" t="s">
        <v>2141</v>
      </c>
      <c r="G157" s="458">
        <v>7500</v>
      </c>
      <c r="H157" s="458">
        <v>7000</v>
      </c>
      <c r="I157" s="458">
        <v>3500</v>
      </c>
      <c r="J157" s="458">
        <v>0</v>
      </c>
      <c r="K157" s="459">
        <v>45996</v>
      </c>
      <c r="L157" s="459">
        <v>46360</v>
      </c>
      <c r="M157" s="457"/>
      <c r="N157" s="458">
        <v>0</v>
      </c>
      <c r="P157">
        <f>+_xlfn.XLOOKUP(F157,'[15]Rent Roll (MF)'!$F:$F,'[15]Rent Roll (MF)'!$H:$H,"x")</f>
        <v>7000</v>
      </c>
    </row>
    <row r="158" spans="2:16">
      <c r="B158" s="457" t="s">
        <v>2870</v>
      </c>
      <c r="C158" s="457" t="s">
        <v>1927</v>
      </c>
      <c r="D158" s="458">
        <v>520</v>
      </c>
      <c r="E158" s="457" t="s">
        <v>2142</v>
      </c>
      <c r="F158" s="457" t="s">
        <v>2143</v>
      </c>
      <c r="G158" s="458">
        <v>4000</v>
      </c>
      <c r="H158" s="458">
        <v>4700</v>
      </c>
      <c r="I158" s="458">
        <v>4700</v>
      </c>
      <c r="J158" s="458">
        <v>0</v>
      </c>
      <c r="K158" s="459">
        <v>45716</v>
      </c>
      <c r="L158" s="459">
        <v>46446</v>
      </c>
      <c r="M158" s="457"/>
      <c r="N158" s="458">
        <v>-4825</v>
      </c>
      <c r="P158">
        <f>+_xlfn.XLOOKUP(F158,'[15]Rent Roll (MF)'!$F:$F,'[15]Rent Roll (MF)'!$H:$H,"x")</f>
        <v>4700</v>
      </c>
    </row>
    <row r="159" spans="2:16">
      <c r="B159" s="457" t="s">
        <v>2871</v>
      </c>
      <c r="C159" s="457" t="s">
        <v>1930</v>
      </c>
      <c r="D159" s="458">
        <v>481</v>
      </c>
      <c r="E159" s="457" t="s">
        <v>2144</v>
      </c>
      <c r="F159" s="457" t="s">
        <v>2145</v>
      </c>
      <c r="G159" s="458">
        <v>4250</v>
      </c>
      <c r="H159" s="458">
        <v>4000</v>
      </c>
      <c r="I159" s="458">
        <v>4000</v>
      </c>
      <c r="J159" s="458">
        <v>0</v>
      </c>
      <c r="K159" s="459">
        <v>45915</v>
      </c>
      <c r="L159" s="459">
        <v>46248</v>
      </c>
      <c r="M159" s="457"/>
      <c r="N159" s="458">
        <v>-4125</v>
      </c>
      <c r="P159">
        <f>+_xlfn.XLOOKUP(F159,'[15]Rent Roll (MF)'!$F:$F,'[15]Rent Roll (MF)'!$H:$H,"x")</f>
        <v>4000</v>
      </c>
    </row>
    <row r="160" spans="2:16">
      <c r="B160" s="457" t="s">
        <v>2872</v>
      </c>
      <c r="C160" s="457" t="s">
        <v>1933</v>
      </c>
      <c r="D160" s="458">
        <v>550</v>
      </c>
      <c r="E160" s="457" t="s">
        <v>2146</v>
      </c>
      <c r="F160" s="457" t="s">
        <v>2147</v>
      </c>
      <c r="G160" s="458">
        <v>4500</v>
      </c>
      <c r="H160" s="458">
        <v>4500</v>
      </c>
      <c r="I160" s="458">
        <v>4500</v>
      </c>
      <c r="J160" s="458">
        <v>0</v>
      </c>
      <c r="K160" s="459">
        <v>45908</v>
      </c>
      <c r="L160" s="459">
        <v>46272</v>
      </c>
      <c r="M160" s="457"/>
      <c r="N160" s="458">
        <v>-4625</v>
      </c>
      <c r="P160">
        <f>+_xlfn.XLOOKUP(F160,'[15]Rent Roll (MF)'!$F:$F,'[15]Rent Roll (MF)'!$H:$H,"x")</f>
        <v>4500</v>
      </c>
    </row>
    <row r="161" spans="2:16">
      <c r="B161" s="457" t="s">
        <v>2873</v>
      </c>
      <c r="C161" s="457" t="s">
        <v>1891</v>
      </c>
      <c r="D161" s="458">
        <v>461</v>
      </c>
      <c r="E161" s="457" t="s">
        <v>2874</v>
      </c>
      <c r="F161" s="457" t="s">
        <v>2875</v>
      </c>
      <c r="G161" s="458">
        <v>4250</v>
      </c>
      <c r="H161" s="458">
        <v>4200</v>
      </c>
      <c r="I161" s="458">
        <v>2100</v>
      </c>
      <c r="J161" s="458">
        <v>0</v>
      </c>
      <c r="K161" s="459">
        <v>46038</v>
      </c>
      <c r="L161" s="459">
        <v>46402</v>
      </c>
      <c r="M161" s="457"/>
      <c r="N161" s="458">
        <v>0</v>
      </c>
      <c r="P161" t="str">
        <f>+_xlfn.XLOOKUP(F161,'[15]Rent Roll (MF)'!$F:$F,'[15]Rent Roll (MF)'!$H:$H,"x")</f>
        <v>x</v>
      </c>
    </row>
    <row r="162" spans="2:16">
      <c r="B162" s="457" t="s">
        <v>2876</v>
      </c>
      <c r="C162" s="457" t="s">
        <v>1892</v>
      </c>
      <c r="D162" s="458">
        <v>677</v>
      </c>
      <c r="E162" s="457" t="s">
        <v>2148</v>
      </c>
      <c r="F162" s="457" t="s">
        <v>2149</v>
      </c>
      <c r="G162" s="458">
        <v>5450</v>
      </c>
      <c r="H162" s="458">
        <v>5000</v>
      </c>
      <c r="I162" s="458">
        <v>2500</v>
      </c>
      <c r="J162" s="458">
        <v>0</v>
      </c>
      <c r="K162" s="459">
        <v>45954</v>
      </c>
      <c r="L162" s="459">
        <v>46288</v>
      </c>
      <c r="M162" s="457"/>
      <c r="N162" s="458">
        <v>-5125</v>
      </c>
      <c r="P162">
        <f>+_xlfn.XLOOKUP(F162,'[15]Rent Roll (MF)'!$F:$F,'[15]Rent Roll (MF)'!$H:$H,"x")</f>
        <v>5000</v>
      </c>
    </row>
    <row r="163" spans="2:16">
      <c r="B163" s="457" t="s">
        <v>2877</v>
      </c>
      <c r="C163" s="457" t="s">
        <v>1895</v>
      </c>
      <c r="D163" s="458">
        <v>729</v>
      </c>
      <c r="E163" s="457" t="s">
        <v>2878</v>
      </c>
      <c r="F163" s="457" t="s">
        <v>2879</v>
      </c>
      <c r="G163" s="458">
        <v>5810</v>
      </c>
      <c r="H163" s="458">
        <v>5200</v>
      </c>
      <c r="I163" s="458">
        <v>2600</v>
      </c>
      <c r="J163" s="458">
        <v>0</v>
      </c>
      <c r="K163" s="459">
        <v>46070</v>
      </c>
      <c r="L163" s="459">
        <v>46493</v>
      </c>
      <c r="M163" s="457"/>
      <c r="N163" s="458">
        <v>-2792.86</v>
      </c>
      <c r="P163" t="str">
        <f>+_xlfn.XLOOKUP(F163,'[15]Rent Roll (MF)'!$F:$F,'[15]Rent Roll (MF)'!$H:$H,"x")</f>
        <v>x</v>
      </c>
    </row>
    <row r="164" spans="2:16">
      <c r="B164" s="457" t="s">
        <v>2880</v>
      </c>
      <c r="C164" s="457" t="s">
        <v>1898</v>
      </c>
      <c r="D164" s="458">
        <v>538</v>
      </c>
      <c r="E164" s="457" t="s">
        <v>2150</v>
      </c>
      <c r="F164" s="457" t="s">
        <v>2151</v>
      </c>
      <c r="G164" s="458">
        <v>3500</v>
      </c>
      <c r="H164" s="458">
        <v>4350</v>
      </c>
      <c r="I164" s="458">
        <v>4350</v>
      </c>
      <c r="J164" s="458">
        <v>0</v>
      </c>
      <c r="K164" s="459">
        <v>45793</v>
      </c>
      <c r="L164" s="459">
        <v>46157</v>
      </c>
      <c r="M164" s="457"/>
      <c r="N164" s="458">
        <v>0</v>
      </c>
      <c r="P164">
        <f>+_xlfn.XLOOKUP(F164,'[15]Rent Roll (MF)'!$F:$F,'[15]Rent Roll (MF)'!$H:$H,"x")</f>
        <v>4350</v>
      </c>
    </row>
    <row r="165" spans="2:16">
      <c r="B165" s="457" t="s">
        <v>2881</v>
      </c>
      <c r="C165" s="457" t="s">
        <v>1901</v>
      </c>
      <c r="D165" s="458">
        <v>735</v>
      </c>
      <c r="E165" s="457" t="s">
        <v>2152</v>
      </c>
      <c r="F165" s="457" t="s">
        <v>2153</v>
      </c>
      <c r="G165" s="458">
        <v>6650</v>
      </c>
      <c r="H165" s="458">
        <v>6700</v>
      </c>
      <c r="I165" s="458">
        <v>6650</v>
      </c>
      <c r="J165" s="458">
        <v>0</v>
      </c>
      <c r="K165" s="459">
        <v>45455</v>
      </c>
      <c r="L165" s="459">
        <v>46203</v>
      </c>
      <c r="M165" s="457"/>
      <c r="N165" s="458">
        <v>0</v>
      </c>
      <c r="P165">
        <f>+_xlfn.XLOOKUP(F165,'[15]Rent Roll (MF)'!$F:$F,'[15]Rent Roll (MF)'!$H:$H,"x")</f>
        <v>6700</v>
      </c>
    </row>
    <row r="166" spans="2:16">
      <c r="B166" s="457" t="s">
        <v>2882</v>
      </c>
      <c r="C166" s="457" t="s">
        <v>1902</v>
      </c>
      <c r="D166" s="458">
        <v>583</v>
      </c>
      <c r="E166" s="457" t="s">
        <v>2154</v>
      </c>
      <c r="F166" s="457" t="s">
        <v>2155</v>
      </c>
      <c r="G166" s="458">
        <v>5150</v>
      </c>
      <c r="H166" s="458">
        <v>5050</v>
      </c>
      <c r="I166" s="458">
        <v>2525</v>
      </c>
      <c r="J166" s="458">
        <v>0</v>
      </c>
      <c r="K166" s="459">
        <v>45930</v>
      </c>
      <c r="L166" s="459">
        <v>46294</v>
      </c>
      <c r="M166" s="457"/>
      <c r="N166" s="458">
        <v>-500</v>
      </c>
      <c r="P166">
        <f>+_xlfn.XLOOKUP(F166,'[15]Rent Roll (MF)'!$F:$F,'[15]Rent Roll (MF)'!$H:$H,"x")</f>
        <v>5050</v>
      </c>
    </row>
    <row r="167" spans="2:16">
      <c r="B167" s="457" t="s">
        <v>2883</v>
      </c>
      <c r="C167" s="457" t="s">
        <v>1905</v>
      </c>
      <c r="D167" s="458">
        <v>420</v>
      </c>
      <c r="E167" s="457" t="s">
        <v>2156</v>
      </c>
      <c r="F167" s="457" t="s">
        <v>2157</v>
      </c>
      <c r="G167" s="458">
        <v>3800</v>
      </c>
      <c r="H167" s="458">
        <v>4250</v>
      </c>
      <c r="I167" s="458">
        <v>4200</v>
      </c>
      <c r="J167" s="458">
        <v>0</v>
      </c>
      <c r="K167" s="459">
        <v>45747</v>
      </c>
      <c r="L167" s="459">
        <v>46476</v>
      </c>
      <c r="M167" s="457"/>
      <c r="N167" s="458">
        <v>0</v>
      </c>
      <c r="P167">
        <f>+_xlfn.XLOOKUP(F167,'[15]Rent Roll (MF)'!$F:$F,'[15]Rent Roll (MF)'!$H:$H,"x")</f>
        <v>4200</v>
      </c>
    </row>
    <row r="168" spans="2:16">
      <c r="B168" s="457" t="s">
        <v>2884</v>
      </c>
      <c r="C168" s="457" t="s">
        <v>1908</v>
      </c>
      <c r="D168" s="458">
        <v>694</v>
      </c>
      <c r="E168" s="457" t="s">
        <v>2158</v>
      </c>
      <c r="F168" s="457" t="s">
        <v>2159</v>
      </c>
      <c r="G168" s="458">
        <v>5700</v>
      </c>
      <c r="H168" s="458">
        <v>5800</v>
      </c>
      <c r="I168" s="458">
        <v>5700</v>
      </c>
      <c r="J168" s="458">
        <v>0</v>
      </c>
      <c r="K168" s="459">
        <v>45569</v>
      </c>
      <c r="L168" s="459">
        <v>46326</v>
      </c>
      <c r="M168" s="457"/>
      <c r="N168" s="458">
        <v>0</v>
      </c>
      <c r="P168">
        <f>+_xlfn.XLOOKUP(F168,'[15]Rent Roll (MF)'!$F:$F,'[15]Rent Roll (MF)'!$H:$H,"x")</f>
        <v>5800</v>
      </c>
    </row>
    <row r="169" spans="2:16">
      <c r="B169" s="457" t="s">
        <v>2885</v>
      </c>
      <c r="C169" s="457" t="s">
        <v>1909</v>
      </c>
      <c r="D169" s="458">
        <v>698</v>
      </c>
      <c r="E169" s="457" t="s">
        <v>2160</v>
      </c>
      <c r="F169" s="457" t="s">
        <v>2161</v>
      </c>
      <c r="G169" s="458">
        <v>5570</v>
      </c>
      <c r="H169" s="458">
        <v>5480</v>
      </c>
      <c r="I169" s="458">
        <v>5480</v>
      </c>
      <c r="J169" s="458">
        <v>0</v>
      </c>
      <c r="K169" s="459">
        <v>45905</v>
      </c>
      <c r="L169" s="459">
        <v>46269</v>
      </c>
      <c r="M169" s="457"/>
      <c r="N169" s="458">
        <v>0</v>
      </c>
      <c r="P169">
        <f>+_xlfn.XLOOKUP(F169,'[15]Rent Roll (MF)'!$F:$F,'[15]Rent Roll (MF)'!$H:$H,"x")</f>
        <v>5480</v>
      </c>
    </row>
    <row r="170" spans="2:16">
      <c r="B170" s="457" t="s">
        <v>2886</v>
      </c>
      <c r="C170" s="457" t="s">
        <v>1910</v>
      </c>
      <c r="D170" s="458">
        <v>698</v>
      </c>
      <c r="E170" s="457" t="s">
        <v>2162</v>
      </c>
      <c r="F170" s="457" t="s">
        <v>2163</v>
      </c>
      <c r="G170" s="458">
        <v>5300</v>
      </c>
      <c r="H170" s="458">
        <v>5300</v>
      </c>
      <c r="I170" s="458">
        <v>5300</v>
      </c>
      <c r="J170" s="458">
        <v>0</v>
      </c>
      <c r="K170" s="459">
        <v>45672</v>
      </c>
      <c r="L170" s="459">
        <v>46418</v>
      </c>
      <c r="M170" s="457"/>
      <c r="N170" s="458">
        <v>0</v>
      </c>
      <c r="P170">
        <f>+_xlfn.XLOOKUP(F170,'[15]Rent Roll (MF)'!$F:$F,'[15]Rent Roll (MF)'!$H:$H,"x")</f>
        <v>5300</v>
      </c>
    </row>
    <row r="171" spans="2:16">
      <c r="B171" s="457" t="s">
        <v>2887</v>
      </c>
      <c r="C171" s="457" t="s">
        <v>1913</v>
      </c>
      <c r="D171" s="458">
        <v>698</v>
      </c>
      <c r="E171" s="457" t="s">
        <v>2164</v>
      </c>
      <c r="F171" s="457" t="s">
        <v>2165</v>
      </c>
      <c r="G171" s="458">
        <v>5300</v>
      </c>
      <c r="H171" s="458">
        <v>5400</v>
      </c>
      <c r="I171" s="458">
        <v>5300</v>
      </c>
      <c r="J171" s="458">
        <v>0</v>
      </c>
      <c r="K171" s="459">
        <v>45499</v>
      </c>
      <c r="L171" s="459">
        <v>46234</v>
      </c>
      <c r="M171" s="457"/>
      <c r="N171" s="458">
        <v>-5525</v>
      </c>
      <c r="P171">
        <f>+_xlfn.XLOOKUP(F171,'[15]Rent Roll (MF)'!$F:$F,'[15]Rent Roll (MF)'!$H:$H,"x")</f>
        <v>5400</v>
      </c>
    </row>
    <row r="172" spans="2:16">
      <c r="B172" s="457" t="s">
        <v>2888</v>
      </c>
      <c r="C172" s="457" t="s">
        <v>1916</v>
      </c>
      <c r="D172" s="458">
        <v>456</v>
      </c>
      <c r="E172" s="457" t="s">
        <v>2889</v>
      </c>
      <c r="F172" s="457" t="s">
        <v>2890</v>
      </c>
      <c r="G172" s="458">
        <v>4100</v>
      </c>
      <c r="H172" s="458">
        <v>4200</v>
      </c>
      <c r="I172" s="458">
        <v>2100</v>
      </c>
      <c r="J172" s="458">
        <v>0</v>
      </c>
      <c r="K172" s="459">
        <v>46101</v>
      </c>
      <c r="L172" s="459">
        <v>46496</v>
      </c>
      <c r="M172" s="457"/>
      <c r="N172" s="458">
        <v>-2440.8000000000002</v>
      </c>
      <c r="P172" t="str">
        <f>+_xlfn.XLOOKUP(F172,'[15]Rent Roll (MF)'!$F:$F,'[15]Rent Roll (MF)'!$H:$H,"x")</f>
        <v>x</v>
      </c>
    </row>
    <row r="173" spans="2:16">
      <c r="B173" s="457" t="s">
        <v>2891</v>
      </c>
      <c r="C173" s="457" t="s">
        <v>1919</v>
      </c>
      <c r="D173" s="458">
        <v>736</v>
      </c>
      <c r="E173" s="457" t="s">
        <v>2166</v>
      </c>
      <c r="F173" s="457" t="s">
        <v>2167</v>
      </c>
      <c r="G173" s="458">
        <v>5850</v>
      </c>
      <c r="H173" s="458">
        <v>5950</v>
      </c>
      <c r="I173" s="458">
        <v>5950</v>
      </c>
      <c r="J173" s="458">
        <v>0</v>
      </c>
      <c r="K173" s="459">
        <v>45884</v>
      </c>
      <c r="L173" s="459">
        <v>46248</v>
      </c>
      <c r="M173" s="457"/>
      <c r="N173" s="458">
        <v>-12295</v>
      </c>
      <c r="P173">
        <f>+_xlfn.XLOOKUP(F173,'[15]Rent Roll (MF)'!$F:$F,'[15]Rent Roll (MF)'!$H:$H,"x")</f>
        <v>5950</v>
      </c>
    </row>
    <row r="174" spans="2:16">
      <c r="B174" s="457" t="s">
        <v>2892</v>
      </c>
      <c r="C174" s="457" t="s">
        <v>1920</v>
      </c>
      <c r="D174" s="458">
        <v>523</v>
      </c>
      <c r="E174" s="457" t="s">
        <v>2168</v>
      </c>
      <c r="F174" s="457" t="s">
        <v>2169</v>
      </c>
      <c r="G174" s="458">
        <v>5060</v>
      </c>
      <c r="H174" s="458">
        <v>5170</v>
      </c>
      <c r="I174" s="458">
        <v>2585</v>
      </c>
      <c r="J174" s="458">
        <v>0</v>
      </c>
      <c r="K174" s="459">
        <v>45960</v>
      </c>
      <c r="L174" s="459">
        <v>46324</v>
      </c>
      <c r="M174" s="457"/>
      <c r="N174" s="458">
        <v>-5295</v>
      </c>
      <c r="P174">
        <f>+_xlfn.XLOOKUP(F174,'[15]Rent Roll (MF)'!$F:$F,'[15]Rent Roll (MF)'!$H:$H,"x")</f>
        <v>5170</v>
      </c>
    </row>
    <row r="175" spans="2:16">
      <c r="B175" s="457" t="s">
        <v>2893</v>
      </c>
      <c r="C175" s="457" t="s">
        <v>1923</v>
      </c>
      <c r="D175" s="458">
        <v>662</v>
      </c>
      <c r="E175" s="457" t="s">
        <v>2894</v>
      </c>
      <c r="F175" s="457" t="s">
        <v>2895</v>
      </c>
      <c r="G175" s="458">
        <v>5450</v>
      </c>
      <c r="H175" s="458">
        <v>5450</v>
      </c>
      <c r="I175" s="458">
        <v>2725</v>
      </c>
      <c r="J175" s="458">
        <v>0</v>
      </c>
      <c r="K175" s="459">
        <v>46063</v>
      </c>
      <c r="L175" s="459">
        <v>46427</v>
      </c>
      <c r="M175" s="457"/>
      <c r="N175" s="458">
        <v>-1541.97</v>
      </c>
      <c r="P175" t="str">
        <f>+_xlfn.XLOOKUP(F175,'[15]Rent Roll (MF)'!$F:$F,'[15]Rent Roll (MF)'!$H:$H,"x")</f>
        <v>x</v>
      </c>
    </row>
    <row r="176" spans="2:16">
      <c r="B176" s="457" t="s">
        <v>2896</v>
      </c>
      <c r="C176" s="457" t="s">
        <v>1926</v>
      </c>
      <c r="D176" s="458">
        <v>902</v>
      </c>
      <c r="E176" s="457" t="s">
        <v>2170</v>
      </c>
      <c r="F176" s="457" t="s">
        <v>2171</v>
      </c>
      <c r="G176" s="458">
        <v>9000</v>
      </c>
      <c r="H176" s="458">
        <v>9000</v>
      </c>
      <c r="I176" s="458">
        <v>0</v>
      </c>
      <c r="J176" s="458">
        <v>0</v>
      </c>
      <c r="K176" s="459">
        <v>45352</v>
      </c>
      <c r="L176" s="457"/>
      <c r="M176" s="457"/>
      <c r="N176" s="458">
        <v>0</v>
      </c>
      <c r="P176">
        <f>+_xlfn.XLOOKUP(F176,'[15]Rent Roll (MF)'!$F:$F,'[15]Rent Roll (MF)'!$H:$H,"x")</f>
        <v>9000</v>
      </c>
    </row>
    <row r="177" spans="2:16">
      <c r="B177" s="457" t="s">
        <v>2897</v>
      </c>
      <c r="C177" s="457" t="s">
        <v>1927</v>
      </c>
      <c r="D177" s="458">
        <v>520</v>
      </c>
      <c r="E177" s="457" t="s">
        <v>2898</v>
      </c>
      <c r="F177" s="457" t="s">
        <v>2173</v>
      </c>
      <c r="G177" s="458">
        <v>4100</v>
      </c>
      <c r="H177" s="893">
        <f>+P177</f>
        <v>4650</v>
      </c>
      <c r="I177" s="458">
        <v>0</v>
      </c>
      <c r="J177" s="458">
        <v>0</v>
      </c>
      <c r="K177" s="459">
        <v>45747</v>
      </c>
      <c r="L177" s="459">
        <v>46112</v>
      </c>
      <c r="M177" s="459">
        <v>46112</v>
      </c>
      <c r="N177" s="458">
        <v>0</v>
      </c>
      <c r="P177">
        <f>+_xlfn.XLOOKUP(F177,'[15]Rent Roll (MF)'!$F:$F,'[15]Rent Roll (MF)'!$H:$H,"x")</f>
        <v>4650</v>
      </c>
    </row>
    <row r="178" spans="2:16">
      <c r="B178" s="457" t="s">
        <v>2899</v>
      </c>
      <c r="C178" s="457" t="s">
        <v>1930</v>
      </c>
      <c r="D178" s="458">
        <v>481</v>
      </c>
      <c r="E178" s="457" t="s">
        <v>2174</v>
      </c>
      <c r="F178" s="457" t="s">
        <v>2175</v>
      </c>
      <c r="G178" s="458">
        <v>3950</v>
      </c>
      <c r="H178" s="458">
        <v>4000</v>
      </c>
      <c r="I178" s="458">
        <v>3950</v>
      </c>
      <c r="J178" s="458">
        <v>0</v>
      </c>
      <c r="K178" s="459">
        <v>45566</v>
      </c>
      <c r="L178" s="459">
        <v>46295</v>
      </c>
      <c r="M178" s="457"/>
      <c r="N178" s="458">
        <v>0</v>
      </c>
      <c r="P178">
        <f>+_xlfn.XLOOKUP(F178,'[15]Rent Roll (MF)'!$F:$F,'[15]Rent Roll (MF)'!$H:$H,"x")</f>
        <v>4000</v>
      </c>
    </row>
    <row r="179" spans="2:16">
      <c r="B179" s="457" t="s">
        <v>2900</v>
      </c>
      <c r="C179" s="457" t="s">
        <v>1933</v>
      </c>
      <c r="D179" s="458">
        <v>550</v>
      </c>
      <c r="E179" s="457" t="s">
        <v>2176</v>
      </c>
      <c r="F179" s="457" t="s">
        <v>2177</v>
      </c>
      <c r="G179" s="458">
        <v>4400</v>
      </c>
      <c r="H179" s="458">
        <v>4575</v>
      </c>
      <c r="I179" s="458">
        <v>4575</v>
      </c>
      <c r="J179" s="458">
        <v>0</v>
      </c>
      <c r="K179" s="459">
        <v>45908</v>
      </c>
      <c r="L179" s="459">
        <v>46272</v>
      </c>
      <c r="M179" s="457"/>
      <c r="N179" s="458">
        <v>0</v>
      </c>
      <c r="P179">
        <f>+_xlfn.XLOOKUP(F179,'[15]Rent Roll (MF)'!$F:$F,'[15]Rent Roll (MF)'!$H:$H,"x")</f>
        <v>4575</v>
      </c>
    </row>
    <row r="180" spans="2:16">
      <c r="B180" s="457" t="s">
        <v>2901</v>
      </c>
      <c r="C180" s="457" t="s">
        <v>1891</v>
      </c>
      <c r="D180" s="458">
        <v>461</v>
      </c>
      <c r="E180" s="457" t="s">
        <v>2178</v>
      </c>
      <c r="F180" s="457" t="s">
        <v>2179</v>
      </c>
      <c r="G180" s="458">
        <v>4250</v>
      </c>
      <c r="H180" s="458">
        <v>4400</v>
      </c>
      <c r="I180" s="458">
        <v>2200</v>
      </c>
      <c r="J180" s="458">
        <v>0</v>
      </c>
      <c r="K180" s="459">
        <v>45869</v>
      </c>
      <c r="L180" s="459">
        <v>46233</v>
      </c>
      <c r="M180" s="457"/>
      <c r="N180" s="458">
        <v>0</v>
      </c>
      <c r="P180">
        <f>+_xlfn.XLOOKUP(F180,'[15]Rent Roll (MF)'!$F:$F,'[15]Rent Roll (MF)'!$H:$H,"x")</f>
        <v>4400</v>
      </c>
    </row>
    <row r="181" spans="2:16">
      <c r="B181" s="457" t="s">
        <v>2902</v>
      </c>
      <c r="C181" s="457" t="s">
        <v>1892</v>
      </c>
      <c r="D181" s="458">
        <v>677</v>
      </c>
      <c r="E181" s="457" t="s">
        <v>2180</v>
      </c>
      <c r="F181" s="457" t="s">
        <v>2181</v>
      </c>
      <c r="G181" s="458">
        <v>5565</v>
      </c>
      <c r="H181" s="458">
        <v>5550</v>
      </c>
      <c r="I181" s="458">
        <v>5550</v>
      </c>
      <c r="J181" s="458">
        <v>0</v>
      </c>
      <c r="K181" s="459">
        <v>45712</v>
      </c>
      <c r="L181" s="459">
        <v>46446</v>
      </c>
      <c r="M181" s="457"/>
      <c r="N181" s="458">
        <v>-5675</v>
      </c>
      <c r="P181">
        <f>+_xlfn.XLOOKUP(F181,'[15]Rent Roll (MF)'!$F:$F,'[15]Rent Roll (MF)'!$H:$H,"x")</f>
        <v>5550</v>
      </c>
    </row>
    <row r="182" spans="2:16">
      <c r="B182" s="457" t="s">
        <v>2903</v>
      </c>
      <c r="C182" s="457" t="s">
        <v>1895</v>
      </c>
      <c r="D182" s="458">
        <v>728</v>
      </c>
      <c r="E182" s="457" t="s">
        <v>2182</v>
      </c>
      <c r="F182" s="457" t="s">
        <v>2183</v>
      </c>
      <c r="G182" s="458">
        <v>4500</v>
      </c>
      <c r="H182" s="458">
        <v>4550</v>
      </c>
      <c r="I182" s="458">
        <v>4500</v>
      </c>
      <c r="J182" s="458">
        <v>0</v>
      </c>
      <c r="K182" s="459">
        <v>45295</v>
      </c>
      <c r="L182" s="459">
        <v>46418</v>
      </c>
      <c r="M182" s="457"/>
      <c r="N182" s="458">
        <v>0</v>
      </c>
      <c r="P182">
        <f>+_xlfn.XLOOKUP(F182,'[15]Rent Roll (MF)'!$F:$F,'[15]Rent Roll (MF)'!$H:$H,"x")</f>
        <v>4500</v>
      </c>
    </row>
    <row r="183" spans="2:16">
      <c r="B183" s="457" t="s">
        <v>2904</v>
      </c>
      <c r="C183" s="457" t="s">
        <v>1898</v>
      </c>
      <c r="D183" s="458">
        <v>538</v>
      </c>
      <c r="E183" s="457" t="s">
        <v>2184</v>
      </c>
      <c r="F183" s="457" t="s">
        <v>2185</v>
      </c>
      <c r="G183" s="458">
        <v>4400</v>
      </c>
      <c r="H183" s="458">
        <v>4550</v>
      </c>
      <c r="I183" s="458">
        <v>4550</v>
      </c>
      <c r="J183" s="458">
        <v>0</v>
      </c>
      <c r="K183" s="459">
        <v>45800</v>
      </c>
      <c r="L183" s="459">
        <v>46173</v>
      </c>
      <c r="M183" s="457"/>
      <c r="N183" s="458">
        <v>-4675</v>
      </c>
      <c r="P183">
        <f>+_xlfn.XLOOKUP(F183,'[15]Rent Roll (MF)'!$F:$F,'[15]Rent Roll (MF)'!$H:$H,"x")</f>
        <v>4550</v>
      </c>
    </row>
    <row r="184" spans="2:16">
      <c r="B184" s="457" t="s">
        <v>2905</v>
      </c>
      <c r="C184" s="457" t="s">
        <v>1901</v>
      </c>
      <c r="D184" s="458">
        <v>735</v>
      </c>
      <c r="E184" s="457" t="s">
        <v>2906</v>
      </c>
      <c r="F184" s="457" t="s">
        <v>2907</v>
      </c>
      <c r="G184" s="458">
        <v>6350</v>
      </c>
      <c r="H184" s="458">
        <v>6250</v>
      </c>
      <c r="I184" s="458">
        <v>3125</v>
      </c>
      <c r="J184" s="458">
        <v>0</v>
      </c>
      <c r="K184" s="459">
        <v>46056</v>
      </c>
      <c r="L184" s="459">
        <v>46420</v>
      </c>
      <c r="M184" s="457"/>
      <c r="N184" s="458">
        <v>-205.36</v>
      </c>
      <c r="P184" t="str">
        <f>+_xlfn.XLOOKUP(F184,'[15]Rent Roll (MF)'!$F:$F,'[15]Rent Roll (MF)'!$H:$H,"x")</f>
        <v>x</v>
      </c>
    </row>
    <row r="185" spans="2:16">
      <c r="B185" s="457" t="s">
        <v>2908</v>
      </c>
      <c r="C185" s="457" t="s">
        <v>1902</v>
      </c>
      <c r="D185" s="458">
        <v>583</v>
      </c>
      <c r="E185" s="457" t="s">
        <v>2186</v>
      </c>
      <c r="F185" s="457" t="s">
        <v>2187</v>
      </c>
      <c r="G185" s="458">
        <v>5100</v>
      </c>
      <c r="H185" s="458">
        <v>5150</v>
      </c>
      <c r="I185" s="458">
        <v>5100</v>
      </c>
      <c r="J185" s="458">
        <v>0</v>
      </c>
      <c r="K185" s="459">
        <v>45558</v>
      </c>
      <c r="L185" s="459">
        <v>46387</v>
      </c>
      <c r="M185" s="457"/>
      <c r="N185" s="458">
        <v>0</v>
      </c>
      <c r="P185">
        <f>+_xlfn.XLOOKUP(F185,'[15]Rent Roll (MF)'!$F:$F,'[15]Rent Roll (MF)'!$H:$H,"x")</f>
        <v>5150</v>
      </c>
    </row>
    <row r="186" spans="2:16">
      <c r="B186" s="457" t="s">
        <v>2909</v>
      </c>
      <c r="C186" s="457" t="s">
        <v>1905</v>
      </c>
      <c r="D186" s="458">
        <v>420</v>
      </c>
      <c r="E186" s="457" t="s">
        <v>2188</v>
      </c>
      <c r="F186" s="457" t="s">
        <v>2189</v>
      </c>
      <c r="G186" s="458">
        <v>4300</v>
      </c>
      <c r="H186" s="458">
        <v>3975</v>
      </c>
      <c r="I186" s="458">
        <v>1987.5</v>
      </c>
      <c r="J186" s="458">
        <v>0</v>
      </c>
      <c r="K186" s="459">
        <v>45923</v>
      </c>
      <c r="L186" s="459">
        <v>46287</v>
      </c>
      <c r="M186" s="457"/>
      <c r="N186" s="458">
        <v>0</v>
      </c>
      <c r="P186">
        <f>+_xlfn.XLOOKUP(F186,'[15]Rent Roll (MF)'!$F:$F,'[15]Rent Roll (MF)'!$H:$H,"x")</f>
        <v>3975</v>
      </c>
    </row>
    <row r="187" spans="2:16">
      <c r="B187" s="457" t="s">
        <v>2910</v>
      </c>
      <c r="C187" s="457" t="s">
        <v>1908</v>
      </c>
      <c r="D187" s="458">
        <v>694</v>
      </c>
      <c r="E187" s="457" t="s">
        <v>2190</v>
      </c>
      <c r="F187" s="457" t="s">
        <v>2191</v>
      </c>
      <c r="G187" s="458">
        <v>5350</v>
      </c>
      <c r="H187" s="458">
        <v>5450</v>
      </c>
      <c r="I187" s="458">
        <v>5350</v>
      </c>
      <c r="J187" s="458">
        <v>0</v>
      </c>
      <c r="K187" s="459">
        <v>45491</v>
      </c>
      <c r="L187" s="459">
        <v>46234</v>
      </c>
      <c r="M187" s="457"/>
      <c r="N187" s="458">
        <v>0</v>
      </c>
      <c r="P187">
        <f>+_xlfn.XLOOKUP(F187,'[15]Rent Roll (MF)'!$F:$F,'[15]Rent Roll (MF)'!$H:$H,"x")</f>
        <v>5450</v>
      </c>
    </row>
    <row r="188" spans="2:16">
      <c r="B188" s="457" t="s">
        <v>2911</v>
      </c>
      <c r="C188" s="457" t="s">
        <v>1909</v>
      </c>
      <c r="D188" s="458">
        <v>698</v>
      </c>
      <c r="E188" s="457" t="s">
        <v>2192</v>
      </c>
      <c r="F188" s="457" t="s">
        <v>2193</v>
      </c>
      <c r="G188" s="458">
        <v>5350</v>
      </c>
      <c r="H188" s="458">
        <v>5550</v>
      </c>
      <c r="I188" s="458">
        <v>5350</v>
      </c>
      <c r="J188" s="458">
        <v>0</v>
      </c>
      <c r="K188" s="459">
        <v>45502</v>
      </c>
      <c r="L188" s="459">
        <v>46234</v>
      </c>
      <c r="M188" s="457"/>
      <c r="N188" s="458">
        <v>-5675</v>
      </c>
      <c r="P188">
        <f>+_xlfn.XLOOKUP(F188,'[15]Rent Roll (MF)'!$F:$F,'[15]Rent Roll (MF)'!$H:$H,"x")</f>
        <v>5550</v>
      </c>
    </row>
    <row r="189" spans="2:16">
      <c r="B189" s="457" t="s">
        <v>2912</v>
      </c>
      <c r="C189" s="457" t="s">
        <v>1910</v>
      </c>
      <c r="D189" s="458">
        <v>698</v>
      </c>
      <c r="E189" s="457" t="s">
        <v>2194</v>
      </c>
      <c r="F189" s="457" t="s">
        <v>2195</v>
      </c>
      <c r="G189" s="458">
        <v>5620</v>
      </c>
      <c r="H189" s="458">
        <v>5600</v>
      </c>
      <c r="I189" s="458">
        <v>5600</v>
      </c>
      <c r="J189" s="458">
        <v>0</v>
      </c>
      <c r="K189" s="459">
        <v>45895</v>
      </c>
      <c r="L189" s="459">
        <v>46259</v>
      </c>
      <c r="M189" s="457"/>
      <c r="N189" s="458">
        <v>0</v>
      </c>
      <c r="P189">
        <f>+_xlfn.XLOOKUP(F189,'[15]Rent Roll (MF)'!$F:$F,'[15]Rent Roll (MF)'!$H:$H,"x")</f>
        <v>5600</v>
      </c>
    </row>
    <row r="190" spans="2:16">
      <c r="B190" s="457" t="s">
        <v>2913</v>
      </c>
      <c r="C190" s="457" t="s">
        <v>1913</v>
      </c>
      <c r="D190" s="458">
        <v>698</v>
      </c>
      <c r="E190" s="457" t="s">
        <v>2196</v>
      </c>
      <c r="F190" s="457" t="s">
        <v>2038</v>
      </c>
      <c r="G190" s="458">
        <v>5620</v>
      </c>
      <c r="H190" s="458">
        <v>5700</v>
      </c>
      <c r="I190" s="458">
        <v>5505</v>
      </c>
      <c r="J190" s="458">
        <v>0</v>
      </c>
      <c r="K190" s="459">
        <v>45122</v>
      </c>
      <c r="L190" s="459">
        <v>46234</v>
      </c>
      <c r="M190" s="457"/>
      <c r="N190" s="458">
        <v>-5825</v>
      </c>
      <c r="P190">
        <f>+_xlfn.XLOOKUP(F190,'[15]Rent Roll (MF)'!$F:$F,'[15]Rent Roll (MF)'!$H:$H,"x")</f>
        <v>4175</v>
      </c>
    </row>
    <row r="191" spans="2:16">
      <c r="B191" s="457" t="s">
        <v>2914</v>
      </c>
      <c r="C191" s="457" t="s">
        <v>1916</v>
      </c>
      <c r="D191" s="458">
        <v>456</v>
      </c>
      <c r="E191" s="457" t="s">
        <v>2197</v>
      </c>
      <c r="F191" s="457" t="s">
        <v>2198</v>
      </c>
      <c r="G191" s="458">
        <v>3550</v>
      </c>
      <c r="H191" s="458">
        <v>4150</v>
      </c>
      <c r="I191" s="458">
        <v>4100</v>
      </c>
      <c r="J191" s="458">
        <v>0</v>
      </c>
      <c r="K191" s="459">
        <v>45716</v>
      </c>
      <c r="L191" s="459">
        <v>46446</v>
      </c>
      <c r="M191" s="457"/>
      <c r="N191" s="458">
        <v>-4275</v>
      </c>
      <c r="P191">
        <f>+_xlfn.XLOOKUP(F191,'[15]Rent Roll (MF)'!$F:$F,'[15]Rent Roll (MF)'!$H:$H,"x")</f>
        <v>4100</v>
      </c>
    </row>
    <row r="192" spans="2:16">
      <c r="B192" s="457" t="s">
        <v>2915</v>
      </c>
      <c r="C192" s="457" t="s">
        <v>1919</v>
      </c>
      <c r="D192" s="458">
        <v>736</v>
      </c>
      <c r="E192" s="457" t="s">
        <v>2199</v>
      </c>
      <c r="F192" s="457" t="s">
        <v>2200</v>
      </c>
      <c r="G192" s="458">
        <v>5860</v>
      </c>
      <c r="H192" s="458">
        <v>6150</v>
      </c>
      <c r="I192" s="458">
        <v>3075</v>
      </c>
      <c r="J192" s="458">
        <v>0</v>
      </c>
      <c r="K192" s="459">
        <v>45859</v>
      </c>
      <c r="L192" s="459">
        <v>46223</v>
      </c>
      <c r="M192" s="457"/>
      <c r="N192" s="458">
        <v>0</v>
      </c>
      <c r="P192">
        <f>+_xlfn.XLOOKUP(F192,'[15]Rent Roll (MF)'!$F:$F,'[15]Rent Roll (MF)'!$H:$H,"x")</f>
        <v>6150</v>
      </c>
    </row>
    <row r="193" spans="2:16">
      <c r="B193" s="457" t="s">
        <v>2916</v>
      </c>
      <c r="C193" s="457" t="s">
        <v>1920</v>
      </c>
      <c r="D193" s="458">
        <v>523</v>
      </c>
      <c r="E193" s="457" t="s">
        <v>2201</v>
      </c>
      <c r="F193" s="457" t="s">
        <v>2202</v>
      </c>
      <c r="G193" s="458">
        <v>5110</v>
      </c>
      <c r="H193" s="458">
        <v>5200</v>
      </c>
      <c r="I193" s="458">
        <v>5200</v>
      </c>
      <c r="J193" s="458">
        <v>0</v>
      </c>
      <c r="K193" s="459">
        <v>45792</v>
      </c>
      <c r="L193" s="459">
        <v>46156</v>
      </c>
      <c r="M193" s="457"/>
      <c r="N193" s="458">
        <v>0</v>
      </c>
      <c r="P193">
        <f>+_xlfn.XLOOKUP(F193,'[15]Rent Roll (MF)'!$F:$F,'[15]Rent Roll (MF)'!$H:$H,"x")</f>
        <v>5200</v>
      </c>
    </row>
    <row r="194" spans="2:16">
      <c r="B194" s="457" t="s">
        <v>2917</v>
      </c>
      <c r="C194" s="457" t="s">
        <v>1923</v>
      </c>
      <c r="D194" s="458">
        <v>662</v>
      </c>
      <c r="E194" s="457" t="s">
        <v>2918</v>
      </c>
      <c r="F194" s="457" t="s">
        <v>2919</v>
      </c>
      <c r="G194" s="458">
        <v>5550</v>
      </c>
      <c r="H194" s="458">
        <v>5400</v>
      </c>
      <c r="I194" s="458">
        <v>2700</v>
      </c>
      <c r="J194" s="458">
        <v>0</v>
      </c>
      <c r="K194" s="459">
        <v>46073</v>
      </c>
      <c r="L194" s="459">
        <v>46526</v>
      </c>
      <c r="M194" s="457"/>
      <c r="N194" s="458">
        <v>-3499.11</v>
      </c>
      <c r="P194" t="str">
        <f>+_xlfn.XLOOKUP(F194,'[15]Rent Roll (MF)'!$F:$F,'[15]Rent Roll (MF)'!$H:$H,"x")</f>
        <v>x</v>
      </c>
    </row>
    <row r="195" spans="2:16">
      <c r="B195" s="457" t="s">
        <v>2920</v>
      </c>
      <c r="C195" s="457" t="s">
        <v>1926</v>
      </c>
      <c r="D195" s="458">
        <v>902</v>
      </c>
      <c r="E195" s="457" t="s">
        <v>2203</v>
      </c>
      <c r="F195" s="457" t="s">
        <v>2204</v>
      </c>
      <c r="G195" s="458">
        <v>8450</v>
      </c>
      <c r="H195" s="458">
        <v>8500</v>
      </c>
      <c r="I195" s="458">
        <v>0</v>
      </c>
      <c r="J195" s="458">
        <v>0</v>
      </c>
      <c r="K195" s="459">
        <v>44287</v>
      </c>
      <c r="L195" s="459">
        <v>46203</v>
      </c>
      <c r="M195" s="457"/>
      <c r="N195" s="458">
        <v>0</v>
      </c>
      <c r="P195">
        <f>+_xlfn.XLOOKUP(F195,'[15]Rent Roll (MF)'!$F:$F,'[15]Rent Roll (MF)'!$H:$H,"x")</f>
        <v>8500</v>
      </c>
    </row>
    <row r="196" spans="2:16">
      <c r="B196" s="457" t="s">
        <v>2921</v>
      </c>
      <c r="C196" s="457" t="s">
        <v>1927</v>
      </c>
      <c r="D196" s="458">
        <v>520</v>
      </c>
      <c r="E196" s="457" t="s">
        <v>2205</v>
      </c>
      <c r="F196" s="457" t="s">
        <v>2206</v>
      </c>
      <c r="G196" s="458">
        <v>4650</v>
      </c>
      <c r="H196" s="458">
        <v>4400</v>
      </c>
      <c r="I196" s="458">
        <v>2200</v>
      </c>
      <c r="J196" s="458">
        <v>0</v>
      </c>
      <c r="K196" s="459">
        <v>46003</v>
      </c>
      <c r="L196" s="459">
        <v>46367</v>
      </c>
      <c r="M196" s="457"/>
      <c r="N196" s="458">
        <v>0</v>
      </c>
      <c r="P196">
        <f>+_xlfn.XLOOKUP(F196,'[15]Rent Roll (MF)'!$F:$F,'[15]Rent Roll (MF)'!$H:$H,"x")</f>
        <v>4400</v>
      </c>
    </row>
    <row r="197" spans="2:16">
      <c r="B197" s="457" t="s">
        <v>2922</v>
      </c>
      <c r="C197" s="457" t="s">
        <v>1930</v>
      </c>
      <c r="D197" s="458">
        <v>481</v>
      </c>
      <c r="E197" s="457" t="s">
        <v>2207</v>
      </c>
      <c r="F197" s="457" t="s">
        <v>2208</v>
      </c>
      <c r="G197" s="458">
        <v>4260</v>
      </c>
      <c r="H197" s="458">
        <v>4700</v>
      </c>
      <c r="I197" s="458">
        <v>4375</v>
      </c>
      <c r="J197" s="458">
        <v>0</v>
      </c>
      <c r="K197" s="459">
        <v>45128</v>
      </c>
      <c r="L197" s="459">
        <v>46234</v>
      </c>
      <c r="M197" s="457"/>
      <c r="N197" s="458">
        <v>0</v>
      </c>
      <c r="P197">
        <f>+_xlfn.XLOOKUP(F197,'[15]Rent Roll (MF)'!$F:$F,'[15]Rent Roll (MF)'!$H:$H,"x")</f>
        <v>4700</v>
      </c>
    </row>
    <row r="198" spans="2:16">
      <c r="B198" s="457" t="s">
        <v>2923</v>
      </c>
      <c r="C198" s="457" t="s">
        <v>1933</v>
      </c>
      <c r="D198" s="458">
        <v>550</v>
      </c>
      <c r="E198" s="457" t="s">
        <v>2209</v>
      </c>
      <c r="F198" s="457" t="s">
        <v>2210</v>
      </c>
      <c r="G198" s="458">
        <v>4500</v>
      </c>
      <c r="H198" s="458">
        <v>4550</v>
      </c>
      <c r="I198" s="458">
        <v>4500</v>
      </c>
      <c r="J198" s="458">
        <v>0</v>
      </c>
      <c r="K198" s="459">
        <v>45656</v>
      </c>
      <c r="L198" s="459">
        <v>46387</v>
      </c>
      <c r="M198" s="457"/>
      <c r="N198" s="458">
        <v>-4675</v>
      </c>
      <c r="P198">
        <f>+_xlfn.XLOOKUP(F198,'[15]Rent Roll (MF)'!$F:$F,'[15]Rent Roll (MF)'!$H:$H,"x")</f>
        <v>4500</v>
      </c>
    </row>
    <row r="199" spans="2:16">
      <c r="B199" s="457" t="s">
        <v>2924</v>
      </c>
      <c r="C199" s="457" t="s">
        <v>1891</v>
      </c>
      <c r="D199" s="458">
        <v>461</v>
      </c>
      <c r="E199" s="457" t="s">
        <v>2211</v>
      </c>
      <c r="F199" s="457" t="s">
        <v>2212</v>
      </c>
      <c r="G199" s="458">
        <v>4400</v>
      </c>
      <c r="H199" s="458">
        <v>4100</v>
      </c>
      <c r="I199" s="458">
        <v>2050</v>
      </c>
      <c r="J199" s="458">
        <v>0</v>
      </c>
      <c r="K199" s="459">
        <v>45950</v>
      </c>
      <c r="L199" s="459">
        <v>46314</v>
      </c>
      <c r="M199" s="457"/>
      <c r="N199" s="458">
        <v>-4225</v>
      </c>
      <c r="P199">
        <f>+_xlfn.XLOOKUP(F199,'[15]Rent Roll (MF)'!$F:$F,'[15]Rent Roll (MF)'!$H:$H,"x")</f>
        <v>4100</v>
      </c>
    </row>
    <row r="200" spans="2:16">
      <c r="B200" s="457" t="s">
        <v>2925</v>
      </c>
      <c r="C200" s="457" t="s">
        <v>1892</v>
      </c>
      <c r="D200" s="458">
        <v>677</v>
      </c>
      <c r="E200" s="457" t="s">
        <v>2213</v>
      </c>
      <c r="F200" s="457" t="s">
        <v>2214</v>
      </c>
      <c r="G200" s="458">
        <v>5615</v>
      </c>
      <c r="H200" s="458">
        <v>5100</v>
      </c>
      <c r="I200" s="458">
        <v>4500</v>
      </c>
      <c r="J200" s="458">
        <v>0</v>
      </c>
      <c r="K200" s="459">
        <v>45245</v>
      </c>
      <c r="L200" s="459">
        <v>46356</v>
      </c>
      <c r="M200" s="457"/>
      <c r="N200" s="458">
        <v>-5225</v>
      </c>
      <c r="P200">
        <f>+_xlfn.XLOOKUP(F200,'[15]Rent Roll (MF)'!$F:$F,'[15]Rent Roll (MF)'!$H:$H,"x")</f>
        <v>5100</v>
      </c>
    </row>
    <row r="201" spans="2:16">
      <c r="B201" s="457" t="s">
        <v>2926</v>
      </c>
      <c r="C201" s="457" t="s">
        <v>1895</v>
      </c>
      <c r="D201" s="458">
        <v>729</v>
      </c>
      <c r="E201" s="457" t="s">
        <v>2215</v>
      </c>
      <c r="F201" s="457" t="s">
        <v>2216</v>
      </c>
      <c r="G201" s="458">
        <v>5350</v>
      </c>
      <c r="H201" s="458">
        <v>5400</v>
      </c>
      <c r="I201" s="458">
        <v>2700</v>
      </c>
      <c r="J201" s="458">
        <v>0</v>
      </c>
      <c r="K201" s="459">
        <v>45930</v>
      </c>
      <c r="L201" s="459">
        <v>46324</v>
      </c>
      <c r="M201" s="457"/>
      <c r="N201" s="458">
        <v>-5525</v>
      </c>
      <c r="P201">
        <f>+_xlfn.XLOOKUP(F201,'[15]Rent Roll (MF)'!$F:$F,'[15]Rent Roll (MF)'!$H:$H,"x")</f>
        <v>5400</v>
      </c>
    </row>
    <row r="202" spans="2:16">
      <c r="B202" s="457" t="s">
        <v>2927</v>
      </c>
      <c r="C202" s="457" t="s">
        <v>1898</v>
      </c>
      <c r="D202" s="458">
        <v>538</v>
      </c>
      <c r="E202" s="457" t="s">
        <v>2928</v>
      </c>
      <c r="F202" s="457" t="s">
        <v>2929</v>
      </c>
      <c r="G202" s="458">
        <v>4300</v>
      </c>
      <c r="H202" s="458">
        <v>4270</v>
      </c>
      <c r="I202" s="458">
        <v>2135</v>
      </c>
      <c r="J202" s="458">
        <v>0</v>
      </c>
      <c r="K202" s="459">
        <v>46041</v>
      </c>
      <c r="L202" s="459">
        <v>46405</v>
      </c>
      <c r="M202" s="457"/>
      <c r="N202" s="458">
        <v>-4395</v>
      </c>
      <c r="P202" t="str">
        <f>+_xlfn.XLOOKUP(F202,'[15]Rent Roll (MF)'!$F:$F,'[15]Rent Roll (MF)'!$H:$H,"x")</f>
        <v>x</v>
      </c>
    </row>
    <row r="203" spans="2:16">
      <c r="B203" s="457" t="s">
        <v>2930</v>
      </c>
      <c r="C203" s="457" t="s">
        <v>1901</v>
      </c>
      <c r="D203" s="458">
        <v>735</v>
      </c>
      <c r="E203" s="457" t="s">
        <v>2931</v>
      </c>
      <c r="F203" s="457" t="s">
        <v>2932</v>
      </c>
      <c r="G203" s="458">
        <v>6350</v>
      </c>
      <c r="H203" s="458">
        <v>6325</v>
      </c>
      <c r="I203" s="458">
        <v>3162.5</v>
      </c>
      <c r="J203" s="458">
        <v>0</v>
      </c>
      <c r="K203" s="459">
        <v>46045</v>
      </c>
      <c r="L203" s="459">
        <v>46409</v>
      </c>
      <c r="M203" s="457"/>
      <c r="N203" s="458">
        <v>-6450</v>
      </c>
      <c r="P203" t="str">
        <f>+_xlfn.XLOOKUP(F203,'[15]Rent Roll (MF)'!$F:$F,'[15]Rent Roll (MF)'!$H:$H,"x")</f>
        <v>x</v>
      </c>
    </row>
    <row r="204" spans="2:16">
      <c r="B204" s="457" t="s">
        <v>2933</v>
      </c>
      <c r="C204" s="457" t="s">
        <v>1902</v>
      </c>
      <c r="D204" s="458">
        <v>583</v>
      </c>
      <c r="E204" s="457" t="s">
        <v>2217</v>
      </c>
      <c r="F204" s="457" t="s">
        <v>2218</v>
      </c>
      <c r="G204" s="458">
        <v>4850</v>
      </c>
      <c r="H204" s="458">
        <v>5200</v>
      </c>
      <c r="I204" s="458">
        <v>2600</v>
      </c>
      <c r="J204" s="458">
        <v>0</v>
      </c>
      <c r="K204" s="459">
        <v>45952</v>
      </c>
      <c r="L204" s="459">
        <v>46316</v>
      </c>
      <c r="M204" s="457"/>
      <c r="N204" s="458">
        <v>0</v>
      </c>
      <c r="P204">
        <f>+_xlfn.XLOOKUP(F204,'[15]Rent Roll (MF)'!$F:$F,'[15]Rent Roll (MF)'!$H:$H,"x")</f>
        <v>5200</v>
      </c>
    </row>
    <row r="205" spans="2:16">
      <c r="B205" s="457" t="s">
        <v>2934</v>
      </c>
      <c r="C205" s="457" t="s">
        <v>1905</v>
      </c>
      <c r="D205" s="458">
        <v>420</v>
      </c>
      <c r="E205" s="457" t="s">
        <v>2219</v>
      </c>
      <c r="F205" s="457" t="s">
        <v>2220</v>
      </c>
      <c r="G205" s="458">
        <v>4115</v>
      </c>
      <c r="H205" s="893">
        <f>+P205</f>
        <v>4200</v>
      </c>
      <c r="I205" s="458">
        <v>0</v>
      </c>
      <c r="J205" s="458">
        <v>0</v>
      </c>
      <c r="K205" s="459">
        <v>45730</v>
      </c>
      <c r="L205" s="459">
        <v>46112</v>
      </c>
      <c r="M205" s="459">
        <v>46112</v>
      </c>
      <c r="N205" s="458">
        <v>0</v>
      </c>
      <c r="P205">
        <f>+_xlfn.XLOOKUP(F205,'[15]Rent Roll (MF)'!$F:$F,'[15]Rent Roll (MF)'!$H:$H,"x")</f>
        <v>4200</v>
      </c>
    </row>
    <row r="206" spans="2:16">
      <c r="B206" s="457" t="s">
        <v>2935</v>
      </c>
      <c r="C206" s="457" t="s">
        <v>1908</v>
      </c>
      <c r="D206" s="458">
        <v>694</v>
      </c>
      <c r="E206" s="457" t="s">
        <v>2221</v>
      </c>
      <c r="F206" s="457" t="s">
        <v>2222</v>
      </c>
      <c r="G206" s="458">
        <v>5400</v>
      </c>
      <c r="H206" s="458">
        <v>5530</v>
      </c>
      <c r="I206" s="458">
        <v>5530</v>
      </c>
      <c r="J206" s="458">
        <v>0</v>
      </c>
      <c r="K206" s="459">
        <v>45891</v>
      </c>
      <c r="L206" s="459">
        <v>46255</v>
      </c>
      <c r="M206" s="457"/>
      <c r="N206" s="458">
        <v>-5655</v>
      </c>
      <c r="P206">
        <f>+_xlfn.XLOOKUP(F206,'[15]Rent Roll (MF)'!$F:$F,'[15]Rent Roll (MF)'!$H:$H,"x")</f>
        <v>5530</v>
      </c>
    </row>
    <row r="207" spans="2:16">
      <c r="B207" s="457" t="s">
        <v>2936</v>
      </c>
      <c r="C207" s="457" t="s">
        <v>1909</v>
      </c>
      <c r="D207" s="458">
        <v>698</v>
      </c>
      <c r="E207" s="457" t="s">
        <v>2223</v>
      </c>
      <c r="F207" s="457" t="s">
        <v>2224</v>
      </c>
      <c r="G207" s="458">
        <v>5300</v>
      </c>
      <c r="H207" s="458">
        <v>5360</v>
      </c>
      <c r="I207" s="458">
        <v>5360</v>
      </c>
      <c r="J207" s="458">
        <v>0</v>
      </c>
      <c r="K207" s="459">
        <v>45931</v>
      </c>
      <c r="L207" s="459">
        <v>46295</v>
      </c>
      <c r="M207" s="457"/>
      <c r="N207" s="458">
        <v>0</v>
      </c>
      <c r="P207">
        <f>+_xlfn.XLOOKUP(F207,'[15]Rent Roll (MF)'!$F:$F,'[15]Rent Roll (MF)'!$H:$H,"x")</f>
        <v>5360</v>
      </c>
    </row>
    <row r="208" spans="2:16">
      <c r="B208" s="457" t="s">
        <v>2937</v>
      </c>
      <c r="C208" s="457" t="s">
        <v>1910</v>
      </c>
      <c r="D208" s="458">
        <v>698</v>
      </c>
      <c r="E208" s="457" t="s">
        <v>2225</v>
      </c>
      <c r="F208" s="457" t="s">
        <v>2226</v>
      </c>
      <c r="G208" s="458">
        <v>5500</v>
      </c>
      <c r="H208" s="458">
        <v>5500</v>
      </c>
      <c r="I208" s="458">
        <v>5500</v>
      </c>
      <c r="J208" s="458">
        <v>0</v>
      </c>
      <c r="K208" s="459">
        <v>45425</v>
      </c>
      <c r="L208" s="459">
        <v>46173</v>
      </c>
      <c r="M208" s="457"/>
      <c r="N208" s="458">
        <v>0</v>
      </c>
      <c r="P208">
        <f>+_xlfn.XLOOKUP(F208,'[15]Rent Roll (MF)'!$F:$F,'[15]Rent Roll (MF)'!$H:$H,"x")</f>
        <v>5500</v>
      </c>
    </row>
    <row r="209" spans="2:16">
      <c r="B209" s="457" t="s">
        <v>2938</v>
      </c>
      <c r="C209" s="457" t="s">
        <v>1913</v>
      </c>
      <c r="D209" s="458">
        <v>698</v>
      </c>
      <c r="E209" s="457" t="s">
        <v>2227</v>
      </c>
      <c r="F209" s="457" t="s">
        <v>2228</v>
      </c>
      <c r="G209" s="458">
        <v>5400</v>
      </c>
      <c r="H209" s="458">
        <v>5580</v>
      </c>
      <c r="I209" s="458">
        <v>5580</v>
      </c>
      <c r="J209" s="458">
        <v>0</v>
      </c>
      <c r="K209" s="459">
        <v>45898</v>
      </c>
      <c r="L209" s="459">
        <v>46262</v>
      </c>
      <c r="M209" s="457"/>
      <c r="N209" s="458">
        <v>0</v>
      </c>
      <c r="P209">
        <f>+_xlfn.XLOOKUP(F209,'[15]Rent Roll (MF)'!$F:$F,'[15]Rent Roll (MF)'!$H:$H,"x")</f>
        <v>5580</v>
      </c>
    </row>
    <row r="210" spans="2:16">
      <c r="B210" s="457" t="s">
        <v>2939</v>
      </c>
      <c r="C210" s="457" t="s">
        <v>1916</v>
      </c>
      <c r="D210" s="458">
        <v>456</v>
      </c>
      <c r="E210" s="457" t="s">
        <v>2940</v>
      </c>
      <c r="F210" s="457" t="s">
        <v>2941</v>
      </c>
      <c r="G210" s="458">
        <v>3950</v>
      </c>
      <c r="H210" s="458">
        <v>4000</v>
      </c>
      <c r="I210" s="458">
        <v>4000</v>
      </c>
      <c r="J210" s="458">
        <v>0</v>
      </c>
      <c r="K210" s="459">
        <v>46041</v>
      </c>
      <c r="L210" s="459">
        <v>46405</v>
      </c>
      <c r="M210" s="457"/>
      <c r="N210" s="458">
        <v>0</v>
      </c>
      <c r="P210" t="str">
        <f>+_xlfn.XLOOKUP(F210,'[15]Rent Roll (MF)'!$F:$F,'[15]Rent Roll (MF)'!$H:$H,"x")</f>
        <v>x</v>
      </c>
    </row>
    <row r="211" spans="2:16">
      <c r="B211" s="457" t="s">
        <v>2942</v>
      </c>
      <c r="C211" s="457" t="s">
        <v>1919</v>
      </c>
      <c r="D211" s="458">
        <v>736</v>
      </c>
      <c r="E211" s="457" t="s">
        <v>2943</v>
      </c>
      <c r="F211" s="457" t="s">
        <v>2944</v>
      </c>
      <c r="G211" s="458">
        <v>5800</v>
      </c>
      <c r="H211" s="458">
        <v>5500</v>
      </c>
      <c r="I211" s="458">
        <v>2750</v>
      </c>
      <c r="J211" s="458">
        <v>0</v>
      </c>
      <c r="K211" s="459">
        <v>46059</v>
      </c>
      <c r="L211" s="459">
        <v>46423</v>
      </c>
      <c r="M211" s="457"/>
      <c r="N211" s="458">
        <v>-5625</v>
      </c>
      <c r="P211" t="str">
        <f>+_xlfn.XLOOKUP(F211,'[15]Rent Roll (MF)'!$F:$F,'[15]Rent Roll (MF)'!$H:$H,"x")</f>
        <v>x</v>
      </c>
    </row>
    <row r="212" spans="2:16">
      <c r="B212" s="457" t="s">
        <v>2945</v>
      </c>
      <c r="C212" s="457" t="s">
        <v>1920</v>
      </c>
      <c r="D212" s="458">
        <v>523</v>
      </c>
      <c r="E212" s="457" t="s">
        <v>2229</v>
      </c>
      <c r="F212" s="457" t="s">
        <v>2230</v>
      </c>
      <c r="G212" s="458">
        <v>4900</v>
      </c>
      <c r="H212" s="458">
        <v>5100</v>
      </c>
      <c r="I212" s="458">
        <v>2550</v>
      </c>
      <c r="J212" s="458">
        <v>0</v>
      </c>
      <c r="K212" s="459">
        <v>45987</v>
      </c>
      <c r="L212" s="459">
        <v>46446</v>
      </c>
      <c r="M212" s="457"/>
      <c r="N212" s="458">
        <v>-5225</v>
      </c>
      <c r="P212">
        <f>+_xlfn.XLOOKUP(F212,'[15]Rent Roll (MF)'!$F:$F,'[15]Rent Roll (MF)'!$H:$H,"x")</f>
        <v>5100</v>
      </c>
    </row>
    <row r="213" spans="2:16">
      <c r="B213" s="457" t="s">
        <v>2946</v>
      </c>
      <c r="C213" s="457" t="s">
        <v>1923</v>
      </c>
      <c r="D213" s="458">
        <v>662</v>
      </c>
      <c r="E213" s="457" t="s">
        <v>2231</v>
      </c>
      <c r="F213" s="457" t="s">
        <v>2232</v>
      </c>
      <c r="G213" s="458">
        <v>5450</v>
      </c>
      <c r="H213" s="458">
        <v>5525</v>
      </c>
      <c r="I213" s="458">
        <v>2762.5</v>
      </c>
      <c r="J213" s="458">
        <v>0</v>
      </c>
      <c r="K213" s="459">
        <v>45911</v>
      </c>
      <c r="L213" s="459">
        <v>46275</v>
      </c>
      <c r="M213" s="457"/>
      <c r="N213" s="458">
        <v>0</v>
      </c>
      <c r="P213">
        <f>+_xlfn.XLOOKUP(F213,'[15]Rent Roll (MF)'!$F:$F,'[15]Rent Roll (MF)'!$H:$H,"x")</f>
        <v>5525</v>
      </c>
    </row>
    <row r="214" spans="2:16">
      <c r="B214" s="457" t="s">
        <v>2947</v>
      </c>
      <c r="C214" s="457" t="s">
        <v>1926</v>
      </c>
      <c r="D214" s="458">
        <v>902</v>
      </c>
      <c r="E214" s="457" t="s">
        <v>2233</v>
      </c>
      <c r="F214" s="457" t="s">
        <v>2234</v>
      </c>
      <c r="G214" s="458">
        <v>8500</v>
      </c>
      <c r="H214" s="458">
        <v>7200</v>
      </c>
      <c r="I214" s="458">
        <v>3600</v>
      </c>
      <c r="J214" s="458">
        <v>0</v>
      </c>
      <c r="K214" s="459">
        <v>45974</v>
      </c>
      <c r="L214" s="459">
        <v>46338</v>
      </c>
      <c r="M214" s="457"/>
      <c r="N214" s="458">
        <v>-3662.5</v>
      </c>
      <c r="P214">
        <f>+_xlfn.XLOOKUP(F214,'[15]Rent Roll (MF)'!$F:$F,'[15]Rent Roll (MF)'!$H:$H,"x")</f>
        <v>7200</v>
      </c>
    </row>
    <row r="215" spans="2:16">
      <c r="B215" s="457" t="s">
        <v>2948</v>
      </c>
      <c r="C215" s="457" t="s">
        <v>1927</v>
      </c>
      <c r="D215" s="458">
        <v>520</v>
      </c>
      <c r="E215" s="457" t="s">
        <v>2235</v>
      </c>
      <c r="F215" s="457" t="s">
        <v>2236</v>
      </c>
      <c r="G215" s="458">
        <v>4100</v>
      </c>
      <c r="H215" s="458">
        <v>4850</v>
      </c>
      <c r="I215" s="458">
        <v>4800</v>
      </c>
      <c r="J215" s="458">
        <v>0</v>
      </c>
      <c r="K215" s="459">
        <v>45709</v>
      </c>
      <c r="L215" s="459">
        <v>46446</v>
      </c>
      <c r="M215" s="457"/>
      <c r="N215" s="458">
        <v>0</v>
      </c>
      <c r="P215">
        <f>+_xlfn.XLOOKUP(F215,'[15]Rent Roll (MF)'!$F:$F,'[15]Rent Roll (MF)'!$H:$H,"x")</f>
        <v>4800</v>
      </c>
    </row>
    <row r="216" spans="2:16">
      <c r="B216" s="457" t="s">
        <v>2949</v>
      </c>
      <c r="C216" s="457" t="s">
        <v>1930</v>
      </c>
      <c r="D216" s="458">
        <v>481</v>
      </c>
      <c r="E216" s="457" t="s">
        <v>2237</v>
      </c>
      <c r="F216" s="457" t="s">
        <v>2238</v>
      </c>
      <c r="G216" s="458">
        <v>4100</v>
      </c>
      <c r="H216" s="458">
        <v>4150</v>
      </c>
      <c r="I216" s="458">
        <v>4100</v>
      </c>
      <c r="J216" s="458">
        <v>0</v>
      </c>
      <c r="K216" s="459">
        <v>45559</v>
      </c>
      <c r="L216" s="459">
        <v>46660</v>
      </c>
      <c r="M216" s="457"/>
      <c r="N216" s="458">
        <v>-4275</v>
      </c>
      <c r="P216">
        <f>+_xlfn.XLOOKUP(F216,'[15]Rent Roll (MF)'!$F:$F,'[15]Rent Roll (MF)'!$H:$H,"x")</f>
        <v>4150</v>
      </c>
    </row>
    <row r="217" spans="2:16">
      <c r="B217" s="457" t="s">
        <v>2950</v>
      </c>
      <c r="C217" s="457" t="s">
        <v>1933</v>
      </c>
      <c r="D217" s="458">
        <v>550</v>
      </c>
      <c r="E217" s="457" t="s">
        <v>2239</v>
      </c>
      <c r="F217" s="457" t="s">
        <v>2240</v>
      </c>
      <c r="G217" s="458">
        <v>4500</v>
      </c>
      <c r="H217" s="458">
        <v>4575</v>
      </c>
      <c r="I217" s="458">
        <v>4500</v>
      </c>
      <c r="J217" s="458">
        <v>0</v>
      </c>
      <c r="K217" s="459">
        <v>45579</v>
      </c>
      <c r="L217" s="459">
        <v>46387</v>
      </c>
      <c r="M217" s="457"/>
      <c r="N217" s="458">
        <v>0</v>
      </c>
      <c r="P217">
        <f>+_xlfn.XLOOKUP(F217,'[15]Rent Roll (MF)'!$F:$F,'[15]Rent Roll (MF)'!$H:$H,"x")</f>
        <v>4575</v>
      </c>
    </row>
    <row r="218" spans="2:16">
      <c r="B218" s="457" t="s">
        <v>2951</v>
      </c>
      <c r="C218" s="457" t="s">
        <v>1891</v>
      </c>
      <c r="D218" s="458">
        <v>461</v>
      </c>
      <c r="E218" s="457" t="s">
        <v>2241</v>
      </c>
      <c r="F218" s="457" t="s">
        <v>2242</v>
      </c>
      <c r="G218" s="458">
        <v>4315</v>
      </c>
      <c r="H218" s="458">
        <v>4440</v>
      </c>
      <c r="I218" s="458">
        <v>4440</v>
      </c>
      <c r="J218" s="458">
        <v>0</v>
      </c>
      <c r="K218" s="459">
        <v>45943</v>
      </c>
      <c r="L218" s="459">
        <v>46307</v>
      </c>
      <c r="M218" s="457"/>
      <c r="N218" s="458">
        <v>0</v>
      </c>
      <c r="P218">
        <f>+_xlfn.XLOOKUP(F218,'[15]Rent Roll (MF)'!$F:$F,'[15]Rent Roll (MF)'!$H:$H,"x")</f>
        <v>4440</v>
      </c>
    </row>
    <row r="219" spans="2:16">
      <c r="B219" s="457" t="s">
        <v>2952</v>
      </c>
      <c r="C219" s="457" t="s">
        <v>1892</v>
      </c>
      <c r="D219" s="458">
        <v>677</v>
      </c>
      <c r="E219" s="457" t="s">
        <v>2243</v>
      </c>
      <c r="F219" s="457" t="s">
        <v>2244</v>
      </c>
      <c r="G219" s="458">
        <v>4200</v>
      </c>
      <c r="H219" s="458">
        <v>5150</v>
      </c>
      <c r="I219" s="458">
        <v>4200</v>
      </c>
      <c r="J219" s="458">
        <v>0</v>
      </c>
      <c r="K219" s="459">
        <v>45261</v>
      </c>
      <c r="L219" s="459">
        <v>46356</v>
      </c>
      <c r="M219" s="457"/>
      <c r="N219" s="458">
        <v>-5275</v>
      </c>
      <c r="P219">
        <f>+_xlfn.XLOOKUP(F219,'[15]Rent Roll (MF)'!$F:$F,'[15]Rent Roll (MF)'!$H:$H,"x")</f>
        <v>5150</v>
      </c>
    </row>
    <row r="220" spans="2:16">
      <c r="B220" s="457" t="s">
        <v>2953</v>
      </c>
      <c r="C220" s="457" t="s">
        <v>1895</v>
      </c>
      <c r="D220" s="458">
        <v>728</v>
      </c>
      <c r="E220" s="457" t="s">
        <v>2954</v>
      </c>
      <c r="F220" s="457" t="s">
        <v>2955</v>
      </c>
      <c r="G220" s="458">
        <v>5960</v>
      </c>
      <c r="H220" s="458">
        <v>5770</v>
      </c>
      <c r="I220" s="458">
        <v>2885</v>
      </c>
      <c r="J220" s="458">
        <v>0</v>
      </c>
      <c r="K220" s="459">
        <v>46050</v>
      </c>
      <c r="L220" s="459">
        <v>46414</v>
      </c>
      <c r="M220" s="457"/>
      <c r="N220" s="458">
        <v>-5895</v>
      </c>
      <c r="P220" t="str">
        <f>+_xlfn.XLOOKUP(F220,'[15]Rent Roll (MF)'!$F:$F,'[15]Rent Roll (MF)'!$H:$H,"x")</f>
        <v>x</v>
      </c>
    </row>
    <row r="221" spans="2:16">
      <c r="B221" s="457" t="s">
        <v>2956</v>
      </c>
      <c r="C221" s="457" t="s">
        <v>1898</v>
      </c>
      <c r="D221" s="458">
        <v>538</v>
      </c>
      <c r="E221" s="457" t="s">
        <v>2245</v>
      </c>
      <c r="F221" s="457" t="s">
        <v>2246</v>
      </c>
      <c r="G221" s="458">
        <v>4750</v>
      </c>
      <c r="H221" s="458">
        <v>4800</v>
      </c>
      <c r="I221" s="458">
        <v>4750</v>
      </c>
      <c r="J221" s="458">
        <v>0</v>
      </c>
      <c r="K221" s="459">
        <v>45355</v>
      </c>
      <c r="L221" s="459">
        <v>46477</v>
      </c>
      <c r="M221" s="457"/>
      <c r="N221" s="458">
        <v>0</v>
      </c>
      <c r="P221">
        <f>+_xlfn.XLOOKUP(F221,'[15]Rent Roll (MF)'!$F:$F,'[15]Rent Roll (MF)'!$H:$H,"x")</f>
        <v>4800</v>
      </c>
    </row>
    <row r="222" spans="2:16">
      <c r="B222" s="457" t="s">
        <v>2957</v>
      </c>
      <c r="C222" s="457" t="s">
        <v>1901</v>
      </c>
      <c r="D222" s="458">
        <v>735</v>
      </c>
      <c r="E222" s="457" t="s">
        <v>2247</v>
      </c>
      <c r="F222" s="457" t="s">
        <v>2248</v>
      </c>
      <c r="G222" s="458">
        <v>5100</v>
      </c>
      <c r="H222" s="458">
        <v>6350</v>
      </c>
      <c r="I222" s="458">
        <v>6300</v>
      </c>
      <c r="J222" s="458">
        <v>0</v>
      </c>
      <c r="K222" s="459">
        <v>45709</v>
      </c>
      <c r="L222" s="459">
        <v>46446</v>
      </c>
      <c r="M222" s="457"/>
      <c r="N222" s="458">
        <v>0</v>
      </c>
      <c r="P222">
        <f>+_xlfn.XLOOKUP(F222,'[15]Rent Roll (MF)'!$F:$F,'[15]Rent Roll (MF)'!$H:$H,"x")</f>
        <v>6300</v>
      </c>
    </row>
    <row r="223" spans="2:16">
      <c r="B223" s="457" t="s">
        <v>2958</v>
      </c>
      <c r="C223" s="457" t="s">
        <v>1902</v>
      </c>
      <c r="D223" s="458">
        <v>583</v>
      </c>
      <c r="E223" s="457" t="s">
        <v>2249</v>
      </c>
      <c r="F223" s="457" t="s">
        <v>2250</v>
      </c>
      <c r="G223" s="458">
        <v>5350</v>
      </c>
      <c r="H223" s="458">
        <v>5050</v>
      </c>
      <c r="I223" s="458">
        <v>2525</v>
      </c>
      <c r="J223" s="458">
        <v>0</v>
      </c>
      <c r="K223" s="459">
        <v>45926</v>
      </c>
      <c r="L223" s="459">
        <v>46259</v>
      </c>
      <c r="M223" s="457"/>
      <c r="N223" s="458">
        <v>0</v>
      </c>
      <c r="P223">
        <f>+_xlfn.XLOOKUP(F223,'[15]Rent Roll (MF)'!$F:$F,'[15]Rent Roll (MF)'!$H:$H,"x")</f>
        <v>5050</v>
      </c>
    </row>
    <row r="224" spans="2:16">
      <c r="B224" s="457" t="s">
        <v>2959</v>
      </c>
      <c r="C224" s="457" t="s">
        <v>1905</v>
      </c>
      <c r="D224" s="458">
        <v>420</v>
      </c>
      <c r="E224" s="457" t="s">
        <v>2251</v>
      </c>
      <c r="F224" s="457" t="s">
        <v>2252</v>
      </c>
      <c r="G224" s="458">
        <v>4165</v>
      </c>
      <c r="H224" s="458">
        <v>4100</v>
      </c>
      <c r="I224" s="458">
        <v>4100</v>
      </c>
      <c r="J224" s="458">
        <v>0</v>
      </c>
      <c r="K224" s="459">
        <v>44989</v>
      </c>
      <c r="L224" s="459">
        <v>46843</v>
      </c>
      <c r="M224" s="457"/>
      <c r="N224" s="458">
        <v>0</v>
      </c>
      <c r="P224">
        <f>+_xlfn.XLOOKUP(F224,'[15]Rent Roll (MF)'!$F:$F,'[15]Rent Roll (MF)'!$H:$H,"x")</f>
        <v>4100</v>
      </c>
    </row>
    <row r="225" spans="2:16">
      <c r="B225" s="457" t="s">
        <v>2960</v>
      </c>
      <c r="C225" s="457" t="s">
        <v>1908</v>
      </c>
      <c r="D225" s="458">
        <v>694</v>
      </c>
      <c r="E225" s="457" t="s">
        <v>2253</v>
      </c>
      <c r="F225" s="457" t="s">
        <v>2254</v>
      </c>
      <c r="G225" s="458">
        <v>5500</v>
      </c>
      <c r="H225" s="458">
        <v>5600</v>
      </c>
      <c r="I225" s="458">
        <v>5500</v>
      </c>
      <c r="J225" s="458">
        <v>0</v>
      </c>
      <c r="K225" s="459">
        <v>45491</v>
      </c>
      <c r="L225" s="459">
        <v>46234</v>
      </c>
      <c r="M225" s="457"/>
      <c r="N225" s="458">
        <v>0</v>
      </c>
      <c r="P225">
        <f>+_xlfn.XLOOKUP(F225,'[15]Rent Roll (MF)'!$F:$F,'[15]Rent Roll (MF)'!$H:$H,"x")</f>
        <v>5600</v>
      </c>
    </row>
    <row r="226" spans="2:16">
      <c r="B226" s="457" t="s">
        <v>2961</v>
      </c>
      <c r="C226" s="457" t="s">
        <v>1909</v>
      </c>
      <c r="D226" s="458">
        <v>698</v>
      </c>
      <c r="E226" s="457" t="s">
        <v>2255</v>
      </c>
      <c r="F226" s="457" t="s">
        <v>2256</v>
      </c>
      <c r="G226" s="458">
        <v>5350</v>
      </c>
      <c r="H226" s="458">
        <v>5550</v>
      </c>
      <c r="I226" s="458">
        <v>5350</v>
      </c>
      <c r="J226" s="458">
        <v>0</v>
      </c>
      <c r="K226" s="459">
        <v>45547</v>
      </c>
      <c r="L226" s="459">
        <v>46295</v>
      </c>
      <c r="M226" s="457"/>
      <c r="N226" s="458">
        <v>-5675</v>
      </c>
      <c r="P226">
        <f>+_xlfn.XLOOKUP(F226,'[15]Rent Roll (MF)'!$F:$F,'[15]Rent Roll (MF)'!$H:$H,"x")</f>
        <v>5550</v>
      </c>
    </row>
    <row r="227" spans="2:16">
      <c r="B227" s="457" t="s">
        <v>2962</v>
      </c>
      <c r="C227" s="457" t="s">
        <v>1910</v>
      </c>
      <c r="D227" s="458">
        <v>698</v>
      </c>
      <c r="E227" s="457" t="s">
        <v>2257</v>
      </c>
      <c r="F227" s="457" t="s">
        <v>2258</v>
      </c>
      <c r="G227" s="458">
        <v>5400</v>
      </c>
      <c r="H227" s="458">
        <v>5450</v>
      </c>
      <c r="I227" s="458">
        <v>5400</v>
      </c>
      <c r="J227" s="458">
        <v>0</v>
      </c>
      <c r="K227" s="459">
        <v>45702</v>
      </c>
      <c r="L227" s="459">
        <v>46446</v>
      </c>
      <c r="M227" s="457"/>
      <c r="N227" s="458">
        <v>-5575</v>
      </c>
      <c r="P227">
        <f>+_xlfn.XLOOKUP(F227,'[15]Rent Roll (MF)'!$F:$F,'[15]Rent Roll (MF)'!$H:$H,"x")</f>
        <v>5400</v>
      </c>
    </row>
    <row r="228" spans="2:16">
      <c r="B228" s="457" t="s">
        <v>2963</v>
      </c>
      <c r="C228" s="457" t="s">
        <v>1913</v>
      </c>
      <c r="D228" s="458">
        <v>698</v>
      </c>
      <c r="E228" s="457" t="s">
        <v>2259</v>
      </c>
      <c r="F228" s="457" t="s">
        <v>2260</v>
      </c>
      <c r="G228" s="458">
        <v>5720</v>
      </c>
      <c r="H228" s="458">
        <v>5730</v>
      </c>
      <c r="I228" s="458">
        <v>2865</v>
      </c>
      <c r="J228" s="458">
        <v>0</v>
      </c>
      <c r="K228" s="459">
        <v>45954</v>
      </c>
      <c r="L228" s="459">
        <v>46288</v>
      </c>
      <c r="M228" s="457"/>
      <c r="N228" s="458">
        <v>-5855</v>
      </c>
      <c r="P228">
        <f>+_xlfn.XLOOKUP(F228,'[15]Rent Roll (MF)'!$F:$F,'[15]Rent Roll (MF)'!$H:$H,"x")</f>
        <v>5730</v>
      </c>
    </row>
    <row r="229" spans="2:16">
      <c r="B229" s="457" t="s">
        <v>2964</v>
      </c>
      <c r="C229" s="457" t="s">
        <v>1916</v>
      </c>
      <c r="D229" s="458">
        <v>456</v>
      </c>
      <c r="E229" s="457" t="s">
        <v>2261</v>
      </c>
      <c r="F229" s="457" t="s">
        <v>2262</v>
      </c>
      <c r="G229" s="458">
        <v>4250</v>
      </c>
      <c r="H229" s="458">
        <v>4295</v>
      </c>
      <c r="I229" s="458">
        <v>4250</v>
      </c>
      <c r="J229" s="458">
        <v>0</v>
      </c>
      <c r="K229" s="459">
        <v>45533</v>
      </c>
      <c r="L229" s="459">
        <v>46234</v>
      </c>
      <c r="M229" s="457"/>
      <c r="N229" s="458">
        <v>0</v>
      </c>
      <c r="P229">
        <f>+_xlfn.XLOOKUP(F229,'[15]Rent Roll (MF)'!$F:$F,'[15]Rent Roll (MF)'!$H:$H,"x")</f>
        <v>4295</v>
      </c>
    </row>
    <row r="230" spans="2:16">
      <c r="B230" s="457" t="s">
        <v>2965</v>
      </c>
      <c r="C230" s="457" t="s">
        <v>1919</v>
      </c>
      <c r="D230" s="458">
        <v>736</v>
      </c>
      <c r="E230" s="457" t="s">
        <v>2263</v>
      </c>
      <c r="F230" s="457" t="s">
        <v>2264</v>
      </c>
      <c r="G230" s="458">
        <v>5500</v>
      </c>
      <c r="H230" s="458">
        <v>5650</v>
      </c>
      <c r="I230" s="458">
        <v>5500</v>
      </c>
      <c r="J230" s="458">
        <v>0</v>
      </c>
      <c r="K230" s="459">
        <v>45474</v>
      </c>
      <c r="L230" s="459">
        <v>46203</v>
      </c>
      <c r="M230" s="457"/>
      <c r="N230" s="458">
        <v>-5775</v>
      </c>
      <c r="P230">
        <f>+_xlfn.XLOOKUP(F230,'[15]Rent Roll (MF)'!$F:$F,'[15]Rent Roll (MF)'!$H:$H,"x")</f>
        <v>5650</v>
      </c>
    </row>
    <row r="231" spans="2:16">
      <c r="B231" s="457" t="s">
        <v>2966</v>
      </c>
      <c r="C231" s="457" t="s">
        <v>1920</v>
      </c>
      <c r="D231" s="458">
        <v>523</v>
      </c>
      <c r="E231" s="457" t="s">
        <v>2265</v>
      </c>
      <c r="F231" s="457" t="s">
        <v>2266</v>
      </c>
      <c r="G231" s="458">
        <v>4800</v>
      </c>
      <c r="H231" s="458">
        <v>4800</v>
      </c>
      <c r="I231" s="458">
        <v>4800</v>
      </c>
      <c r="J231" s="458">
        <v>0</v>
      </c>
      <c r="K231" s="459">
        <v>45656</v>
      </c>
      <c r="L231" s="459">
        <v>46387</v>
      </c>
      <c r="M231" s="457"/>
      <c r="N231" s="458">
        <v>0</v>
      </c>
      <c r="P231">
        <f>+_xlfn.XLOOKUP(F231,'[15]Rent Roll (MF)'!$F:$F,'[15]Rent Roll (MF)'!$H:$H,"x")</f>
        <v>4800</v>
      </c>
    </row>
    <row r="232" spans="2:16">
      <c r="B232" s="457" t="s">
        <v>2967</v>
      </c>
      <c r="C232" s="457" t="s">
        <v>1923</v>
      </c>
      <c r="D232" s="458">
        <v>662</v>
      </c>
      <c r="E232" s="457" t="s">
        <v>2968</v>
      </c>
      <c r="F232" s="457" t="s">
        <v>2969</v>
      </c>
      <c r="G232" s="458">
        <v>5450</v>
      </c>
      <c r="H232" s="458">
        <v>5000</v>
      </c>
      <c r="I232" s="458">
        <v>2500</v>
      </c>
      <c r="J232" s="458">
        <v>0</v>
      </c>
      <c r="K232" s="459">
        <v>46027</v>
      </c>
      <c r="L232" s="459">
        <v>46511</v>
      </c>
      <c r="M232" s="457"/>
      <c r="N232" s="458">
        <v>-125</v>
      </c>
      <c r="P232" t="str">
        <f>+_xlfn.XLOOKUP(F232,'[15]Rent Roll (MF)'!$F:$F,'[15]Rent Roll (MF)'!$H:$H,"x")</f>
        <v>x</v>
      </c>
    </row>
    <row r="233" spans="2:16">
      <c r="B233" s="457" t="s">
        <v>2970</v>
      </c>
      <c r="C233" s="457" t="s">
        <v>1926</v>
      </c>
      <c r="D233" s="458">
        <v>902</v>
      </c>
      <c r="E233" s="457" t="s">
        <v>2267</v>
      </c>
      <c r="F233" s="457" t="s">
        <v>2268</v>
      </c>
      <c r="G233" s="458">
        <v>7700</v>
      </c>
      <c r="H233" s="458">
        <v>7775</v>
      </c>
      <c r="I233" s="458">
        <v>7700</v>
      </c>
      <c r="J233" s="458">
        <v>0</v>
      </c>
      <c r="K233" s="459">
        <v>45593</v>
      </c>
      <c r="L233" s="459">
        <v>46326</v>
      </c>
      <c r="M233" s="457"/>
      <c r="N233" s="458">
        <v>-4051</v>
      </c>
      <c r="P233">
        <f>+_xlfn.XLOOKUP(F233,'[15]Rent Roll (MF)'!$F:$F,'[15]Rent Roll (MF)'!$H:$H,"x")</f>
        <v>7775</v>
      </c>
    </row>
    <row r="234" spans="2:16">
      <c r="B234" s="457" t="s">
        <v>2971</v>
      </c>
      <c r="C234" s="457" t="s">
        <v>1927</v>
      </c>
      <c r="D234" s="458">
        <v>520</v>
      </c>
      <c r="E234" s="457" t="s">
        <v>2972</v>
      </c>
      <c r="F234" s="457" t="s">
        <v>2973</v>
      </c>
      <c r="G234" s="458">
        <v>4750</v>
      </c>
      <c r="H234" s="458">
        <v>4500</v>
      </c>
      <c r="I234" s="458">
        <v>2250</v>
      </c>
      <c r="J234" s="458">
        <v>0</v>
      </c>
      <c r="K234" s="459">
        <v>46034</v>
      </c>
      <c r="L234" s="459">
        <v>46398</v>
      </c>
      <c r="M234" s="457"/>
      <c r="N234" s="458">
        <v>-4625</v>
      </c>
      <c r="P234" t="str">
        <f>+_xlfn.XLOOKUP(F234,'[15]Rent Roll (MF)'!$F:$F,'[15]Rent Roll (MF)'!$H:$H,"x")</f>
        <v>x</v>
      </c>
    </row>
    <row r="235" spans="2:16">
      <c r="B235" s="457" t="s">
        <v>2974</v>
      </c>
      <c r="C235" s="457" t="s">
        <v>1930</v>
      </c>
      <c r="D235" s="458">
        <v>481</v>
      </c>
      <c r="E235" s="457" t="s">
        <v>2269</v>
      </c>
      <c r="F235" s="457" t="s">
        <v>2270</v>
      </c>
      <c r="G235" s="458">
        <v>4100</v>
      </c>
      <c r="H235" s="458">
        <v>4100</v>
      </c>
      <c r="I235" s="458">
        <v>2050</v>
      </c>
      <c r="J235" s="458">
        <v>0</v>
      </c>
      <c r="K235" s="459">
        <v>45982</v>
      </c>
      <c r="L235" s="459">
        <v>46326</v>
      </c>
      <c r="M235" s="457"/>
      <c r="N235" s="458">
        <v>-4225</v>
      </c>
      <c r="P235">
        <f>+_xlfn.XLOOKUP(F235,'[15]Rent Roll (MF)'!$F:$F,'[15]Rent Roll (MF)'!$H:$H,"x")</f>
        <v>4100</v>
      </c>
    </row>
    <row r="236" spans="2:16">
      <c r="B236" s="457" t="s">
        <v>2975</v>
      </c>
      <c r="C236" s="457" t="s">
        <v>1933</v>
      </c>
      <c r="D236" s="458">
        <v>550</v>
      </c>
      <c r="E236" s="457" t="s">
        <v>2976</v>
      </c>
      <c r="F236" s="457" t="s">
        <v>2977</v>
      </c>
      <c r="G236" s="458">
        <v>4500</v>
      </c>
      <c r="H236" s="458">
        <v>4550</v>
      </c>
      <c r="I236" s="458">
        <v>2275</v>
      </c>
      <c r="J236" s="458">
        <v>0</v>
      </c>
      <c r="K236" s="459">
        <v>46024</v>
      </c>
      <c r="L236" s="459">
        <v>46393</v>
      </c>
      <c r="M236" s="457"/>
      <c r="N236" s="458">
        <v>-4675</v>
      </c>
      <c r="P236" t="str">
        <f>+_xlfn.XLOOKUP(F236,'[15]Rent Roll (MF)'!$F:$F,'[15]Rent Roll (MF)'!$H:$H,"x")</f>
        <v>x</v>
      </c>
    </row>
    <row r="237" spans="2:16">
      <c r="B237" s="457" t="s">
        <v>2978</v>
      </c>
      <c r="C237" s="457" t="s">
        <v>1891</v>
      </c>
      <c r="D237" s="458">
        <v>461</v>
      </c>
      <c r="E237" s="457" t="s">
        <v>2271</v>
      </c>
      <c r="F237" s="457" t="s">
        <v>2272</v>
      </c>
      <c r="G237" s="458">
        <v>4365</v>
      </c>
      <c r="H237" s="458">
        <v>4600</v>
      </c>
      <c r="I237" s="458">
        <v>2300</v>
      </c>
      <c r="J237" s="458">
        <v>0</v>
      </c>
      <c r="K237" s="459">
        <v>45905</v>
      </c>
      <c r="L237" s="459">
        <v>46238</v>
      </c>
      <c r="M237" s="459">
        <v>46193</v>
      </c>
      <c r="N237" s="458">
        <v>0</v>
      </c>
      <c r="P237">
        <f>+_xlfn.XLOOKUP(F237,'[15]Rent Roll (MF)'!$F:$F,'[15]Rent Roll (MF)'!$H:$H,"x")</f>
        <v>4600</v>
      </c>
    </row>
    <row r="238" spans="2:16">
      <c r="B238" s="457" t="s">
        <v>2979</v>
      </c>
      <c r="C238" s="457" t="s">
        <v>1892</v>
      </c>
      <c r="D238" s="458">
        <v>677</v>
      </c>
      <c r="E238" s="457" t="s">
        <v>2980</v>
      </c>
      <c r="F238" s="457" t="s">
        <v>2981</v>
      </c>
      <c r="G238" s="458">
        <v>5715</v>
      </c>
      <c r="H238" s="458">
        <v>5200</v>
      </c>
      <c r="I238" s="458">
        <v>2600</v>
      </c>
      <c r="J238" s="458">
        <v>0</v>
      </c>
      <c r="K238" s="459">
        <v>46029</v>
      </c>
      <c r="L238" s="459">
        <v>46393</v>
      </c>
      <c r="M238" s="457"/>
      <c r="N238" s="458">
        <v>-3574.34</v>
      </c>
      <c r="P238" t="str">
        <f>+_xlfn.XLOOKUP(F238,'[15]Rent Roll (MF)'!$F:$F,'[15]Rent Roll (MF)'!$H:$H,"x")</f>
        <v>x</v>
      </c>
    </row>
    <row r="239" spans="2:16">
      <c r="B239" s="457" t="s">
        <v>2982</v>
      </c>
      <c r="C239" s="457" t="s">
        <v>1895</v>
      </c>
      <c r="D239" s="458">
        <v>728</v>
      </c>
      <c r="E239" s="457" t="s">
        <v>2983</v>
      </c>
      <c r="F239" s="457" t="s">
        <v>2984</v>
      </c>
      <c r="G239" s="458">
        <v>6010</v>
      </c>
      <c r="H239" s="458">
        <v>5600</v>
      </c>
      <c r="I239" s="458">
        <v>2800</v>
      </c>
      <c r="J239" s="458">
        <v>0</v>
      </c>
      <c r="K239" s="459">
        <v>46093</v>
      </c>
      <c r="L239" s="459">
        <v>46457</v>
      </c>
      <c r="M239" s="457"/>
      <c r="N239" s="458">
        <v>-1906.45</v>
      </c>
      <c r="P239" t="str">
        <f>+_xlfn.XLOOKUP(F239,'[15]Rent Roll (MF)'!$F:$F,'[15]Rent Roll (MF)'!$H:$H,"x")</f>
        <v>x</v>
      </c>
    </row>
    <row r="240" spans="2:16">
      <c r="B240" s="457" t="s">
        <v>2985</v>
      </c>
      <c r="C240" s="457" t="s">
        <v>1898</v>
      </c>
      <c r="D240" s="458">
        <v>538</v>
      </c>
      <c r="E240" s="457" t="s">
        <v>2273</v>
      </c>
      <c r="F240" s="457" t="s">
        <v>2274</v>
      </c>
      <c r="G240" s="458">
        <v>4810</v>
      </c>
      <c r="H240" s="458">
        <v>4100</v>
      </c>
      <c r="I240" s="458">
        <v>2050</v>
      </c>
      <c r="J240" s="458">
        <v>0</v>
      </c>
      <c r="K240" s="459">
        <v>45992</v>
      </c>
      <c r="L240" s="459">
        <v>46356</v>
      </c>
      <c r="M240" s="457"/>
      <c r="N240" s="458">
        <v>-4225</v>
      </c>
      <c r="P240">
        <f>+_xlfn.XLOOKUP(F240,'[15]Rent Roll (MF)'!$F:$F,'[15]Rent Roll (MF)'!$H:$H,"x")</f>
        <v>4100</v>
      </c>
    </row>
    <row r="241" spans="2:16">
      <c r="B241" s="457" t="s">
        <v>2986</v>
      </c>
      <c r="C241" s="457" t="s">
        <v>1901</v>
      </c>
      <c r="D241" s="458">
        <v>735</v>
      </c>
      <c r="E241" s="457" t="s">
        <v>2987</v>
      </c>
      <c r="F241" s="457" t="s">
        <v>2988</v>
      </c>
      <c r="G241" s="458">
        <v>5200</v>
      </c>
      <c r="H241" s="458">
        <v>6350</v>
      </c>
      <c r="I241" s="458">
        <v>3175</v>
      </c>
      <c r="J241" s="458">
        <v>0</v>
      </c>
      <c r="K241" s="459">
        <v>46106</v>
      </c>
      <c r="L241" s="459">
        <v>46470</v>
      </c>
      <c r="M241" s="457"/>
      <c r="N241" s="458">
        <v>-11237.9</v>
      </c>
      <c r="P241" t="str">
        <f>+_xlfn.XLOOKUP(F241,'[15]Rent Roll (MF)'!$F:$F,'[15]Rent Roll (MF)'!$H:$H,"x")</f>
        <v>x</v>
      </c>
    </row>
    <row r="242" spans="2:16">
      <c r="B242" s="457" t="s">
        <v>2989</v>
      </c>
      <c r="C242" s="457" t="s">
        <v>1902</v>
      </c>
      <c r="D242" s="458">
        <v>583</v>
      </c>
      <c r="E242" s="457" t="s">
        <v>2275</v>
      </c>
      <c r="F242" s="457" t="s">
        <v>2276</v>
      </c>
      <c r="G242" s="458">
        <v>5200</v>
      </c>
      <c r="H242" s="458">
        <v>5300</v>
      </c>
      <c r="I242" s="458">
        <v>5300</v>
      </c>
      <c r="J242" s="458">
        <v>0</v>
      </c>
      <c r="K242" s="459">
        <v>45897</v>
      </c>
      <c r="L242" s="459">
        <v>46261</v>
      </c>
      <c r="M242" s="457"/>
      <c r="N242" s="458">
        <v>-5425</v>
      </c>
      <c r="P242">
        <f>+_xlfn.XLOOKUP(F242,'[15]Rent Roll (MF)'!$F:$F,'[15]Rent Roll (MF)'!$H:$H,"x")</f>
        <v>5300</v>
      </c>
    </row>
    <row r="243" spans="2:16">
      <c r="B243" s="457" t="s">
        <v>2990</v>
      </c>
      <c r="C243" s="457" t="s">
        <v>1905</v>
      </c>
      <c r="D243" s="458">
        <v>420</v>
      </c>
      <c r="E243" s="457" t="s">
        <v>2277</v>
      </c>
      <c r="F243" s="457" t="s">
        <v>2278</v>
      </c>
      <c r="G243" s="458">
        <v>3950</v>
      </c>
      <c r="H243" s="458">
        <v>3900</v>
      </c>
      <c r="I243" s="458">
        <v>1950</v>
      </c>
      <c r="J243" s="458">
        <v>0</v>
      </c>
      <c r="K243" s="459">
        <v>46003</v>
      </c>
      <c r="L243" s="459">
        <v>46367</v>
      </c>
      <c r="M243" s="457"/>
      <c r="N243" s="458">
        <v>-4025</v>
      </c>
      <c r="P243">
        <f>+_xlfn.XLOOKUP(F243,'[15]Rent Roll (MF)'!$F:$F,'[15]Rent Roll (MF)'!$H:$H,"x")</f>
        <v>3900</v>
      </c>
    </row>
    <row r="244" spans="2:16">
      <c r="B244" s="457" t="s">
        <v>2991</v>
      </c>
      <c r="C244" s="457" t="s">
        <v>1908</v>
      </c>
      <c r="D244" s="458">
        <v>694</v>
      </c>
      <c r="E244" s="457" t="s">
        <v>2279</v>
      </c>
      <c r="F244" s="457" t="s">
        <v>2280</v>
      </c>
      <c r="G244" s="458">
        <v>5650</v>
      </c>
      <c r="H244" s="458">
        <v>5750</v>
      </c>
      <c r="I244" s="458">
        <v>5650</v>
      </c>
      <c r="J244" s="458">
        <v>0</v>
      </c>
      <c r="K244" s="459">
        <v>45519</v>
      </c>
      <c r="L244" s="459">
        <v>46265</v>
      </c>
      <c r="M244" s="457"/>
      <c r="N244" s="458">
        <v>-5875</v>
      </c>
      <c r="P244">
        <f>+_xlfn.XLOOKUP(F244,'[15]Rent Roll (MF)'!$F:$F,'[15]Rent Roll (MF)'!$H:$H,"x")</f>
        <v>5750</v>
      </c>
    </row>
    <row r="245" spans="2:16">
      <c r="B245" s="457" t="s">
        <v>2992</v>
      </c>
      <c r="C245" s="457" t="s">
        <v>1909</v>
      </c>
      <c r="D245" s="458">
        <v>698</v>
      </c>
      <c r="E245" s="457" t="s">
        <v>2281</v>
      </c>
      <c r="F245" s="457" t="s">
        <v>2282</v>
      </c>
      <c r="G245" s="458">
        <v>6200</v>
      </c>
      <c r="H245" s="458">
        <v>6000</v>
      </c>
      <c r="I245" s="458">
        <v>6000</v>
      </c>
      <c r="J245" s="458">
        <v>0</v>
      </c>
      <c r="K245" s="459">
        <v>45821</v>
      </c>
      <c r="L245" s="459">
        <v>46234</v>
      </c>
      <c r="M245" s="457"/>
      <c r="N245" s="458">
        <v>0</v>
      </c>
      <c r="P245">
        <f>+_xlfn.XLOOKUP(F245,'[15]Rent Roll (MF)'!$F:$F,'[15]Rent Roll (MF)'!$H:$H,"x")</f>
        <v>6000</v>
      </c>
    </row>
    <row r="246" spans="2:16">
      <c r="B246" s="457" t="s">
        <v>2993</v>
      </c>
      <c r="C246" s="457" t="s">
        <v>1910</v>
      </c>
      <c r="D246" s="458">
        <v>698</v>
      </c>
      <c r="E246" s="457" t="s">
        <v>2283</v>
      </c>
      <c r="F246" s="457" t="s">
        <v>2284</v>
      </c>
      <c r="G246" s="458">
        <v>5000</v>
      </c>
      <c r="H246" s="458">
        <v>5700</v>
      </c>
      <c r="I246" s="458">
        <v>5600</v>
      </c>
      <c r="J246" s="458">
        <v>0</v>
      </c>
      <c r="K246" s="459">
        <v>45736</v>
      </c>
      <c r="L246" s="459">
        <v>46465</v>
      </c>
      <c r="M246" s="457"/>
      <c r="N246" s="458">
        <v>-5325</v>
      </c>
      <c r="P246">
        <f>+_xlfn.XLOOKUP(F246,'[15]Rent Roll (MF)'!$F:$F,'[15]Rent Roll (MF)'!$H:$H,"x")</f>
        <v>5600</v>
      </c>
    </row>
    <row r="247" spans="2:16">
      <c r="B247" s="457" t="s">
        <v>2994</v>
      </c>
      <c r="C247" s="457" t="s">
        <v>1913</v>
      </c>
      <c r="D247" s="458">
        <v>698</v>
      </c>
      <c r="E247" s="457" t="s">
        <v>2285</v>
      </c>
      <c r="F247" s="457" t="s">
        <v>2286</v>
      </c>
      <c r="G247" s="458">
        <v>4700</v>
      </c>
      <c r="H247" s="458">
        <v>5250</v>
      </c>
      <c r="I247" s="458">
        <v>4700</v>
      </c>
      <c r="J247" s="458">
        <v>0</v>
      </c>
      <c r="K247" s="459">
        <v>45275</v>
      </c>
      <c r="L247" s="459">
        <v>46387</v>
      </c>
      <c r="M247" s="457"/>
      <c r="N247" s="458">
        <v>-5375</v>
      </c>
      <c r="P247">
        <f>+_xlfn.XLOOKUP(F247,'[15]Rent Roll (MF)'!$F:$F,'[15]Rent Roll (MF)'!$H:$H,"x")</f>
        <v>5200</v>
      </c>
    </row>
    <row r="248" spans="2:16">
      <c r="B248" s="457" t="s">
        <v>2995</v>
      </c>
      <c r="C248" s="457" t="s">
        <v>1916</v>
      </c>
      <c r="D248" s="458">
        <v>456</v>
      </c>
      <c r="E248" s="457" t="s">
        <v>2287</v>
      </c>
      <c r="F248" s="457" t="s">
        <v>2288</v>
      </c>
      <c r="G248" s="458">
        <v>4415</v>
      </c>
      <c r="H248" s="458">
        <v>3800</v>
      </c>
      <c r="I248" s="458">
        <v>1900</v>
      </c>
      <c r="J248" s="458">
        <v>0</v>
      </c>
      <c r="K248" s="459">
        <v>45869</v>
      </c>
      <c r="L248" s="459">
        <v>46234</v>
      </c>
      <c r="M248" s="457"/>
      <c r="N248" s="458">
        <v>-3925</v>
      </c>
      <c r="P248">
        <f>+_xlfn.XLOOKUP(F248,'[15]Rent Roll (MF)'!$F:$F,'[15]Rent Roll (MF)'!$H:$H,"x")</f>
        <v>3800</v>
      </c>
    </row>
    <row r="249" spans="2:16">
      <c r="B249" s="457" t="s">
        <v>2996</v>
      </c>
      <c r="C249" s="457" t="s">
        <v>1919</v>
      </c>
      <c r="D249" s="458">
        <v>736</v>
      </c>
      <c r="E249" s="457" t="s">
        <v>2997</v>
      </c>
      <c r="F249" s="457" t="s">
        <v>2998</v>
      </c>
      <c r="G249" s="458">
        <v>6000</v>
      </c>
      <c r="H249" s="458">
        <v>5500</v>
      </c>
      <c r="I249" s="458">
        <v>2750</v>
      </c>
      <c r="J249" s="458">
        <v>0</v>
      </c>
      <c r="K249" s="459">
        <v>46027</v>
      </c>
      <c r="L249" s="459">
        <v>46391</v>
      </c>
      <c r="M249" s="457"/>
      <c r="N249" s="458">
        <v>-5625</v>
      </c>
      <c r="P249" t="str">
        <f>+_xlfn.XLOOKUP(F249,'[15]Rent Roll (MF)'!$F:$F,'[15]Rent Roll (MF)'!$H:$H,"x")</f>
        <v>x</v>
      </c>
    </row>
    <row r="250" spans="2:16">
      <c r="B250" s="457" t="s">
        <v>2999</v>
      </c>
      <c r="C250" s="457" t="s">
        <v>1920</v>
      </c>
      <c r="D250" s="458">
        <v>523</v>
      </c>
      <c r="E250" s="457" t="s">
        <v>2289</v>
      </c>
      <c r="F250" s="457" t="s">
        <v>2290</v>
      </c>
      <c r="G250" s="458">
        <v>4950</v>
      </c>
      <c r="H250" s="458">
        <v>5150</v>
      </c>
      <c r="I250" s="458">
        <v>4950</v>
      </c>
      <c r="J250" s="458">
        <v>0</v>
      </c>
      <c r="K250" s="459">
        <v>45483</v>
      </c>
      <c r="L250" s="459">
        <v>46234</v>
      </c>
      <c r="M250" s="457"/>
      <c r="N250" s="458">
        <v>-5275</v>
      </c>
      <c r="P250">
        <f>+_xlfn.XLOOKUP(F250,'[15]Rent Roll (MF)'!$F:$F,'[15]Rent Roll (MF)'!$H:$H,"x")</f>
        <v>5150</v>
      </c>
    </row>
    <row r="251" spans="2:16">
      <c r="B251" s="457" t="s">
        <v>3000</v>
      </c>
      <c r="C251" s="457" t="s">
        <v>1923</v>
      </c>
      <c r="D251" s="458">
        <v>662</v>
      </c>
      <c r="E251" s="457" t="s">
        <v>3001</v>
      </c>
      <c r="F251" s="457" t="s">
        <v>3002</v>
      </c>
      <c r="G251" s="458">
        <v>5450</v>
      </c>
      <c r="H251" s="458">
        <v>5500</v>
      </c>
      <c r="I251" s="458">
        <v>2750</v>
      </c>
      <c r="J251" s="458">
        <v>0</v>
      </c>
      <c r="K251" s="459">
        <v>46073</v>
      </c>
      <c r="L251" s="459">
        <v>46437</v>
      </c>
      <c r="M251" s="457"/>
      <c r="N251" s="458">
        <v>-5625</v>
      </c>
      <c r="P251" t="str">
        <f>+_xlfn.XLOOKUP(F251,'[15]Rent Roll (MF)'!$F:$F,'[15]Rent Roll (MF)'!$H:$H,"x")</f>
        <v>x</v>
      </c>
    </row>
    <row r="252" spans="2:16">
      <c r="B252" s="457" t="s">
        <v>3003</v>
      </c>
      <c r="C252" s="457" t="s">
        <v>1926</v>
      </c>
      <c r="D252" s="458">
        <v>902</v>
      </c>
      <c r="E252" s="457" t="s">
        <v>76</v>
      </c>
      <c r="F252" s="457" t="s">
        <v>76</v>
      </c>
      <c r="G252" s="458">
        <v>8700</v>
      </c>
      <c r="H252" s="458">
        <v>0</v>
      </c>
      <c r="I252" s="458">
        <v>0</v>
      </c>
      <c r="J252" s="458">
        <v>0</v>
      </c>
      <c r="K252" s="457"/>
      <c r="L252" s="457"/>
      <c r="M252" s="457"/>
      <c r="N252" s="458">
        <v>0</v>
      </c>
      <c r="P252">
        <f>+_xlfn.XLOOKUP(F252,'[15]Rent Roll (MF)'!$F:$F,'[15]Rent Roll (MF)'!$H:$H,"x")</f>
        <v>0</v>
      </c>
    </row>
    <row r="253" spans="2:16">
      <c r="B253" s="457" t="s">
        <v>3004</v>
      </c>
      <c r="C253" s="457" t="s">
        <v>1927</v>
      </c>
      <c r="D253" s="458">
        <v>520</v>
      </c>
      <c r="E253" s="457" t="s">
        <v>3005</v>
      </c>
      <c r="F253" s="457" t="s">
        <v>3006</v>
      </c>
      <c r="G253" s="458">
        <v>5215</v>
      </c>
      <c r="H253" s="458">
        <v>4575</v>
      </c>
      <c r="I253" s="458">
        <v>2287.5</v>
      </c>
      <c r="J253" s="458">
        <v>0</v>
      </c>
      <c r="K253" s="459">
        <v>46050</v>
      </c>
      <c r="L253" s="459">
        <v>46414</v>
      </c>
      <c r="M253" s="457"/>
      <c r="N253" s="458">
        <v>0</v>
      </c>
      <c r="P253" t="str">
        <f>+_xlfn.XLOOKUP(F253,'[15]Rent Roll (MF)'!$F:$F,'[15]Rent Roll (MF)'!$H:$H,"x")</f>
        <v>x</v>
      </c>
    </row>
    <row r="254" spans="2:16">
      <c r="B254" s="457" t="s">
        <v>3007</v>
      </c>
      <c r="C254" s="457" t="s">
        <v>1930</v>
      </c>
      <c r="D254" s="458">
        <v>481</v>
      </c>
      <c r="E254" s="457" t="s">
        <v>2291</v>
      </c>
      <c r="F254" s="457" t="s">
        <v>2292</v>
      </c>
      <c r="G254" s="458">
        <v>3650</v>
      </c>
      <c r="H254" s="458">
        <v>4300</v>
      </c>
      <c r="I254" s="458">
        <v>4300</v>
      </c>
      <c r="J254" s="458">
        <v>0</v>
      </c>
      <c r="K254" s="459">
        <v>45747</v>
      </c>
      <c r="L254" s="459">
        <v>46477</v>
      </c>
      <c r="M254" s="457"/>
      <c r="N254" s="458">
        <v>-4425</v>
      </c>
      <c r="P254">
        <f>+_xlfn.XLOOKUP(F254,'[15]Rent Roll (MF)'!$F:$F,'[15]Rent Roll (MF)'!$H:$H,"x")</f>
        <v>4300</v>
      </c>
    </row>
    <row r="255" spans="2:16">
      <c r="B255" s="457" t="s">
        <v>3008</v>
      </c>
      <c r="C255" s="457" t="s">
        <v>1933</v>
      </c>
      <c r="D255" s="458">
        <v>550</v>
      </c>
      <c r="E255" s="457" t="s">
        <v>2293</v>
      </c>
      <c r="F255" s="457" t="s">
        <v>2294</v>
      </c>
      <c r="G255" s="458">
        <v>4400</v>
      </c>
      <c r="H255" s="458">
        <v>4500</v>
      </c>
      <c r="I255" s="458">
        <v>4400</v>
      </c>
      <c r="J255" s="458">
        <v>0</v>
      </c>
      <c r="K255" s="459">
        <v>45506</v>
      </c>
      <c r="L255" s="459">
        <v>46234</v>
      </c>
      <c r="M255" s="457"/>
      <c r="N255" s="458">
        <v>0</v>
      </c>
      <c r="P255">
        <f>+_xlfn.XLOOKUP(F255,'[15]Rent Roll (MF)'!$F:$F,'[15]Rent Roll (MF)'!$H:$H,"x")</f>
        <v>4500</v>
      </c>
    </row>
    <row r="256" spans="2:16">
      <c r="B256" s="457" t="s">
        <v>3009</v>
      </c>
      <c r="C256" s="457" t="s">
        <v>1891</v>
      </c>
      <c r="D256" s="458">
        <v>461</v>
      </c>
      <c r="E256" s="457" t="s">
        <v>2295</v>
      </c>
      <c r="F256" s="457" t="s">
        <v>2296</v>
      </c>
      <c r="G256" s="458">
        <v>4100</v>
      </c>
      <c r="H256" s="458">
        <v>4000</v>
      </c>
      <c r="I256" s="458">
        <v>2000</v>
      </c>
      <c r="J256" s="458">
        <v>0</v>
      </c>
      <c r="K256" s="459">
        <v>45964</v>
      </c>
      <c r="L256" s="459">
        <v>46328</v>
      </c>
      <c r="M256" s="457"/>
      <c r="N256" s="458">
        <v>-4125</v>
      </c>
      <c r="P256">
        <f>+_xlfn.XLOOKUP(F256,'[15]Rent Roll (MF)'!$F:$F,'[15]Rent Roll (MF)'!$H:$H,"x")</f>
        <v>4000</v>
      </c>
    </row>
    <row r="257" spans="2:16">
      <c r="B257" s="457" t="s">
        <v>3010</v>
      </c>
      <c r="C257" s="457" t="s">
        <v>1892</v>
      </c>
      <c r="D257" s="458">
        <v>677</v>
      </c>
      <c r="E257" s="457" t="s">
        <v>3011</v>
      </c>
      <c r="F257" s="457" t="s">
        <v>3012</v>
      </c>
      <c r="G257" s="458">
        <v>5600</v>
      </c>
      <c r="H257" s="458">
        <v>5600</v>
      </c>
      <c r="I257" s="458">
        <v>2800</v>
      </c>
      <c r="J257" s="458">
        <v>0</v>
      </c>
      <c r="K257" s="459">
        <v>46108</v>
      </c>
      <c r="L257" s="459">
        <v>46472</v>
      </c>
      <c r="M257" s="457"/>
      <c r="N257" s="458">
        <v>-4676.6099999999997</v>
      </c>
      <c r="P257" t="str">
        <f>+_xlfn.XLOOKUP(F257,'[15]Rent Roll (MF)'!$F:$F,'[15]Rent Roll (MF)'!$H:$H,"x")</f>
        <v>x</v>
      </c>
    </row>
    <row r="258" spans="2:16">
      <c r="B258" s="457" t="s">
        <v>3013</v>
      </c>
      <c r="C258" s="457" t="s">
        <v>1895</v>
      </c>
      <c r="D258" s="458">
        <v>728</v>
      </c>
      <c r="E258" s="457" t="s">
        <v>2297</v>
      </c>
      <c r="F258" s="457" t="s">
        <v>2298</v>
      </c>
      <c r="G258" s="458">
        <v>6000</v>
      </c>
      <c r="H258" s="458">
        <v>6000</v>
      </c>
      <c r="I258" s="458">
        <v>3000</v>
      </c>
      <c r="J258" s="458">
        <v>0</v>
      </c>
      <c r="K258" s="459">
        <v>45968</v>
      </c>
      <c r="L258" s="459">
        <v>46332</v>
      </c>
      <c r="M258" s="457"/>
      <c r="N258" s="458">
        <v>-6125</v>
      </c>
      <c r="P258">
        <f>+_xlfn.XLOOKUP(F258,'[15]Rent Roll (MF)'!$F:$F,'[15]Rent Roll (MF)'!$H:$H,"x")</f>
        <v>6000</v>
      </c>
    </row>
    <row r="259" spans="2:16">
      <c r="B259" s="457" t="s">
        <v>3014</v>
      </c>
      <c r="C259" s="457" t="s">
        <v>1898</v>
      </c>
      <c r="D259" s="458">
        <v>538</v>
      </c>
      <c r="E259" s="457" t="s">
        <v>2299</v>
      </c>
      <c r="F259" s="457" t="s">
        <v>2300</v>
      </c>
      <c r="G259" s="458">
        <v>3650</v>
      </c>
      <c r="H259" s="458">
        <v>4550</v>
      </c>
      <c r="I259" s="458">
        <v>4550</v>
      </c>
      <c r="J259" s="458">
        <v>0</v>
      </c>
      <c r="K259" s="459">
        <v>45772</v>
      </c>
      <c r="L259" s="459">
        <v>46142</v>
      </c>
      <c r="M259" s="459">
        <v>46149</v>
      </c>
      <c r="N259" s="458">
        <v>-4675</v>
      </c>
      <c r="P259">
        <f>+_xlfn.XLOOKUP(F259,'[15]Rent Roll (MF)'!$F:$F,'[15]Rent Roll (MF)'!$H:$H,"x")</f>
        <v>4550</v>
      </c>
    </row>
    <row r="260" spans="2:16">
      <c r="B260" s="457" t="s">
        <v>3015</v>
      </c>
      <c r="C260" s="457" t="s">
        <v>1901</v>
      </c>
      <c r="D260" s="458">
        <v>735</v>
      </c>
      <c r="E260" s="457" t="s">
        <v>3016</v>
      </c>
      <c r="F260" s="457" t="s">
        <v>3017</v>
      </c>
      <c r="G260" s="458">
        <v>6400</v>
      </c>
      <c r="H260" s="458">
        <v>6400</v>
      </c>
      <c r="I260" s="458">
        <v>3200</v>
      </c>
      <c r="J260" s="458">
        <v>0</v>
      </c>
      <c r="K260" s="459">
        <v>46087</v>
      </c>
      <c r="L260" s="459">
        <v>46451</v>
      </c>
      <c r="M260" s="457"/>
      <c r="N260" s="458">
        <v>-927.42</v>
      </c>
      <c r="P260" t="str">
        <f>+_xlfn.XLOOKUP(F260,'[15]Rent Roll (MF)'!$F:$F,'[15]Rent Roll (MF)'!$H:$H,"x")</f>
        <v>x</v>
      </c>
    </row>
    <row r="261" spans="2:16">
      <c r="B261" s="457" t="s">
        <v>3018</v>
      </c>
      <c r="C261" s="457" t="s">
        <v>1902</v>
      </c>
      <c r="D261" s="458">
        <v>583</v>
      </c>
      <c r="E261" s="457" t="s">
        <v>3019</v>
      </c>
      <c r="F261" s="457" t="s">
        <v>3020</v>
      </c>
      <c r="G261" s="458">
        <v>5200</v>
      </c>
      <c r="H261" s="458">
        <v>5175</v>
      </c>
      <c r="I261" s="458">
        <v>0</v>
      </c>
      <c r="J261" s="458">
        <v>0</v>
      </c>
      <c r="K261" s="459">
        <v>46059</v>
      </c>
      <c r="L261" s="459">
        <v>46507</v>
      </c>
      <c r="M261" s="457"/>
      <c r="N261" s="458">
        <v>-696.43</v>
      </c>
      <c r="P261" t="str">
        <f>+_xlfn.XLOOKUP(F261,'[15]Rent Roll (MF)'!$F:$F,'[15]Rent Roll (MF)'!$H:$H,"x")</f>
        <v>x</v>
      </c>
    </row>
    <row r="262" spans="2:16">
      <c r="B262" s="457" t="s">
        <v>3021</v>
      </c>
      <c r="C262" s="457" t="s">
        <v>1905</v>
      </c>
      <c r="D262" s="458">
        <v>420</v>
      </c>
      <c r="E262" s="457" t="s">
        <v>2301</v>
      </c>
      <c r="F262" s="457" t="s">
        <v>2302</v>
      </c>
      <c r="G262" s="458">
        <v>4600</v>
      </c>
      <c r="H262" s="458">
        <v>4700</v>
      </c>
      <c r="I262" s="458">
        <v>4600</v>
      </c>
      <c r="J262" s="458">
        <v>0</v>
      </c>
      <c r="K262" s="459">
        <v>45443</v>
      </c>
      <c r="L262" s="459">
        <v>46173</v>
      </c>
      <c r="M262" s="457"/>
      <c r="N262" s="458">
        <v>-4825</v>
      </c>
      <c r="P262">
        <f>+_xlfn.XLOOKUP(F262,'[15]Rent Roll (MF)'!$F:$F,'[15]Rent Roll (MF)'!$H:$H,"x")</f>
        <v>4700</v>
      </c>
    </row>
    <row r="263" spans="2:16">
      <c r="B263" s="457" t="s">
        <v>3022</v>
      </c>
      <c r="C263" s="457" t="s">
        <v>1908</v>
      </c>
      <c r="D263" s="458">
        <v>694</v>
      </c>
      <c r="E263" s="457" t="s">
        <v>3023</v>
      </c>
      <c r="F263" s="457" t="s">
        <v>3024</v>
      </c>
      <c r="G263" s="458">
        <v>4700</v>
      </c>
      <c r="H263" s="458">
        <v>5275</v>
      </c>
      <c r="I263" s="458">
        <v>2637.5</v>
      </c>
      <c r="J263" s="458">
        <v>0</v>
      </c>
      <c r="K263" s="459">
        <v>46051</v>
      </c>
      <c r="L263" s="459">
        <v>46415</v>
      </c>
      <c r="M263" s="457"/>
      <c r="N263" s="458">
        <v>-20</v>
      </c>
      <c r="P263" t="str">
        <f>+_xlfn.XLOOKUP(F263,'[15]Rent Roll (MF)'!$F:$F,'[15]Rent Roll (MF)'!$H:$H,"x")</f>
        <v>x</v>
      </c>
    </row>
    <row r="264" spans="2:16">
      <c r="B264" s="457" t="s">
        <v>3025</v>
      </c>
      <c r="C264" s="457" t="s">
        <v>1909</v>
      </c>
      <c r="D264" s="458">
        <v>698</v>
      </c>
      <c r="E264" s="457" t="s">
        <v>2303</v>
      </c>
      <c r="F264" s="457" t="s">
        <v>2304</v>
      </c>
      <c r="G264" s="458">
        <v>5820</v>
      </c>
      <c r="H264" s="458">
        <v>6000</v>
      </c>
      <c r="I264" s="458">
        <v>5616</v>
      </c>
      <c r="J264" s="458">
        <v>0</v>
      </c>
      <c r="K264" s="459">
        <v>45164</v>
      </c>
      <c r="L264" s="459">
        <v>46265</v>
      </c>
      <c r="M264" s="457"/>
      <c r="N264" s="458">
        <v>-6125</v>
      </c>
      <c r="P264">
        <f>+_xlfn.XLOOKUP(F264,'[15]Rent Roll (MF)'!$F:$F,'[15]Rent Roll (MF)'!$H:$H,"x")</f>
        <v>6000</v>
      </c>
    </row>
    <row r="265" spans="2:16">
      <c r="B265" s="457" t="s">
        <v>3026</v>
      </c>
      <c r="C265" s="457" t="s">
        <v>1910</v>
      </c>
      <c r="D265" s="458">
        <v>698</v>
      </c>
      <c r="E265" s="457" t="s">
        <v>2305</v>
      </c>
      <c r="F265" s="457" t="s">
        <v>2306</v>
      </c>
      <c r="G265" s="458">
        <v>5500</v>
      </c>
      <c r="H265" s="458">
        <v>5250</v>
      </c>
      <c r="I265" s="458">
        <v>2625</v>
      </c>
      <c r="J265" s="458">
        <v>0</v>
      </c>
      <c r="K265" s="459">
        <v>45994</v>
      </c>
      <c r="L265" s="459">
        <v>46358</v>
      </c>
      <c r="M265" s="457"/>
      <c r="N265" s="458">
        <v>-5375</v>
      </c>
      <c r="P265">
        <f>+_xlfn.XLOOKUP(F265,'[15]Rent Roll (MF)'!$F:$F,'[15]Rent Roll (MF)'!$H:$H,"x")</f>
        <v>5250</v>
      </c>
    </row>
    <row r="266" spans="2:16">
      <c r="B266" s="457" t="s">
        <v>3027</v>
      </c>
      <c r="C266" s="457" t="s">
        <v>1913</v>
      </c>
      <c r="D266" s="458">
        <v>698</v>
      </c>
      <c r="E266" s="457" t="s">
        <v>3028</v>
      </c>
      <c r="F266" s="457" t="s">
        <v>3029</v>
      </c>
      <c r="G266" s="458">
        <v>5350</v>
      </c>
      <c r="H266" s="458">
        <v>5400</v>
      </c>
      <c r="I266" s="458">
        <v>2700</v>
      </c>
      <c r="J266" s="458">
        <v>0</v>
      </c>
      <c r="K266" s="459">
        <v>46080</v>
      </c>
      <c r="L266" s="459">
        <v>46444</v>
      </c>
      <c r="M266" s="457"/>
      <c r="N266" s="458">
        <v>-5525</v>
      </c>
      <c r="P266" t="str">
        <f>+_xlfn.XLOOKUP(F266,'[15]Rent Roll (MF)'!$F:$F,'[15]Rent Roll (MF)'!$H:$H,"x")</f>
        <v>x</v>
      </c>
    </row>
    <row r="267" spans="2:16">
      <c r="B267" s="457" t="s">
        <v>3030</v>
      </c>
      <c r="C267" s="457" t="s">
        <v>1916</v>
      </c>
      <c r="D267" s="458">
        <v>456</v>
      </c>
      <c r="E267" s="457" t="s">
        <v>2307</v>
      </c>
      <c r="F267" s="457" t="s">
        <v>2308</v>
      </c>
      <c r="G267" s="458">
        <v>4500</v>
      </c>
      <c r="H267" s="458">
        <v>4000</v>
      </c>
      <c r="I267" s="458">
        <v>4000</v>
      </c>
      <c r="J267" s="458">
        <v>0</v>
      </c>
      <c r="K267" s="459">
        <v>45765</v>
      </c>
      <c r="L267" s="459">
        <v>46507</v>
      </c>
      <c r="M267" s="457"/>
      <c r="N267" s="458">
        <v>0</v>
      </c>
      <c r="P267">
        <f>+_xlfn.XLOOKUP(F267,'[15]Rent Roll (MF)'!$F:$F,'[15]Rent Roll (MF)'!$H:$H,"x")</f>
        <v>4000</v>
      </c>
    </row>
    <row r="268" spans="2:16">
      <c r="B268" s="457" t="s">
        <v>3031</v>
      </c>
      <c r="C268" s="457" t="s">
        <v>1919</v>
      </c>
      <c r="D268" s="458">
        <v>736</v>
      </c>
      <c r="E268" s="457" t="s">
        <v>2309</v>
      </c>
      <c r="F268" s="457" t="s">
        <v>2310</v>
      </c>
      <c r="G268" s="458">
        <v>6060</v>
      </c>
      <c r="H268" s="458">
        <v>6000</v>
      </c>
      <c r="I268" s="458">
        <v>6000</v>
      </c>
      <c r="J268" s="458">
        <v>0</v>
      </c>
      <c r="K268" s="459">
        <v>45905</v>
      </c>
      <c r="L268" s="459">
        <v>46269</v>
      </c>
      <c r="M268" s="457"/>
      <c r="N268" s="458">
        <v>-6125</v>
      </c>
      <c r="P268">
        <f>+_xlfn.XLOOKUP(F268,'[15]Rent Roll (MF)'!$F:$F,'[15]Rent Roll (MF)'!$H:$H,"x")</f>
        <v>6000</v>
      </c>
    </row>
    <row r="269" spans="2:16">
      <c r="B269" s="457" t="s">
        <v>970</v>
      </c>
      <c r="C269" s="457" t="s">
        <v>1920</v>
      </c>
      <c r="D269" s="458">
        <v>523</v>
      </c>
      <c r="E269" s="457" t="s">
        <v>2311</v>
      </c>
      <c r="F269" s="457" t="s">
        <v>2312</v>
      </c>
      <c r="G269" s="458">
        <v>4900</v>
      </c>
      <c r="H269" s="458">
        <v>5000</v>
      </c>
      <c r="I269" s="458">
        <v>4900</v>
      </c>
      <c r="J269" s="458">
        <v>0</v>
      </c>
      <c r="K269" s="459">
        <v>45457</v>
      </c>
      <c r="L269" s="459">
        <v>46203</v>
      </c>
      <c r="M269" s="457"/>
      <c r="N269" s="458">
        <v>0</v>
      </c>
      <c r="P269">
        <f>+_xlfn.XLOOKUP(F269,'[15]Rent Roll (MF)'!$F:$F,'[15]Rent Roll (MF)'!$H:$H,"x")</f>
        <v>5000</v>
      </c>
    </row>
    <row r="270" spans="2:16">
      <c r="B270" s="457" t="s">
        <v>3032</v>
      </c>
      <c r="C270" s="457" t="s">
        <v>1923</v>
      </c>
      <c r="D270" s="458">
        <v>662</v>
      </c>
      <c r="E270" s="457" t="s">
        <v>2313</v>
      </c>
      <c r="F270" s="457" t="s">
        <v>2314</v>
      </c>
      <c r="G270" s="458">
        <v>5450</v>
      </c>
      <c r="H270" s="458">
        <v>5504.5</v>
      </c>
      <c r="I270" s="458">
        <v>5450</v>
      </c>
      <c r="J270" s="458">
        <v>0</v>
      </c>
      <c r="K270" s="459">
        <v>45552</v>
      </c>
      <c r="L270" s="459">
        <v>46295</v>
      </c>
      <c r="M270" s="457"/>
      <c r="N270" s="458">
        <v>0</v>
      </c>
      <c r="P270">
        <f>+_xlfn.XLOOKUP(F270,'[15]Rent Roll (MF)'!$F:$F,'[15]Rent Roll (MF)'!$H:$H,"x")</f>
        <v>5504.5</v>
      </c>
    </row>
    <row r="271" spans="2:16">
      <c r="B271" s="457" t="s">
        <v>3033</v>
      </c>
      <c r="C271" s="457" t="s">
        <v>1926</v>
      </c>
      <c r="D271" s="458">
        <v>902</v>
      </c>
      <c r="E271" s="457" t="s">
        <v>2315</v>
      </c>
      <c r="F271" s="457" t="s">
        <v>2316</v>
      </c>
      <c r="G271" s="458">
        <v>8650</v>
      </c>
      <c r="H271" s="458">
        <v>8000</v>
      </c>
      <c r="I271" s="458">
        <v>8000</v>
      </c>
      <c r="J271" s="458">
        <v>0</v>
      </c>
      <c r="K271" s="459">
        <v>45791</v>
      </c>
      <c r="L271" s="459">
        <v>46155</v>
      </c>
      <c r="M271" s="457"/>
      <c r="N271" s="458">
        <v>-8125</v>
      </c>
      <c r="P271">
        <f>+_xlfn.XLOOKUP(F271,'[15]Rent Roll (MF)'!$F:$F,'[15]Rent Roll (MF)'!$H:$H,"x")</f>
        <v>8000</v>
      </c>
    </row>
    <row r="272" spans="2:16">
      <c r="B272" s="457" t="s">
        <v>3034</v>
      </c>
      <c r="C272" s="457" t="s">
        <v>1927</v>
      </c>
      <c r="D272" s="458">
        <v>520</v>
      </c>
      <c r="E272" s="457" t="s">
        <v>2317</v>
      </c>
      <c r="F272" s="457" t="s">
        <v>2318</v>
      </c>
      <c r="G272" s="458">
        <v>4800</v>
      </c>
      <c r="H272" s="458">
        <v>4800</v>
      </c>
      <c r="I272" s="458">
        <v>4800</v>
      </c>
      <c r="J272" s="458">
        <v>0</v>
      </c>
      <c r="K272" s="459">
        <v>45632</v>
      </c>
      <c r="L272" s="459">
        <v>46752</v>
      </c>
      <c r="M272" s="457"/>
      <c r="N272" s="458">
        <v>0</v>
      </c>
      <c r="P272">
        <f>+_xlfn.XLOOKUP(F272,'[15]Rent Roll (MF)'!$F:$F,'[15]Rent Roll (MF)'!$H:$H,"x")</f>
        <v>4800</v>
      </c>
    </row>
    <row r="273" spans="2:16">
      <c r="B273" s="457" t="s">
        <v>3035</v>
      </c>
      <c r="C273" s="457" t="s">
        <v>1930</v>
      </c>
      <c r="D273" s="458">
        <v>481</v>
      </c>
      <c r="E273" s="457" t="s">
        <v>3036</v>
      </c>
      <c r="F273" s="457" t="s">
        <v>3037</v>
      </c>
      <c r="G273" s="458">
        <v>4200</v>
      </c>
      <c r="H273" s="458">
        <v>4100</v>
      </c>
      <c r="I273" s="458">
        <v>2050</v>
      </c>
      <c r="J273" s="458">
        <v>0</v>
      </c>
      <c r="K273" s="459">
        <v>46041</v>
      </c>
      <c r="L273" s="459">
        <v>46405</v>
      </c>
      <c r="M273" s="457"/>
      <c r="N273" s="458">
        <v>-4225</v>
      </c>
      <c r="P273" t="str">
        <f>+_xlfn.XLOOKUP(F273,'[15]Rent Roll (MF)'!$F:$F,'[15]Rent Roll (MF)'!$H:$H,"x")</f>
        <v>x</v>
      </c>
    </row>
    <row r="274" spans="2:16">
      <c r="B274" s="457" t="s">
        <v>3038</v>
      </c>
      <c r="C274" s="457" t="s">
        <v>1933</v>
      </c>
      <c r="D274" s="458">
        <v>550</v>
      </c>
      <c r="E274" s="457" t="s">
        <v>2319</v>
      </c>
      <c r="F274" s="457" t="s">
        <v>2320</v>
      </c>
      <c r="G274" s="458">
        <v>4600</v>
      </c>
      <c r="H274" s="458">
        <v>4650</v>
      </c>
      <c r="I274" s="458">
        <v>4600</v>
      </c>
      <c r="J274" s="458">
        <v>0</v>
      </c>
      <c r="K274" s="459">
        <v>45652</v>
      </c>
      <c r="L274" s="459">
        <v>46387</v>
      </c>
      <c r="M274" s="457"/>
      <c r="N274" s="458">
        <v>0</v>
      </c>
      <c r="P274">
        <f>+_xlfn.XLOOKUP(F274,'[15]Rent Roll (MF)'!$F:$F,'[15]Rent Roll (MF)'!$H:$H,"x")</f>
        <v>4600</v>
      </c>
    </row>
    <row r="275" spans="2:16">
      <c r="B275" s="457" t="s">
        <v>3039</v>
      </c>
      <c r="C275" s="457" t="s">
        <v>1891</v>
      </c>
      <c r="D275" s="458">
        <v>461</v>
      </c>
      <c r="E275" s="457" t="s">
        <v>2321</v>
      </c>
      <c r="F275" s="457" t="s">
        <v>2322</v>
      </c>
      <c r="G275" s="458">
        <v>4000</v>
      </c>
      <c r="H275" s="458">
        <v>4000</v>
      </c>
      <c r="I275" s="458">
        <v>2000</v>
      </c>
      <c r="J275" s="458">
        <v>0</v>
      </c>
      <c r="K275" s="459">
        <v>45992</v>
      </c>
      <c r="L275" s="459">
        <v>46356</v>
      </c>
      <c r="M275" s="457"/>
      <c r="N275" s="458">
        <v>-4125</v>
      </c>
      <c r="P275">
        <f>+_xlfn.XLOOKUP(F275,'[15]Rent Roll (MF)'!$F:$F,'[15]Rent Roll (MF)'!$H:$H,"x")</f>
        <v>4000</v>
      </c>
    </row>
    <row r="276" spans="2:16">
      <c r="B276" s="457" t="s">
        <v>3040</v>
      </c>
      <c r="C276" s="457" t="s">
        <v>1892</v>
      </c>
      <c r="D276" s="458">
        <v>677</v>
      </c>
      <c r="E276" s="457" t="s">
        <v>2323</v>
      </c>
      <c r="F276" s="457" t="s">
        <v>2324</v>
      </c>
      <c r="G276" s="458">
        <v>4900</v>
      </c>
      <c r="H276" s="458">
        <v>5400</v>
      </c>
      <c r="I276" s="458">
        <v>4900</v>
      </c>
      <c r="J276" s="458">
        <v>0</v>
      </c>
      <c r="K276" s="459">
        <v>45286</v>
      </c>
      <c r="L276" s="459">
        <v>46387</v>
      </c>
      <c r="M276" s="457"/>
      <c r="N276" s="458">
        <v>-5525</v>
      </c>
      <c r="P276">
        <f>+_xlfn.XLOOKUP(F276,'[15]Rent Roll (MF)'!$F:$F,'[15]Rent Roll (MF)'!$H:$H,"x")</f>
        <v>5350</v>
      </c>
    </row>
    <row r="277" spans="2:16">
      <c r="B277" s="457" t="s">
        <v>3041</v>
      </c>
      <c r="C277" s="457" t="s">
        <v>1895</v>
      </c>
      <c r="D277" s="458">
        <v>728</v>
      </c>
      <c r="E277" s="457" t="s">
        <v>2325</v>
      </c>
      <c r="F277" s="457" t="s">
        <v>2326</v>
      </c>
      <c r="G277" s="458">
        <v>5750</v>
      </c>
      <c r="H277" s="458">
        <v>5850</v>
      </c>
      <c r="I277" s="458">
        <v>5750</v>
      </c>
      <c r="J277" s="458">
        <v>0</v>
      </c>
      <c r="K277" s="459">
        <v>45621</v>
      </c>
      <c r="L277" s="459">
        <v>46356</v>
      </c>
      <c r="M277" s="457"/>
      <c r="N277" s="458">
        <v>0</v>
      </c>
      <c r="P277">
        <f>+_xlfn.XLOOKUP(F277,'[15]Rent Roll (MF)'!$F:$F,'[15]Rent Roll (MF)'!$H:$H,"x")</f>
        <v>5850</v>
      </c>
    </row>
    <row r="278" spans="2:16">
      <c r="B278" s="457" t="s">
        <v>3042</v>
      </c>
      <c r="C278" s="457" t="s">
        <v>1898</v>
      </c>
      <c r="D278" s="458">
        <v>538</v>
      </c>
      <c r="E278" s="457" t="s">
        <v>76</v>
      </c>
      <c r="F278" s="457" t="s">
        <v>76</v>
      </c>
      <c r="G278" s="458">
        <v>4750</v>
      </c>
      <c r="H278" s="458">
        <v>0</v>
      </c>
      <c r="I278" s="458">
        <v>0</v>
      </c>
      <c r="J278" s="458">
        <v>0</v>
      </c>
      <c r="K278" s="457"/>
      <c r="L278" s="457"/>
      <c r="M278" s="457"/>
      <c r="N278" s="458">
        <v>0</v>
      </c>
      <c r="P278">
        <f>+_xlfn.XLOOKUP(F278,'[15]Rent Roll (MF)'!$F:$F,'[15]Rent Roll (MF)'!$H:$H,"x")</f>
        <v>0</v>
      </c>
    </row>
    <row r="279" spans="2:16">
      <c r="B279" s="457" t="s">
        <v>3043</v>
      </c>
      <c r="C279" s="457" t="s">
        <v>1901</v>
      </c>
      <c r="D279" s="458">
        <v>735</v>
      </c>
      <c r="E279" s="457" t="s">
        <v>2327</v>
      </c>
      <c r="F279" s="457" t="s">
        <v>2328</v>
      </c>
      <c r="G279" s="458">
        <v>5400</v>
      </c>
      <c r="H279" s="458">
        <v>6500</v>
      </c>
      <c r="I279" s="458">
        <v>6450</v>
      </c>
      <c r="J279" s="458">
        <v>0</v>
      </c>
      <c r="K279" s="459">
        <v>45715</v>
      </c>
      <c r="L279" s="459">
        <v>46446</v>
      </c>
      <c r="M279" s="457"/>
      <c r="N279" s="458">
        <v>-6625</v>
      </c>
      <c r="P279">
        <f>+_xlfn.XLOOKUP(F279,'[15]Rent Roll (MF)'!$F:$F,'[15]Rent Roll (MF)'!$H:$H,"x")</f>
        <v>6450</v>
      </c>
    </row>
    <row r="280" spans="2:16">
      <c r="B280" s="457" t="s">
        <v>3044</v>
      </c>
      <c r="C280" s="457" t="s">
        <v>1902</v>
      </c>
      <c r="D280" s="458">
        <v>583</v>
      </c>
      <c r="E280" s="457" t="s">
        <v>3045</v>
      </c>
      <c r="F280" s="457" t="s">
        <v>3046</v>
      </c>
      <c r="G280" s="458">
        <v>4500</v>
      </c>
      <c r="H280" s="458">
        <v>5175</v>
      </c>
      <c r="I280" s="458">
        <v>2587</v>
      </c>
      <c r="J280" s="458">
        <v>0</v>
      </c>
      <c r="K280" s="459">
        <v>46071</v>
      </c>
      <c r="L280" s="459">
        <v>46435</v>
      </c>
      <c r="M280" s="457"/>
      <c r="N280" s="458">
        <v>-2967.85</v>
      </c>
      <c r="P280" t="str">
        <f>+_xlfn.XLOOKUP(F280,'[15]Rent Roll (MF)'!$F:$F,'[15]Rent Roll (MF)'!$H:$H,"x")</f>
        <v>x</v>
      </c>
    </row>
    <row r="281" spans="2:16">
      <c r="B281" s="457" t="s">
        <v>3047</v>
      </c>
      <c r="C281" s="457" t="s">
        <v>1905</v>
      </c>
      <c r="D281" s="458">
        <v>420</v>
      </c>
      <c r="E281" s="457" t="s">
        <v>2329</v>
      </c>
      <c r="F281" s="457" t="s">
        <v>2330</v>
      </c>
      <c r="G281" s="458">
        <v>4300</v>
      </c>
      <c r="H281" s="458">
        <v>3995</v>
      </c>
      <c r="I281" s="458">
        <v>1997.5</v>
      </c>
      <c r="J281" s="458">
        <v>0</v>
      </c>
      <c r="K281" s="459">
        <v>45996</v>
      </c>
      <c r="L281" s="459">
        <v>46360</v>
      </c>
      <c r="M281" s="457"/>
      <c r="N281" s="458">
        <v>0</v>
      </c>
      <c r="P281">
        <f>+_xlfn.XLOOKUP(F281,'[15]Rent Roll (MF)'!$F:$F,'[15]Rent Roll (MF)'!$H:$H,"x")</f>
        <v>3995</v>
      </c>
    </row>
    <row r="282" spans="2:16">
      <c r="B282" s="457" t="s">
        <v>3048</v>
      </c>
      <c r="C282" s="457" t="s">
        <v>1908</v>
      </c>
      <c r="D282" s="458">
        <v>694</v>
      </c>
      <c r="E282" s="457" t="s">
        <v>3049</v>
      </c>
      <c r="F282" s="457" t="s">
        <v>3050</v>
      </c>
      <c r="G282" s="458">
        <v>5650</v>
      </c>
      <c r="H282" s="458">
        <v>5540</v>
      </c>
      <c r="I282" s="458">
        <v>2770</v>
      </c>
      <c r="J282" s="458">
        <v>0</v>
      </c>
      <c r="K282" s="459">
        <v>46062</v>
      </c>
      <c r="L282" s="459">
        <v>46515</v>
      </c>
      <c r="M282" s="457"/>
      <c r="N282" s="458">
        <v>-5665</v>
      </c>
      <c r="P282" t="str">
        <f>+_xlfn.XLOOKUP(F282,'[15]Rent Roll (MF)'!$F:$F,'[15]Rent Roll (MF)'!$H:$H,"x")</f>
        <v>x</v>
      </c>
    </row>
    <row r="283" spans="2:16">
      <c r="B283" s="457" t="s">
        <v>3051</v>
      </c>
      <c r="C283" s="457" t="s">
        <v>1909</v>
      </c>
      <c r="D283" s="458">
        <v>698</v>
      </c>
      <c r="E283" s="457" t="s">
        <v>2331</v>
      </c>
      <c r="F283" s="457" t="s">
        <v>2332</v>
      </c>
      <c r="G283" s="458">
        <v>5700</v>
      </c>
      <c r="H283" s="458">
        <v>5850</v>
      </c>
      <c r="I283" s="458">
        <v>5850</v>
      </c>
      <c r="J283" s="458">
        <v>0</v>
      </c>
      <c r="K283" s="459">
        <v>45793</v>
      </c>
      <c r="L283" s="459">
        <v>46173</v>
      </c>
      <c r="M283" s="457"/>
      <c r="N283" s="458">
        <v>-5975</v>
      </c>
      <c r="P283">
        <f>+_xlfn.XLOOKUP(F283,'[15]Rent Roll (MF)'!$F:$F,'[15]Rent Roll (MF)'!$H:$H,"x")</f>
        <v>5850</v>
      </c>
    </row>
    <row r="284" spans="2:16">
      <c r="B284" s="457" t="s">
        <v>3052</v>
      </c>
      <c r="C284" s="457" t="s">
        <v>1910</v>
      </c>
      <c r="D284" s="458">
        <v>698</v>
      </c>
      <c r="E284" s="457" t="s">
        <v>2333</v>
      </c>
      <c r="F284" s="457" t="s">
        <v>2218</v>
      </c>
      <c r="G284" s="458">
        <v>6000</v>
      </c>
      <c r="H284" s="458">
        <v>6000</v>
      </c>
      <c r="I284" s="458">
        <v>6000</v>
      </c>
      <c r="J284" s="458">
        <v>0</v>
      </c>
      <c r="K284" s="459">
        <v>45701</v>
      </c>
      <c r="L284" s="459">
        <v>46446</v>
      </c>
      <c r="M284" s="457"/>
      <c r="N284" s="458">
        <v>0</v>
      </c>
      <c r="P284">
        <f>+_xlfn.XLOOKUP(F284,'[15]Rent Roll (MF)'!$F:$F,'[15]Rent Roll (MF)'!$H:$H,"x")</f>
        <v>5200</v>
      </c>
    </row>
    <row r="285" spans="2:16">
      <c r="B285" s="457" t="s">
        <v>3053</v>
      </c>
      <c r="C285" s="457" t="s">
        <v>1913</v>
      </c>
      <c r="D285" s="458">
        <v>698</v>
      </c>
      <c r="E285" s="457" t="s">
        <v>2334</v>
      </c>
      <c r="F285" s="457" t="s">
        <v>2335</v>
      </c>
      <c r="G285" s="458">
        <v>5350</v>
      </c>
      <c r="H285" s="458">
        <v>5450</v>
      </c>
      <c r="I285" s="458">
        <v>5350</v>
      </c>
      <c r="J285" s="458">
        <v>0</v>
      </c>
      <c r="K285" s="459">
        <v>45468</v>
      </c>
      <c r="L285" s="459">
        <v>46203</v>
      </c>
      <c r="M285" s="457"/>
      <c r="N285" s="458">
        <v>0</v>
      </c>
      <c r="P285">
        <f>+_xlfn.XLOOKUP(F285,'[15]Rent Roll (MF)'!$F:$F,'[15]Rent Roll (MF)'!$H:$H,"x")</f>
        <v>5450</v>
      </c>
    </row>
    <row r="286" spans="2:16">
      <c r="B286" s="457" t="s">
        <v>3054</v>
      </c>
      <c r="C286" s="457" t="s">
        <v>1916</v>
      </c>
      <c r="D286" s="458">
        <v>456</v>
      </c>
      <c r="E286" s="457" t="s">
        <v>2336</v>
      </c>
      <c r="F286" s="457" t="s">
        <v>2337</v>
      </c>
      <c r="G286" s="458">
        <v>3550</v>
      </c>
      <c r="H286" s="458">
        <v>4100</v>
      </c>
      <c r="I286" s="458">
        <v>4100</v>
      </c>
      <c r="J286" s="458">
        <v>0</v>
      </c>
      <c r="K286" s="459">
        <v>45754</v>
      </c>
      <c r="L286" s="459">
        <v>46507</v>
      </c>
      <c r="M286" s="457"/>
      <c r="N286" s="458">
        <v>0</v>
      </c>
      <c r="P286">
        <f>+_xlfn.XLOOKUP(F286,'[15]Rent Roll (MF)'!$F:$F,'[15]Rent Roll (MF)'!$H:$H,"x")</f>
        <v>4100</v>
      </c>
    </row>
    <row r="287" spans="2:16">
      <c r="B287" s="457" t="s">
        <v>3055</v>
      </c>
      <c r="C287" s="457" t="s">
        <v>1919</v>
      </c>
      <c r="D287" s="458">
        <v>736</v>
      </c>
      <c r="E287" s="457" t="s">
        <v>3056</v>
      </c>
      <c r="F287" s="457" t="s">
        <v>3057</v>
      </c>
      <c r="G287" s="458">
        <v>5875</v>
      </c>
      <c r="H287" s="458">
        <v>5975</v>
      </c>
      <c r="I287" s="458">
        <v>2986</v>
      </c>
      <c r="J287" s="458">
        <v>0</v>
      </c>
      <c r="K287" s="459">
        <v>46097</v>
      </c>
      <c r="L287" s="459">
        <v>46461</v>
      </c>
      <c r="M287" s="457"/>
      <c r="N287" s="458">
        <v>-2776.61</v>
      </c>
      <c r="P287" t="str">
        <f>+_xlfn.XLOOKUP(F287,'[15]Rent Roll (MF)'!$F:$F,'[15]Rent Roll (MF)'!$H:$H,"x")</f>
        <v>x</v>
      </c>
    </row>
    <row r="288" spans="2:16">
      <c r="B288" s="457" t="s">
        <v>3058</v>
      </c>
      <c r="C288" s="457" t="s">
        <v>1920</v>
      </c>
      <c r="D288" s="458">
        <v>523</v>
      </c>
      <c r="E288" s="457" t="s">
        <v>2338</v>
      </c>
      <c r="F288" s="457" t="s">
        <v>2218</v>
      </c>
      <c r="G288" s="458">
        <v>5360</v>
      </c>
      <c r="H288" s="458">
        <v>5370</v>
      </c>
      <c r="I288" s="458">
        <v>5370</v>
      </c>
      <c r="J288" s="458">
        <v>0</v>
      </c>
      <c r="K288" s="459">
        <v>45933</v>
      </c>
      <c r="L288" s="459">
        <v>46297</v>
      </c>
      <c r="M288" s="457"/>
      <c r="N288" s="458">
        <v>0</v>
      </c>
      <c r="P288">
        <f>+_xlfn.XLOOKUP(F288,'[15]Rent Roll (MF)'!$F:$F,'[15]Rent Roll (MF)'!$H:$H,"x")</f>
        <v>5200</v>
      </c>
    </row>
    <row r="289" spans="2:16">
      <c r="B289" s="457" t="s">
        <v>3059</v>
      </c>
      <c r="C289" s="457" t="s">
        <v>1923</v>
      </c>
      <c r="D289" s="458">
        <v>662</v>
      </c>
      <c r="E289" s="457" t="s">
        <v>2339</v>
      </c>
      <c r="F289" s="457" t="s">
        <v>2340</v>
      </c>
      <c r="G289" s="458">
        <v>5700</v>
      </c>
      <c r="H289" s="458">
        <v>5800</v>
      </c>
      <c r="I289" s="458">
        <v>5800</v>
      </c>
      <c r="J289" s="458">
        <v>0</v>
      </c>
      <c r="K289" s="459">
        <v>45968</v>
      </c>
      <c r="L289" s="459">
        <v>46332</v>
      </c>
      <c r="M289" s="457"/>
      <c r="N289" s="458">
        <v>0</v>
      </c>
      <c r="P289">
        <f>+_xlfn.XLOOKUP(F289,'[15]Rent Roll (MF)'!$F:$F,'[15]Rent Roll (MF)'!$H:$H,"x")</f>
        <v>5800</v>
      </c>
    </row>
    <row r="290" spans="2:16">
      <c r="B290" s="457" t="s">
        <v>3060</v>
      </c>
      <c r="C290" s="457" t="s">
        <v>1926</v>
      </c>
      <c r="D290" s="458">
        <v>902</v>
      </c>
      <c r="E290" s="457" t="s">
        <v>2341</v>
      </c>
      <c r="F290" s="457" t="s">
        <v>2342</v>
      </c>
      <c r="G290" s="458">
        <v>9500</v>
      </c>
      <c r="H290" s="458">
        <v>7985</v>
      </c>
      <c r="I290" s="458">
        <v>3992.5</v>
      </c>
      <c r="J290" s="458">
        <v>0</v>
      </c>
      <c r="K290" s="459">
        <v>45939</v>
      </c>
      <c r="L290" s="459">
        <v>46303</v>
      </c>
      <c r="M290" s="457"/>
      <c r="N290" s="458">
        <v>-7985</v>
      </c>
      <c r="P290">
        <f>+_xlfn.XLOOKUP(F290,'[15]Rent Roll (MF)'!$F:$F,'[15]Rent Roll (MF)'!$H:$H,"x")</f>
        <v>7985</v>
      </c>
    </row>
    <row r="291" spans="2:16">
      <c r="B291" s="457" t="s">
        <v>3061</v>
      </c>
      <c r="C291" s="457" t="s">
        <v>1927</v>
      </c>
      <c r="D291" s="458">
        <v>520</v>
      </c>
      <c r="E291" s="457" t="s">
        <v>3062</v>
      </c>
      <c r="F291" s="457" t="s">
        <v>3063</v>
      </c>
      <c r="G291" s="458">
        <v>4750</v>
      </c>
      <c r="H291" s="458">
        <v>4799</v>
      </c>
      <c r="I291" s="458">
        <v>2399.5</v>
      </c>
      <c r="J291" s="458">
        <v>0</v>
      </c>
      <c r="K291" s="459">
        <v>46093</v>
      </c>
      <c r="L291" s="459">
        <v>46579</v>
      </c>
      <c r="M291" s="457"/>
      <c r="N291" s="458">
        <v>-1622.22</v>
      </c>
      <c r="P291" t="str">
        <f>+_xlfn.XLOOKUP(F291,'[15]Rent Roll (MF)'!$F:$F,'[15]Rent Roll (MF)'!$H:$H,"x")</f>
        <v>x</v>
      </c>
    </row>
    <row r="292" spans="2:16">
      <c r="B292" s="457" t="s">
        <v>3064</v>
      </c>
      <c r="C292" s="457" t="s">
        <v>2343</v>
      </c>
      <c r="D292" s="458">
        <v>481</v>
      </c>
      <c r="E292" s="457" t="s">
        <v>2344</v>
      </c>
      <c r="F292" s="457" t="s">
        <v>2345</v>
      </c>
      <c r="G292" s="458">
        <v>3700</v>
      </c>
      <c r="H292" s="458">
        <v>4200</v>
      </c>
      <c r="I292" s="458">
        <v>3700</v>
      </c>
      <c r="J292" s="458">
        <v>0</v>
      </c>
      <c r="K292" s="459">
        <v>45275</v>
      </c>
      <c r="L292" s="459">
        <v>46387</v>
      </c>
      <c r="M292" s="457"/>
      <c r="N292" s="458">
        <v>0</v>
      </c>
      <c r="P292">
        <f>+_xlfn.XLOOKUP(F292,'[15]Rent Roll (MF)'!$F:$F,'[15]Rent Roll (MF)'!$H:$H,"x")</f>
        <v>4200</v>
      </c>
    </row>
    <row r="293" spans="2:16">
      <c r="B293" s="457" t="s">
        <v>3065</v>
      </c>
      <c r="C293" s="457" t="s">
        <v>1933</v>
      </c>
      <c r="D293" s="458">
        <v>550</v>
      </c>
      <c r="E293" s="457" t="s">
        <v>3066</v>
      </c>
      <c r="F293" s="457" t="s">
        <v>3067</v>
      </c>
      <c r="G293" s="458">
        <v>4250</v>
      </c>
      <c r="H293" s="458">
        <v>4250</v>
      </c>
      <c r="I293" s="458">
        <v>2125</v>
      </c>
      <c r="J293" s="458">
        <v>0</v>
      </c>
      <c r="K293" s="459">
        <v>46087</v>
      </c>
      <c r="L293" s="459">
        <v>46451</v>
      </c>
      <c r="M293" s="457"/>
      <c r="N293" s="458">
        <v>-580.64</v>
      </c>
      <c r="P293" t="str">
        <f>+_xlfn.XLOOKUP(F293,'[15]Rent Roll (MF)'!$F:$F,'[15]Rent Roll (MF)'!$H:$H,"x")</f>
        <v>x</v>
      </c>
    </row>
    <row r="294" spans="2:16">
      <c r="B294" s="457" t="s">
        <v>3068</v>
      </c>
      <c r="C294" s="457" t="s">
        <v>1891</v>
      </c>
      <c r="D294" s="458">
        <v>461</v>
      </c>
      <c r="E294" s="457" t="s">
        <v>2346</v>
      </c>
      <c r="F294" s="457" t="s">
        <v>2347</v>
      </c>
      <c r="G294" s="458">
        <v>4350</v>
      </c>
      <c r="H294" s="458">
        <v>4400</v>
      </c>
      <c r="I294" s="458">
        <v>4350</v>
      </c>
      <c r="J294" s="458">
        <v>0</v>
      </c>
      <c r="K294" s="459">
        <v>45531</v>
      </c>
      <c r="L294" s="459">
        <v>46265</v>
      </c>
      <c r="M294" s="457"/>
      <c r="N294" s="458">
        <v>0</v>
      </c>
      <c r="P294">
        <f>+_xlfn.XLOOKUP(F294,'[15]Rent Roll (MF)'!$F:$F,'[15]Rent Roll (MF)'!$H:$H,"x")</f>
        <v>4400</v>
      </c>
    </row>
    <row r="295" spans="2:16">
      <c r="B295" s="457" t="s">
        <v>3069</v>
      </c>
      <c r="C295" s="457" t="s">
        <v>1892</v>
      </c>
      <c r="D295" s="458">
        <v>677</v>
      </c>
      <c r="E295" s="457" t="s">
        <v>2348</v>
      </c>
      <c r="F295" s="457" t="s">
        <v>2349</v>
      </c>
      <c r="G295" s="458">
        <v>5600</v>
      </c>
      <c r="H295" s="458">
        <v>5650</v>
      </c>
      <c r="I295" s="458">
        <v>5600</v>
      </c>
      <c r="J295" s="458">
        <v>0</v>
      </c>
      <c r="K295" s="459">
        <v>45687</v>
      </c>
      <c r="L295" s="459">
        <v>46418</v>
      </c>
      <c r="M295" s="457"/>
      <c r="N295" s="458">
        <v>50</v>
      </c>
      <c r="P295">
        <f>+_xlfn.XLOOKUP(F295,'[15]Rent Roll (MF)'!$F:$F,'[15]Rent Roll (MF)'!$H:$H,"x")</f>
        <v>5600</v>
      </c>
    </row>
    <row r="296" spans="2:16">
      <c r="B296" s="457" t="s">
        <v>3070</v>
      </c>
      <c r="C296" s="457" t="s">
        <v>1895</v>
      </c>
      <c r="D296" s="458">
        <v>728</v>
      </c>
      <c r="E296" s="457" t="s">
        <v>3071</v>
      </c>
      <c r="F296" s="457" t="s">
        <v>3072</v>
      </c>
      <c r="G296" s="458">
        <v>5850</v>
      </c>
      <c r="H296" s="458">
        <v>5850</v>
      </c>
      <c r="I296" s="458">
        <v>0</v>
      </c>
      <c r="J296" s="458">
        <v>0</v>
      </c>
      <c r="K296" s="459">
        <v>46059</v>
      </c>
      <c r="L296" s="459">
        <v>46423</v>
      </c>
      <c r="M296" s="457"/>
      <c r="N296" s="458">
        <v>-5975</v>
      </c>
      <c r="P296" t="str">
        <f>+_xlfn.XLOOKUP(F296,'[15]Rent Roll (MF)'!$F:$F,'[15]Rent Roll (MF)'!$H:$H,"x")</f>
        <v>x</v>
      </c>
    </row>
    <row r="297" spans="2:16">
      <c r="B297" s="457" t="s">
        <v>3073</v>
      </c>
      <c r="C297" s="457" t="s">
        <v>1898</v>
      </c>
      <c r="D297" s="458">
        <v>538</v>
      </c>
      <c r="E297" s="457" t="s">
        <v>2350</v>
      </c>
      <c r="F297" s="457" t="s">
        <v>2351</v>
      </c>
      <c r="G297" s="458">
        <v>4100</v>
      </c>
      <c r="H297" s="458">
        <v>4100</v>
      </c>
      <c r="I297" s="458">
        <v>3500</v>
      </c>
      <c r="J297" s="458">
        <v>0</v>
      </c>
      <c r="K297" s="459">
        <v>45992</v>
      </c>
      <c r="L297" s="459">
        <v>46356</v>
      </c>
      <c r="M297" s="457"/>
      <c r="N297" s="458">
        <v>0</v>
      </c>
      <c r="P297">
        <f>+_xlfn.XLOOKUP(F297,'[15]Rent Roll (MF)'!$F:$F,'[15]Rent Roll (MF)'!$H:$H,"x")</f>
        <v>4100</v>
      </c>
    </row>
    <row r="298" spans="2:16">
      <c r="B298" s="457" t="s">
        <v>3074</v>
      </c>
      <c r="C298" s="457" t="s">
        <v>1901</v>
      </c>
      <c r="D298" s="458">
        <v>735</v>
      </c>
      <c r="E298" s="457" t="s">
        <v>3075</v>
      </c>
      <c r="F298" s="457" t="s">
        <v>3076</v>
      </c>
      <c r="G298" s="458">
        <v>6300</v>
      </c>
      <c r="H298" s="458">
        <v>6400</v>
      </c>
      <c r="I298" s="458">
        <v>3200</v>
      </c>
      <c r="J298" s="458">
        <v>0</v>
      </c>
      <c r="K298" s="459">
        <v>46066</v>
      </c>
      <c r="L298" s="459">
        <v>46430</v>
      </c>
      <c r="M298" s="457"/>
      <c r="N298" s="458">
        <v>-2546.4299999999998</v>
      </c>
      <c r="P298" t="str">
        <f>+_xlfn.XLOOKUP(F298,'[15]Rent Roll (MF)'!$F:$F,'[15]Rent Roll (MF)'!$H:$H,"x")</f>
        <v>x</v>
      </c>
    </row>
    <row r="299" spans="2:16">
      <c r="B299" s="457" t="s">
        <v>3077</v>
      </c>
      <c r="C299" s="457" t="s">
        <v>1902</v>
      </c>
      <c r="D299" s="458">
        <v>583</v>
      </c>
      <c r="E299" s="457" t="s">
        <v>2352</v>
      </c>
      <c r="F299" s="457" t="s">
        <v>2353</v>
      </c>
      <c r="G299" s="458">
        <v>5100</v>
      </c>
      <c r="H299" s="458">
        <v>5150</v>
      </c>
      <c r="I299" s="458">
        <v>5100</v>
      </c>
      <c r="J299" s="458">
        <v>0</v>
      </c>
      <c r="K299" s="459">
        <v>45632</v>
      </c>
      <c r="L299" s="459">
        <v>46387</v>
      </c>
      <c r="M299" s="457"/>
      <c r="N299" s="458">
        <v>0</v>
      </c>
      <c r="P299">
        <f>+_xlfn.XLOOKUP(F299,'[15]Rent Roll (MF)'!$F:$F,'[15]Rent Roll (MF)'!$H:$H,"x")</f>
        <v>5100</v>
      </c>
    </row>
    <row r="300" spans="2:16">
      <c r="B300" s="457" t="s">
        <v>3078</v>
      </c>
      <c r="C300" s="457" t="s">
        <v>1905</v>
      </c>
      <c r="D300" s="458">
        <v>420</v>
      </c>
      <c r="E300" s="457" t="s">
        <v>2354</v>
      </c>
      <c r="F300" s="457" t="s">
        <v>2355</v>
      </c>
      <c r="G300" s="458">
        <v>4365</v>
      </c>
      <c r="H300" s="458">
        <v>4600</v>
      </c>
      <c r="I300" s="458">
        <v>4500</v>
      </c>
      <c r="J300" s="458">
        <v>0</v>
      </c>
      <c r="K300" s="459">
        <v>44636</v>
      </c>
      <c r="L300" s="459">
        <v>46477</v>
      </c>
      <c r="M300" s="457"/>
      <c r="N300" s="458">
        <v>0</v>
      </c>
      <c r="P300">
        <f>+_xlfn.XLOOKUP(F300,'[15]Rent Roll (MF)'!$F:$F,'[15]Rent Roll (MF)'!$H:$H,"x")</f>
        <v>4600</v>
      </c>
    </row>
    <row r="301" spans="2:16">
      <c r="B301" s="457" t="s">
        <v>3079</v>
      </c>
      <c r="C301" s="457" t="s">
        <v>1908</v>
      </c>
      <c r="D301" s="458">
        <v>694</v>
      </c>
      <c r="E301" s="457" t="s">
        <v>2356</v>
      </c>
      <c r="F301" s="457" t="s">
        <v>2357</v>
      </c>
      <c r="G301" s="458">
        <v>5700</v>
      </c>
      <c r="H301" s="458">
        <v>5750</v>
      </c>
      <c r="I301" s="458">
        <v>5700</v>
      </c>
      <c r="J301" s="458">
        <v>0</v>
      </c>
      <c r="K301" s="459">
        <v>45565</v>
      </c>
      <c r="L301" s="459">
        <v>46295</v>
      </c>
      <c r="M301" s="457"/>
      <c r="N301" s="458">
        <v>0</v>
      </c>
      <c r="P301">
        <f>+_xlfn.XLOOKUP(F301,'[15]Rent Roll (MF)'!$F:$F,'[15]Rent Roll (MF)'!$H:$H,"x")</f>
        <v>5750</v>
      </c>
    </row>
    <row r="302" spans="2:16">
      <c r="B302" s="457" t="s">
        <v>3080</v>
      </c>
      <c r="C302" s="457" t="s">
        <v>1909</v>
      </c>
      <c r="D302" s="458">
        <v>698</v>
      </c>
      <c r="E302" s="457" t="s">
        <v>2358</v>
      </c>
      <c r="F302" s="457" t="s">
        <v>2359</v>
      </c>
      <c r="G302" s="458">
        <v>4800</v>
      </c>
      <c r="H302" s="458">
        <v>5200</v>
      </c>
      <c r="I302" s="458">
        <v>4800</v>
      </c>
      <c r="J302" s="458">
        <v>0</v>
      </c>
      <c r="K302" s="459">
        <v>45259</v>
      </c>
      <c r="L302" s="459">
        <v>46356</v>
      </c>
      <c r="M302" s="457"/>
      <c r="N302" s="458">
        <v>0</v>
      </c>
      <c r="P302">
        <f>+_xlfn.XLOOKUP(F302,'[15]Rent Roll (MF)'!$F:$F,'[15]Rent Roll (MF)'!$H:$H,"x")</f>
        <v>5200</v>
      </c>
    </row>
    <row r="303" spans="2:16">
      <c r="B303" s="457" t="s">
        <v>3081</v>
      </c>
      <c r="C303" s="457" t="s">
        <v>1910</v>
      </c>
      <c r="D303" s="458">
        <v>698</v>
      </c>
      <c r="E303" s="457" t="s">
        <v>2360</v>
      </c>
      <c r="F303" s="457" t="s">
        <v>2340</v>
      </c>
      <c r="G303" s="458">
        <v>5920</v>
      </c>
      <c r="H303" s="458">
        <v>5700</v>
      </c>
      <c r="I303" s="458">
        <v>5700</v>
      </c>
      <c r="J303" s="458">
        <v>0</v>
      </c>
      <c r="K303" s="459">
        <v>45782</v>
      </c>
      <c r="L303" s="459">
        <v>46146</v>
      </c>
      <c r="M303" s="457"/>
      <c r="N303" s="458">
        <v>0</v>
      </c>
      <c r="P303">
        <f>+_xlfn.XLOOKUP(F303,'[15]Rent Roll (MF)'!$F:$F,'[15]Rent Roll (MF)'!$H:$H,"x")</f>
        <v>5800</v>
      </c>
    </row>
    <row r="304" spans="2:16">
      <c r="B304" s="457" t="s">
        <v>3082</v>
      </c>
      <c r="C304" s="457" t="s">
        <v>1913</v>
      </c>
      <c r="D304" s="458">
        <v>698</v>
      </c>
      <c r="E304" s="457" t="s">
        <v>2361</v>
      </c>
      <c r="F304" s="457" t="s">
        <v>2362</v>
      </c>
      <c r="G304" s="458">
        <v>4900</v>
      </c>
      <c r="H304" s="458">
        <v>5575</v>
      </c>
      <c r="I304" s="458">
        <v>5575</v>
      </c>
      <c r="J304" s="458">
        <v>0</v>
      </c>
      <c r="K304" s="459">
        <v>45792</v>
      </c>
      <c r="L304" s="459">
        <v>46173</v>
      </c>
      <c r="M304" s="457"/>
      <c r="N304" s="458">
        <v>0</v>
      </c>
      <c r="P304">
        <f>+_xlfn.XLOOKUP(F304,'[15]Rent Roll (MF)'!$F:$F,'[15]Rent Roll (MF)'!$H:$H,"x")</f>
        <v>5575</v>
      </c>
    </row>
    <row r="305" spans="2:16">
      <c r="B305" s="457" t="s">
        <v>3083</v>
      </c>
      <c r="C305" s="457" t="s">
        <v>1916</v>
      </c>
      <c r="D305" s="458">
        <v>456</v>
      </c>
      <c r="E305" s="457" t="s">
        <v>3084</v>
      </c>
      <c r="F305" s="457" t="s">
        <v>3085</v>
      </c>
      <c r="G305" s="458">
        <v>3500</v>
      </c>
      <c r="H305" s="458">
        <v>4175</v>
      </c>
      <c r="I305" s="458">
        <v>2087.5</v>
      </c>
      <c r="J305" s="458">
        <v>0</v>
      </c>
      <c r="K305" s="459">
        <v>46069</v>
      </c>
      <c r="L305" s="459">
        <v>46433</v>
      </c>
      <c r="M305" s="457"/>
      <c r="N305" s="458">
        <v>-2053.5700000000002</v>
      </c>
      <c r="P305" t="str">
        <f>+_xlfn.XLOOKUP(F305,'[15]Rent Roll (MF)'!$F:$F,'[15]Rent Roll (MF)'!$H:$H,"x")</f>
        <v>x</v>
      </c>
    </row>
    <row r="306" spans="2:16">
      <c r="B306" s="457" t="s">
        <v>3086</v>
      </c>
      <c r="C306" s="457" t="s">
        <v>1919</v>
      </c>
      <c r="D306" s="458">
        <v>736</v>
      </c>
      <c r="E306" s="457" t="s">
        <v>2363</v>
      </c>
      <c r="F306" s="457" t="s">
        <v>2364</v>
      </c>
      <c r="G306" s="458">
        <v>5500</v>
      </c>
      <c r="H306" s="458">
        <v>5725</v>
      </c>
      <c r="I306" s="458">
        <v>5725</v>
      </c>
      <c r="J306" s="458">
        <v>0</v>
      </c>
      <c r="K306" s="459">
        <v>45768</v>
      </c>
      <c r="L306" s="459">
        <v>46507</v>
      </c>
      <c r="M306" s="457"/>
      <c r="N306" s="458">
        <v>-5850</v>
      </c>
      <c r="P306">
        <f>+_xlfn.XLOOKUP(F306,'[15]Rent Roll (MF)'!$F:$F,'[15]Rent Roll (MF)'!$H:$H,"x")</f>
        <v>5725</v>
      </c>
    </row>
    <row r="307" spans="2:16">
      <c r="B307" s="457" t="s">
        <v>3087</v>
      </c>
      <c r="C307" s="457" t="s">
        <v>1920</v>
      </c>
      <c r="D307" s="458">
        <v>523</v>
      </c>
      <c r="E307" s="457" t="s">
        <v>2365</v>
      </c>
      <c r="F307" s="457" t="s">
        <v>2366</v>
      </c>
      <c r="G307" s="458">
        <v>6000</v>
      </c>
      <c r="H307" s="458">
        <v>6300</v>
      </c>
      <c r="I307" s="458">
        <v>6000</v>
      </c>
      <c r="J307" s="458">
        <v>0</v>
      </c>
      <c r="K307" s="459">
        <v>45383</v>
      </c>
      <c r="L307" s="459">
        <v>46477</v>
      </c>
      <c r="M307" s="457"/>
      <c r="N307" s="458">
        <v>0</v>
      </c>
      <c r="P307">
        <f>+_xlfn.XLOOKUP(F307,'[15]Rent Roll (MF)'!$F:$F,'[15]Rent Roll (MF)'!$H:$H,"x")</f>
        <v>6300</v>
      </c>
    </row>
    <row r="308" spans="2:16">
      <c r="B308" s="457" t="s">
        <v>3088</v>
      </c>
      <c r="C308" s="457" t="s">
        <v>1923</v>
      </c>
      <c r="D308" s="458">
        <v>662</v>
      </c>
      <c r="E308" s="457" t="s">
        <v>2367</v>
      </c>
      <c r="F308" s="457" t="s">
        <v>2368</v>
      </c>
      <c r="G308" s="458">
        <v>5500</v>
      </c>
      <c r="H308" s="458">
        <v>5550</v>
      </c>
      <c r="I308" s="458">
        <v>5500</v>
      </c>
      <c r="J308" s="458">
        <v>0</v>
      </c>
      <c r="K308" s="459">
        <v>45555</v>
      </c>
      <c r="L308" s="459">
        <v>46295</v>
      </c>
      <c r="M308" s="457"/>
      <c r="N308" s="458">
        <v>0</v>
      </c>
      <c r="P308">
        <f>+_xlfn.XLOOKUP(F308,'[15]Rent Roll (MF)'!$F:$F,'[15]Rent Roll (MF)'!$H:$H,"x")</f>
        <v>5550</v>
      </c>
    </row>
    <row r="309" spans="2:16">
      <c r="B309" s="457" t="s">
        <v>3089</v>
      </c>
      <c r="C309" s="457" t="s">
        <v>1926</v>
      </c>
      <c r="D309" s="458">
        <v>902</v>
      </c>
      <c r="E309" s="457" t="s">
        <v>76</v>
      </c>
      <c r="F309" s="457" t="s">
        <v>76</v>
      </c>
      <c r="G309" s="458">
        <v>8600</v>
      </c>
      <c r="H309" s="458">
        <v>0</v>
      </c>
      <c r="I309" s="458">
        <v>0</v>
      </c>
      <c r="J309" s="458">
        <v>0</v>
      </c>
      <c r="K309" s="457"/>
      <c r="L309" s="457"/>
      <c r="M309" s="457"/>
      <c r="N309" s="458">
        <v>0</v>
      </c>
      <c r="P309">
        <f>+_xlfn.XLOOKUP(F309,'[15]Rent Roll (MF)'!$F:$F,'[15]Rent Roll (MF)'!$H:$H,"x")</f>
        <v>0</v>
      </c>
    </row>
    <row r="310" spans="2:16">
      <c r="B310" s="457" t="s">
        <v>3090</v>
      </c>
      <c r="C310" s="457" t="s">
        <v>1927</v>
      </c>
      <c r="D310" s="458">
        <v>520</v>
      </c>
      <c r="E310" s="457" t="s">
        <v>3091</v>
      </c>
      <c r="F310" s="457" t="s">
        <v>3092</v>
      </c>
      <c r="G310" s="458">
        <v>4300</v>
      </c>
      <c r="H310" s="458">
        <v>4400</v>
      </c>
      <c r="I310" s="458">
        <v>2200</v>
      </c>
      <c r="J310" s="458">
        <v>0</v>
      </c>
      <c r="K310" s="459">
        <v>46065</v>
      </c>
      <c r="L310" s="459">
        <v>46429</v>
      </c>
      <c r="M310" s="457"/>
      <c r="N310" s="458">
        <v>-2325</v>
      </c>
      <c r="P310" t="str">
        <f>+_xlfn.XLOOKUP(F310,'[15]Rent Roll (MF)'!$F:$F,'[15]Rent Roll (MF)'!$H:$H,"x")</f>
        <v>x</v>
      </c>
    </row>
    <row r="311" spans="2:16">
      <c r="B311" s="457" t="s">
        <v>3093</v>
      </c>
      <c r="C311" s="457" t="s">
        <v>1930</v>
      </c>
      <c r="D311" s="458">
        <v>481</v>
      </c>
      <c r="E311" s="457" t="s">
        <v>76</v>
      </c>
      <c r="F311" s="457" t="s">
        <v>76</v>
      </c>
      <c r="G311" s="458">
        <v>4389</v>
      </c>
      <c r="H311" s="458">
        <v>0</v>
      </c>
      <c r="I311" s="458">
        <v>0</v>
      </c>
      <c r="J311" s="458">
        <v>0</v>
      </c>
      <c r="K311" s="457"/>
      <c r="L311" s="457"/>
      <c r="M311" s="457"/>
      <c r="N311" s="458">
        <v>0</v>
      </c>
      <c r="P311">
        <f>+_xlfn.XLOOKUP(F311,'[15]Rent Roll (MF)'!$F:$F,'[15]Rent Roll (MF)'!$H:$H,"x")</f>
        <v>0</v>
      </c>
    </row>
    <row r="312" spans="2:16">
      <c r="B312" s="457" t="s">
        <v>3094</v>
      </c>
      <c r="C312" s="457" t="s">
        <v>1933</v>
      </c>
      <c r="D312" s="458">
        <v>550</v>
      </c>
      <c r="E312" s="457" t="s">
        <v>2369</v>
      </c>
      <c r="F312" s="457" t="s">
        <v>2370</v>
      </c>
      <c r="G312" s="458">
        <v>4300</v>
      </c>
      <c r="H312" s="458">
        <v>4650</v>
      </c>
      <c r="I312" s="458">
        <v>2325</v>
      </c>
      <c r="J312" s="458">
        <v>0</v>
      </c>
      <c r="K312" s="459">
        <v>45863</v>
      </c>
      <c r="L312" s="459">
        <v>46227</v>
      </c>
      <c r="M312" s="457"/>
      <c r="N312" s="458">
        <v>-4775</v>
      </c>
      <c r="P312">
        <f>+_xlfn.XLOOKUP(F312,'[15]Rent Roll (MF)'!$F:$F,'[15]Rent Roll (MF)'!$H:$H,"x")</f>
        <v>4650</v>
      </c>
    </row>
    <row r="313" spans="2:16">
      <c r="B313" s="457" t="s">
        <v>3095</v>
      </c>
      <c r="C313" s="457" t="s">
        <v>1891</v>
      </c>
      <c r="D313" s="458">
        <v>461</v>
      </c>
      <c r="E313" s="457" t="s">
        <v>3096</v>
      </c>
      <c r="F313" s="457" t="s">
        <v>3097</v>
      </c>
      <c r="G313" s="458">
        <v>4565</v>
      </c>
      <c r="H313" s="458">
        <v>4200</v>
      </c>
      <c r="I313" s="458">
        <v>0</v>
      </c>
      <c r="J313" s="458">
        <v>0</v>
      </c>
      <c r="K313" s="459">
        <v>46071</v>
      </c>
      <c r="L313" s="459">
        <v>46435</v>
      </c>
      <c r="M313" s="457"/>
      <c r="N313" s="458">
        <v>-4325</v>
      </c>
      <c r="P313" t="str">
        <f>+_xlfn.XLOOKUP(F313,'[15]Rent Roll (MF)'!$F:$F,'[15]Rent Roll (MF)'!$H:$H,"x")</f>
        <v>x</v>
      </c>
    </row>
    <row r="314" spans="2:16">
      <c r="B314" s="457" t="s">
        <v>3098</v>
      </c>
      <c r="C314" s="457" t="s">
        <v>1892</v>
      </c>
      <c r="D314" s="458">
        <v>677</v>
      </c>
      <c r="E314" s="457" t="s">
        <v>2372</v>
      </c>
      <c r="F314" s="457" t="s">
        <v>2373</v>
      </c>
      <c r="G314" s="458">
        <v>4750</v>
      </c>
      <c r="H314" s="458">
        <v>5300</v>
      </c>
      <c r="I314" s="458">
        <v>4750</v>
      </c>
      <c r="J314" s="458">
        <v>0</v>
      </c>
      <c r="K314" s="459">
        <v>45271</v>
      </c>
      <c r="L314" s="459">
        <v>46387</v>
      </c>
      <c r="M314" s="457"/>
      <c r="N314" s="458">
        <v>-5425</v>
      </c>
      <c r="P314">
        <f>+_xlfn.XLOOKUP(F314,'[15]Rent Roll (MF)'!$F:$F,'[15]Rent Roll (MF)'!$H:$H,"x")</f>
        <v>5300</v>
      </c>
    </row>
    <row r="315" spans="2:16">
      <c r="B315" s="457" t="s">
        <v>3099</v>
      </c>
      <c r="C315" s="457" t="s">
        <v>1895</v>
      </c>
      <c r="D315" s="458">
        <v>728</v>
      </c>
      <c r="E315" s="457" t="s">
        <v>2374</v>
      </c>
      <c r="F315" s="457" t="s">
        <v>2375</v>
      </c>
      <c r="G315" s="458">
        <v>6210</v>
      </c>
      <c r="H315" s="458">
        <v>5650</v>
      </c>
      <c r="I315" s="458">
        <v>5157</v>
      </c>
      <c r="J315" s="458">
        <v>0</v>
      </c>
      <c r="K315" s="459">
        <v>45164</v>
      </c>
      <c r="L315" s="459">
        <v>46630</v>
      </c>
      <c r="M315" s="457"/>
      <c r="N315" s="458">
        <v>0</v>
      </c>
      <c r="P315">
        <f>+_xlfn.XLOOKUP(F315,'[15]Rent Roll (MF)'!$F:$F,'[15]Rent Roll (MF)'!$H:$H,"x")</f>
        <v>5650</v>
      </c>
    </row>
    <row r="316" spans="2:16">
      <c r="B316" s="457" t="s">
        <v>3100</v>
      </c>
      <c r="C316" s="457" t="s">
        <v>1898</v>
      </c>
      <c r="D316" s="458">
        <v>538</v>
      </c>
      <c r="E316" s="457" t="s">
        <v>2376</v>
      </c>
      <c r="F316" s="457" t="s">
        <v>2377</v>
      </c>
      <c r="G316" s="458">
        <v>4450</v>
      </c>
      <c r="H316" s="893">
        <f>+P316</f>
        <v>4475</v>
      </c>
      <c r="I316" s="458">
        <v>4475</v>
      </c>
      <c r="J316" s="458">
        <v>0</v>
      </c>
      <c r="K316" s="459">
        <v>45783</v>
      </c>
      <c r="L316" s="459">
        <v>46147</v>
      </c>
      <c r="M316" s="459">
        <v>46143</v>
      </c>
      <c r="N316" s="458">
        <v>50</v>
      </c>
      <c r="P316">
        <f>+_xlfn.XLOOKUP(F316,'[15]Rent Roll (MF)'!$F:$F,'[15]Rent Roll (MF)'!$H:$H,"x")</f>
        <v>4475</v>
      </c>
    </row>
    <row r="317" spans="2:16">
      <c r="B317" s="457" t="s">
        <v>3101</v>
      </c>
      <c r="C317" s="457" t="s">
        <v>1901</v>
      </c>
      <c r="D317" s="458">
        <v>735</v>
      </c>
      <c r="E317" s="457" t="s">
        <v>3102</v>
      </c>
      <c r="F317" s="457" t="s">
        <v>3103</v>
      </c>
      <c r="G317" s="458">
        <v>6400</v>
      </c>
      <c r="H317" s="458">
        <v>6400</v>
      </c>
      <c r="I317" s="458">
        <v>3200</v>
      </c>
      <c r="J317" s="458">
        <v>0</v>
      </c>
      <c r="K317" s="459">
        <v>46035</v>
      </c>
      <c r="L317" s="459">
        <v>46399</v>
      </c>
      <c r="M317" s="457"/>
      <c r="N317" s="458">
        <v>-6525</v>
      </c>
      <c r="P317" t="str">
        <f>+_xlfn.XLOOKUP(F317,'[15]Rent Roll (MF)'!$F:$F,'[15]Rent Roll (MF)'!$H:$H,"x")</f>
        <v>x</v>
      </c>
    </row>
    <row r="318" spans="2:16">
      <c r="B318" s="457" t="s">
        <v>3104</v>
      </c>
      <c r="C318" s="457" t="s">
        <v>1902</v>
      </c>
      <c r="D318" s="458">
        <v>583</v>
      </c>
      <c r="E318" s="457" t="s">
        <v>76</v>
      </c>
      <c r="F318" s="457" t="s">
        <v>76</v>
      </c>
      <c r="G318" s="458">
        <v>4500</v>
      </c>
      <c r="H318" s="458">
        <v>0</v>
      </c>
      <c r="I318" s="458">
        <v>0</v>
      </c>
      <c r="J318" s="458">
        <v>0</v>
      </c>
      <c r="K318" s="457"/>
      <c r="L318" s="457"/>
      <c r="M318" s="457"/>
      <c r="N318" s="458">
        <v>0</v>
      </c>
      <c r="P318">
        <f>+_xlfn.XLOOKUP(F318,'[15]Rent Roll (MF)'!$F:$F,'[15]Rent Roll (MF)'!$H:$H,"x")</f>
        <v>0</v>
      </c>
    </row>
    <row r="319" spans="2:16">
      <c r="B319" s="457" t="s">
        <v>3105</v>
      </c>
      <c r="C319" s="457" t="s">
        <v>1905</v>
      </c>
      <c r="D319" s="458">
        <v>420</v>
      </c>
      <c r="E319" s="457" t="s">
        <v>2378</v>
      </c>
      <c r="F319" s="457" t="s">
        <v>2379</v>
      </c>
      <c r="G319" s="458">
        <v>4100</v>
      </c>
      <c r="H319" s="458">
        <v>4000</v>
      </c>
      <c r="I319" s="458">
        <v>2000</v>
      </c>
      <c r="J319" s="458">
        <v>0</v>
      </c>
      <c r="K319" s="459">
        <v>45993</v>
      </c>
      <c r="L319" s="459">
        <v>46357</v>
      </c>
      <c r="M319" s="457"/>
      <c r="N319" s="458">
        <v>-4125</v>
      </c>
      <c r="P319">
        <f>+_xlfn.XLOOKUP(F319,'[15]Rent Roll (MF)'!$F:$F,'[15]Rent Roll (MF)'!$H:$H,"x")</f>
        <v>4000</v>
      </c>
    </row>
    <row r="320" spans="2:16">
      <c r="B320" s="457" t="s">
        <v>3106</v>
      </c>
      <c r="C320" s="457" t="s">
        <v>1908</v>
      </c>
      <c r="D320" s="458">
        <v>694</v>
      </c>
      <c r="E320" s="457" t="s">
        <v>2380</v>
      </c>
      <c r="F320" s="457" t="s">
        <v>2381</v>
      </c>
      <c r="G320" s="458">
        <v>4600</v>
      </c>
      <c r="H320" s="458">
        <v>5000</v>
      </c>
      <c r="I320" s="458">
        <v>4600</v>
      </c>
      <c r="J320" s="458">
        <v>0</v>
      </c>
      <c r="K320" s="459">
        <v>45247</v>
      </c>
      <c r="L320" s="459">
        <v>46173</v>
      </c>
      <c r="M320" s="459">
        <v>46173</v>
      </c>
      <c r="N320" s="458">
        <v>0</v>
      </c>
      <c r="P320">
        <f>+_xlfn.XLOOKUP(F320,'[15]Rent Roll (MF)'!$F:$F,'[15]Rent Roll (MF)'!$H:$H,"x")</f>
        <v>5000</v>
      </c>
    </row>
    <row r="321" spans="2:16">
      <c r="B321" s="457" t="s">
        <v>3107</v>
      </c>
      <c r="C321" s="457" t="s">
        <v>1909</v>
      </c>
      <c r="D321" s="458">
        <v>698</v>
      </c>
      <c r="E321" s="457" t="s">
        <v>3108</v>
      </c>
      <c r="F321" s="457" t="s">
        <v>3109</v>
      </c>
      <c r="G321" s="458">
        <v>4700</v>
      </c>
      <c r="H321" s="458">
        <v>5300</v>
      </c>
      <c r="I321" s="458">
        <v>2650</v>
      </c>
      <c r="J321" s="458">
        <v>0</v>
      </c>
      <c r="K321" s="459">
        <v>46038</v>
      </c>
      <c r="L321" s="459">
        <v>46524</v>
      </c>
      <c r="M321" s="457"/>
      <c r="N321" s="458">
        <v>-5425</v>
      </c>
      <c r="P321" t="str">
        <f>+_xlfn.XLOOKUP(F321,'[15]Rent Roll (MF)'!$F:$F,'[15]Rent Roll (MF)'!$H:$H,"x")</f>
        <v>x</v>
      </c>
    </row>
    <row r="322" spans="2:16">
      <c r="B322" s="457" t="s">
        <v>3110</v>
      </c>
      <c r="C322" s="457" t="s">
        <v>1910</v>
      </c>
      <c r="D322" s="458">
        <v>698</v>
      </c>
      <c r="E322" s="457" t="s">
        <v>2382</v>
      </c>
      <c r="F322" s="457" t="s">
        <v>2383</v>
      </c>
      <c r="G322" s="458">
        <v>5970</v>
      </c>
      <c r="H322" s="458">
        <v>6700</v>
      </c>
      <c r="I322" s="458">
        <v>0</v>
      </c>
      <c r="J322" s="458">
        <v>0</v>
      </c>
      <c r="K322" s="459">
        <v>44397</v>
      </c>
      <c r="L322" s="459">
        <v>46234</v>
      </c>
      <c r="M322" s="459">
        <v>46234</v>
      </c>
      <c r="N322" s="458">
        <v>-3500</v>
      </c>
      <c r="P322">
        <f>+_xlfn.XLOOKUP(F322,'[15]Rent Roll (MF)'!$F:$F,'[15]Rent Roll (MF)'!$H:$H,"x")</f>
        <v>6700</v>
      </c>
    </row>
    <row r="323" spans="2:16">
      <c r="B323" s="457" t="s">
        <v>3111</v>
      </c>
      <c r="C323" s="457" t="s">
        <v>1913</v>
      </c>
      <c r="D323" s="458">
        <v>698</v>
      </c>
      <c r="E323" s="457" t="s">
        <v>2384</v>
      </c>
      <c r="F323" s="457" t="s">
        <v>2385</v>
      </c>
      <c r="G323" s="458">
        <v>5500</v>
      </c>
      <c r="H323" s="458">
        <v>5500</v>
      </c>
      <c r="I323" s="458">
        <v>5500</v>
      </c>
      <c r="J323" s="458">
        <v>0</v>
      </c>
      <c r="K323" s="459">
        <v>45469</v>
      </c>
      <c r="L323" s="459">
        <v>46203</v>
      </c>
      <c r="M323" s="457"/>
      <c r="N323" s="458">
        <v>-5500</v>
      </c>
      <c r="P323">
        <f>+_xlfn.XLOOKUP(F323,'[15]Rent Roll (MF)'!$F:$F,'[15]Rent Roll (MF)'!$H:$H,"x")</f>
        <v>5500</v>
      </c>
    </row>
    <row r="324" spans="2:16">
      <c r="B324" s="457" t="s">
        <v>3112</v>
      </c>
      <c r="C324" s="457" t="s">
        <v>1916</v>
      </c>
      <c r="D324" s="458">
        <v>456</v>
      </c>
      <c r="E324" s="457" t="s">
        <v>3113</v>
      </c>
      <c r="F324" s="457" t="s">
        <v>3114</v>
      </c>
      <c r="G324" s="458">
        <v>4125</v>
      </c>
      <c r="H324" s="458">
        <v>4270</v>
      </c>
      <c r="I324" s="458">
        <v>2135</v>
      </c>
      <c r="J324" s="458">
        <v>0</v>
      </c>
      <c r="K324" s="459">
        <v>46099</v>
      </c>
      <c r="L324" s="459">
        <v>46494</v>
      </c>
      <c r="M324" s="457"/>
      <c r="N324" s="458">
        <v>-2285.16</v>
      </c>
      <c r="P324" t="str">
        <f>+_xlfn.XLOOKUP(F324,'[15]Rent Roll (MF)'!$F:$F,'[15]Rent Roll (MF)'!$H:$H,"x")</f>
        <v>x</v>
      </c>
    </row>
    <row r="325" spans="2:16">
      <c r="B325" s="457" t="s">
        <v>3115</v>
      </c>
      <c r="C325" s="457" t="s">
        <v>1919</v>
      </c>
      <c r="D325" s="458">
        <v>736</v>
      </c>
      <c r="E325" s="457" t="s">
        <v>2386</v>
      </c>
      <c r="F325" s="457" t="s">
        <v>2387</v>
      </c>
      <c r="G325" s="458">
        <v>6000</v>
      </c>
      <c r="H325" s="458">
        <v>6000</v>
      </c>
      <c r="I325" s="458">
        <v>3000</v>
      </c>
      <c r="J325" s="458">
        <v>0</v>
      </c>
      <c r="K325" s="459">
        <v>45938</v>
      </c>
      <c r="L325" s="459">
        <v>46302</v>
      </c>
      <c r="M325" s="457"/>
      <c r="N325" s="458">
        <v>0</v>
      </c>
      <c r="P325">
        <f>+_xlfn.XLOOKUP(F325,'[15]Rent Roll (MF)'!$F:$F,'[15]Rent Roll (MF)'!$H:$H,"x")</f>
        <v>6000</v>
      </c>
    </row>
    <row r="326" spans="2:16">
      <c r="B326" s="457" t="s">
        <v>3116</v>
      </c>
      <c r="C326" s="457" t="s">
        <v>1920</v>
      </c>
      <c r="D326" s="458">
        <v>523</v>
      </c>
      <c r="E326" s="457" t="s">
        <v>2388</v>
      </c>
      <c r="F326" s="457" t="s">
        <v>2389</v>
      </c>
      <c r="G326" s="458">
        <v>5100</v>
      </c>
      <c r="H326" s="458">
        <v>5200</v>
      </c>
      <c r="I326" s="458">
        <v>5100</v>
      </c>
      <c r="J326" s="458">
        <v>0</v>
      </c>
      <c r="K326" s="459">
        <v>45547</v>
      </c>
      <c r="L326" s="459">
        <v>46295</v>
      </c>
      <c r="M326" s="457"/>
      <c r="N326" s="458">
        <v>0</v>
      </c>
      <c r="P326">
        <f>+_xlfn.XLOOKUP(F326,'[15]Rent Roll (MF)'!$F:$F,'[15]Rent Roll (MF)'!$H:$H,"x")</f>
        <v>5200</v>
      </c>
    </row>
    <row r="327" spans="2:16">
      <c r="B327" s="457" t="s">
        <v>3117</v>
      </c>
      <c r="C327" s="457" t="s">
        <v>1923</v>
      </c>
      <c r="D327" s="458">
        <v>662</v>
      </c>
      <c r="E327" s="457" t="s">
        <v>2390</v>
      </c>
      <c r="F327" s="457" t="s">
        <v>2391</v>
      </c>
      <c r="G327" s="458">
        <v>5500</v>
      </c>
      <c r="H327" s="458">
        <v>5550</v>
      </c>
      <c r="I327" s="458">
        <v>5500</v>
      </c>
      <c r="J327" s="458">
        <v>0</v>
      </c>
      <c r="K327" s="459">
        <v>45581</v>
      </c>
      <c r="L327" s="459">
        <v>46326</v>
      </c>
      <c r="M327" s="457"/>
      <c r="N327" s="458">
        <v>0</v>
      </c>
      <c r="P327">
        <f>+_xlfn.XLOOKUP(F327,'[15]Rent Roll (MF)'!$F:$F,'[15]Rent Roll (MF)'!$H:$H,"x")</f>
        <v>5550</v>
      </c>
    </row>
    <row r="328" spans="2:16">
      <c r="B328" s="457" t="s">
        <v>3118</v>
      </c>
      <c r="C328" s="457" t="s">
        <v>1926</v>
      </c>
      <c r="D328" s="458">
        <v>902</v>
      </c>
      <c r="E328" s="457" t="s">
        <v>2392</v>
      </c>
      <c r="F328" s="457" t="s">
        <v>2393</v>
      </c>
      <c r="G328" s="458">
        <v>8800</v>
      </c>
      <c r="H328" s="458">
        <v>8100</v>
      </c>
      <c r="I328" s="458">
        <v>4050</v>
      </c>
      <c r="J328" s="458">
        <v>0</v>
      </c>
      <c r="K328" s="459">
        <v>45926</v>
      </c>
      <c r="L328" s="459">
        <v>46290</v>
      </c>
      <c r="M328" s="457"/>
      <c r="N328" s="458">
        <v>-4517.5</v>
      </c>
      <c r="P328">
        <f>+_xlfn.XLOOKUP(F328,'[15]Rent Roll (MF)'!$F:$F,'[15]Rent Roll (MF)'!$H:$H,"x")</f>
        <v>8100</v>
      </c>
    </row>
    <row r="329" spans="2:16">
      <c r="B329" s="457" t="s">
        <v>3119</v>
      </c>
      <c r="C329" s="457" t="s">
        <v>1927</v>
      </c>
      <c r="D329" s="458">
        <v>520</v>
      </c>
      <c r="E329" s="457" t="s">
        <v>2394</v>
      </c>
      <c r="F329" s="457" t="s">
        <v>2395</v>
      </c>
      <c r="G329" s="458">
        <v>4800</v>
      </c>
      <c r="H329" s="458">
        <v>4800</v>
      </c>
      <c r="I329" s="458">
        <v>4800</v>
      </c>
      <c r="J329" s="458">
        <v>0</v>
      </c>
      <c r="K329" s="459">
        <v>45672</v>
      </c>
      <c r="L329" s="459">
        <v>46418</v>
      </c>
      <c r="M329" s="457"/>
      <c r="N329" s="458">
        <v>0</v>
      </c>
      <c r="P329">
        <f>+_xlfn.XLOOKUP(F329,'[15]Rent Roll (MF)'!$F:$F,'[15]Rent Roll (MF)'!$H:$H,"x")</f>
        <v>4800</v>
      </c>
    </row>
    <row r="330" spans="2:16">
      <c r="B330" s="457" t="s">
        <v>3120</v>
      </c>
      <c r="C330" s="457" t="s">
        <v>1930</v>
      </c>
      <c r="D330" s="458">
        <v>481</v>
      </c>
      <c r="E330" s="457" t="s">
        <v>2396</v>
      </c>
      <c r="F330" s="457" t="s">
        <v>2397</v>
      </c>
      <c r="G330" s="458">
        <v>4300</v>
      </c>
      <c r="H330" s="458">
        <v>4350</v>
      </c>
      <c r="I330" s="458">
        <v>4300</v>
      </c>
      <c r="J330" s="458">
        <v>0</v>
      </c>
      <c r="K330" s="459">
        <v>45656</v>
      </c>
      <c r="L330" s="459">
        <v>46387</v>
      </c>
      <c r="M330" s="457"/>
      <c r="N330" s="458">
        <v>-4475</v>
      </c>
      <c r="P330">
        <f>+_xlfn.XLOOKUP(F330,'[15]Rent Roll (MF)'!$F:$F,'[15]Rent Roll (MF)'!$H:$H,"x")</f>
        <v>4300</v>
      </c>
    </row>
    <row r="331" spans="2:16">
      <c r="B331" s="457" t="s">
        <v>3121</v>
      </c>
      <c r="C331" s="457" t="s">
        <v>1933</v>
      </c>
      <c r="D331" s="458">
        <v>550</v>
      </c>
      <c r="E331" s="457" t="s">
        <v>3122</v>
      </c>
      <c r="F331" s="457" t="s">
        <v>3123</v>
      </c>
      <c r="G331" s="458">
        <v>5115</v>
      </c>
      <c r="H331" s="458">
        <v>4540</v>
      </c>
      <c r="I331" s="458">
        <v>0</v>
      </c>
      <c r="J331" s="458">
        <v>0</v>
      </c>
      <c r="K331" s="459">
        <v>46043</v>
      </c>
      <c r="L331" s="459">
        <v>46407</v>
      </c>
      <c r="M331" s="457"/>
      <c r="N331" s="458">
        <v>-4665</v>
      </c>
      <c r="P331" t="str">
        <f>+_xlfn.XLOOKUP(F331,'[15]Rent Roll (MF)'!$F:$F,'[15]Rent Roll (MF)'!$H:$H,"x")</f>
        <v>x</v>
      </c>
    </row>
    <row r="332" spans="2:16">
      <c r="B332" s="457" t="s">
        <v>3124</v>
      </c>
      <c r="C332" s="457" t="s">
        <v>1891</v>
      </c>
      <c r="D332" s="458">
        <v>461</v>
      </c>
      <c r="E332" s="457" t="s">
        <v>3125</v>
      </c>
      <c r="F332" s="457" t="s">
        <v>3126</v>
      </c>
      <c r="G332" s="458">
        <v>4300</v>
      </c>
      <c r="H332" s="458">
        <v>4300</v>
      </c>
      <c r="I332" s="458">
        <v>2150</v>
      </c>
      <c r="J332" s="458">
        <v>0</v>
      </c>
      <c r="K332" s="459">
        <v>46091</v>
      </c>
      <c r="L332" s="459">
        <v>46455</v>
      </c>
      <c r="M332" s="457"/>
      <c r="N332" s="458">
        <v>-1159.68</v>
      </c>
      <c r="P332" t="str">
        <f>+_xlfn.XLOOKUP(F332,'[15]Rent Roll (MF)'!$F:$F,'[15]Rent Roll (MF)'!$H:$H,"x")</f>
        <v>x</v>
      </c>
    </row>
    <row r="333" spans="2:16">
      <c r="B333" s="457" t="s">
        <v>3127</v>
      </c>
      <c r="C333" s="457" t="s">
        <v>1892</v>
      </c>
      <c r="D333" s="458">
        <v>677</v>
      </c>
      <c r="E333" s="457" t="s">
        <v>2398</v>
      </c>
      <c r="F333" s="457" t="s">
        <v>2399</v>
      </c>
      <c r="G333" s="458">
        <v>6100</v>
      </c>
      <c r="H333" s="458">
        <v>6150</v>
      </c>
      <c r="I333" s="458">
        <v>6100</v>
      </c>
      <c r="J333" s="458">
        <v>0</v>
      </c>
      <c r="K333" s="459">
        <v>45629</v>
      </c>
      <c r="L333" s="459">
        <v>46387</v>
      </c>
      <c r="M333" s="457"/>
      <c r="N333" s="458">
        <v>0</v>
      </c>
      <c r="P333">
        <f>+_xlfn.XLOOKUP(F333,'[15]Rent Roll (MF)'!$F:$F,'[15]Rent Roll (MF)'!$H:$H,"x")</f>
        <v>6100</v>
      </c>
    </row>
    <row r="334" spans="2:16">
      <c r="B334" s="457" t="s">
        <v>3128</v>
      </c>
      <c r="C334" s="457" t="s">
        <v>1895</v>
      </c>
      <c r="D334" s="458">
        <v>728</v>
      </c>
      <c r="E334" s="457" t="s">
        <v>2400</v>
      </c>
      <c r="F334" s="457" t="s">
        <v>2401</v>
      </c>
      <c r="G334" s="458">
        <v>6800</v>
      </c>
      <c r="H334" s="458">
        <v>6300</v>
      </c>
      <c r="I334" s="458">
        <v>6300</v>
      </c>
      <c r="J334" s="458">
        <v>0</v>
      </c>
      <c r="K334" s="459">
        <v>45778</v>
      </c>
      <c r="L334" s="459">
        <v>46507</v>
      </c>
      <c r="M334" s="457"/>
      <c r="N334" s="458">
        <v>0</v>
      </c>
      <c r="P334">
        <f>+_xlfn.XLOOKUP(F334,'[15]Rent Roll (MF)'!$F:$F,'[15]Rent Roll (MF)'!$H:$H,"x")</f>
        <v>6300</v>
      </c>
    </row>
    <row r="335" spans="2:16">
      <c r="B335" s="457" t="s">
        <v>3129</v>
      </c>
      <c r="C335" s="457" t="s">
        <v>1898</v>
      </c>
      <c r="D335" s="458">
        <v>538</v>
      </c>
      <c r="E335" s="457" t="s">
        <v>2402</v>
      </c>
      <c r="F335" s="457" t="s">
        <v>2403</v>
      </c>
      <c r="G335" s="458">
        <v>4500</v>
      </c>
      <c r="H335" s="458">
        <v>4700</v>
      </c>
      <c r="I335" s="458">
        <v>2350</v>
      </c>
      <c r="J335" s="458">
        <v>0</v>
      </c>
      <c r="K335" s="459">
        <v>45968</v>
      </c>
      <c r="L335" s="459">
        <v>46332</v>
      </c>
      <c r="M335" s="457"/>
      <c r="N335" s="458">
        <v>0</v>
      </c>
      <c r="P335">
        <f>+_xlfn.XLOOKUP(F335,'[15]Rent Roll (MF)'!$F:$F,'[15]Rent Roll (MF)'!$H:$H,"x")</f>
        <v>4700</v>
      </c>
    </row>
    <row r="336" spans="2:16">
      <c r="B336" s="457" t="s">
        <v>3130</v>
      </c>
      <c r="C336" s="457" t="s">
        <v>1901</v>
      </c>
      <c r="D336" s="458">
        <v>735</v>
      </c>
      <c r="E336" s="457" t="s">
        <v>2404</v>
      </c>
      <c r="F336" s="457" t="s">
        <v>2405</v>
      </c>
      <c r="G336" s="458">
        <v>5550</v>
      </c>
      <c r="H336" s="458">
        <v>6550</v>
      </c>
      <c r="I336" s="458">
        <v>6550</v>
      </c>
      <c r="J336" s="458">
        <v>0</v>
      </c>
      <c r="K336" s="459">
        <v>45747</v>
      </c>
      <c r="L336" s="459">
        <v>46507</v>
      </c>
      <c r="M336" s="457"/>
      <c r="N336" s="458">
        <v>-3275</v>
      </c>
      <c r="P336">
        <f>+_xlfn.XLOOKUP(F336,'[15]Rent Roll (MF)'!$F:$F,'[15]Rent Roll (MF)'!$H:$H,"x")</f>
        <v>6550</v>
      </c>
    </row>
    <row r="337" spans="2:16">
      <c r="B337" s="457" t="s">
        <v>3131</v>
      </c>
      <c r="C337" s="457" t="s">
        <v>1902</v>
      </c>
      <c r="D337" s="458">
        <v>583</v>
      </c>
      <c r="E337" s="457" t="s">
        <v>76</v>
      </c>
      <c r="F337" s="457" t="s">
        <v>76</v>
      </c>
      <c r="G337" s="458">
        <v>5500</v>
      </c>
      <c r="H337" s="458">
        <v>0</v>
      </c>
      <c r="I337" s="458">
        <v>0</v>
      </c>
      <c r="J337" s="458">
        <v>0</v>
      </c>
      <c r="K337" s="457"/>
      <c r="L337" s="457"/>
      <c r="M337" s="457"/>
      <c r="N337" s="458">
        <v>0</v>
      </c>
      <c r="P337">
        <f>+_xlfn.XLOOKUP(F337,'[15]Rent Roll (MF)'!$F:$F,'[15]Rent Roll (MF)'!$H:$H,"x")</f>
        <v>0</v>
      </c>
    </row>
    <row r="338" spans="2:16">
      <c r="B338" s="457" t="s">
        <v>3132</v>
      </c>
      <c r="C338" s="457" t="s">
        <v>1905</v>
      </c>
      <c r="D338" s="458">
        <v>420</v>
      </c>
      <c r="E338" s="457" t="s">
        <v>3133</v>
      </c>
      <c r="F338" s="457" t="s">
        <v>3134</v>
      </c>
      <c r="G338" s="458">
        <v>3400</v>
      </c>
      <c r="H338" s="458">
        <v>3900</v>
      </c>
      <c r="I338" s="458">
        <v>1950</v>
      </c>
      <c r="J338" s="458">
        <v>0</v>
      </c>
      <c r="K338" s="459">
        <v>46092</v>
      </c>
      <c r="L338" s="459">
        <v>46456</v>
      </c>
      <c r="M338" s="457"/>
      <c r="N338" s="458">
        <v>-1173.3800000000001</v>
      </c>
      <c r="P338" t="str">
        <f>+_xlfn.XLOOKUP(F338,'[15]Rent Roll (MF)'!$F:$F,'[15]Rent Roll (MF)'!$H:$H,"x")</f>
        <v>x</v>
      </c>
    </row>
    <row r="339" spans="2:16">
      <c r="B339" s="457" t="s">
        <v>3135</v>
      </c>
      <c r="C339" s="457" t="s">
        <v>1908</v>
      </c>
      <c r="D339" s="458">
        <v>694</v>
      </c>
      <c r="E339" s="457" t="s">
        <v>2406</v>
      </c>
      <c r="F339" s="457" t="s">
        <v>2407</v>
      </c>
      <c r="G339" s="458">
        <v>5700</v>
      </c>
      <c r="H339" s="458">
        <v>5740</v>
      </c>
      <c r="I339" s="458">
        <v>5700</v>
      </c>
      <c r="J339" s="458">
        <v>0</v>
      </c>
      <c r="K339" s="459">
        <v>45562</v>
      </c>
      <c r="L339" s="459">
        <v>46295</v>
      </c>
      <c r="M339" s="457"/>
      <c r="N339" s="458">
        <v>-5865</v>
      </c>
      <c r="P339">
        <f>+_xlfn.XLOOKUP(F339,'[15]Rent Roll (MF)'!$F:$F,'[15]Rent Roll (MF)'!$H:$H,"x")</f>
        <v>5740</v>
      </c>
    </row>
    <row r="340" spans="2:16">
      <c r="B340" s="457" t="s">
        <v>3136</v>
      </c>
      <c r="C340" s="457" t="s">
        <v>1909</v>
      </c>
      <c r="D340" s="458">
        <v>698</v>
      </c>
      <c r="E340" s="457" t="s">
        <v>2408</v>
      </c>
      <c r="F340" s="457" t="s">
        <v>2409</v>
      </c>
      <c r="G340" s="458">
        <v>6020</v>
      </c>
      <c r="H340" s="458">
        <v>5551</v>
      </c>
      <c r="I340" s="458">
        <v>5501</v>
      </c>
      <c r="J340" s="458">
        <v>0</v>
      </c>
      <c r="K340" s="459">
        <v>44925</v>
      </c>
      <c r="L340" s="459">
        <v>46812</v>
      </c>
      <c r="M340" s="457"/>
      <c r="N340" s="458">
        <v>50</v>
      </c>
      <c r="P340">
        <f>+_xlfn.XLOOKUP(F340,'[15]Rent Roll (MF)'!$F:$F,'[15]Rent Roll (MF)'!$H:$H,"x")</f>
        <v>5501</v>
      </c>
    </row>
    <row r="341" spans="2:16">
      <c r="B341" s="457" t="s">
        <v>3137</v>
      </c>
      <c r="C341" s="457" t="s">
        <v>1910</v>
      </c>
      <c r="D341" s="458">
        <v>698</v>
      </c>
      <c r="E341" s="457" t="s">
        <v>2410</v>
      </c>
      <c r="F341" s="457" t="s">
        <v>2411</v>
      </c>
      <c r="G341" s="458">
        <v>6020</v>
      </c>
      <c r="H341" s="458">
        <v>6700</v>
      </c>
      <c r="I341" s="458">
        <v>6400</v>
      </c>
      <c r="J341" s="458">
        <v>0</v>
      </c>
      <c r="K341" s="459">
        <v>45033</v>
      </c>
      <c r="L341" s="459">
        <v>46507</v>
      </c>
      <c r="M341" s="457"/>
      <c r="N341" s="458">
        <v>0</v>
      </c>
      <c r="P341">
        <f>+_xlfn.XLOOKUP(F341,'[15]Rent Roll (MF)'!$F:$F,'[15]Rent Roll (MF)'!$H:$H,"x")</f>
        <v>6700</v>
      </c>
    </row>
    <row r="342" spans="2:16">
      <c r="B342" s="457" t="s">
        <v>3138</v>
      </c>
      <c r="C342" s="457" t="s">
        <v>1913</v>
      </c>
      <c r="D342" s="458">
        <v>698</v>
      </c>
      <c r="E342" s="457" t="s">
        <v>2412</v>
      </c>
      <c r="F342" s="457" t="s">
        <v>2413</v>
      </c>
      <c r="G342" s="458">
        <v>5850</v>
      </c>
      <c r="H342" s="458">
        <v>5900</v>
      </c>
      <c r="I342" s="458">
        <v>5900</v>
      </c>
      <c r="J342" s="458">
        <v>0</v>
      </c>
      <c r="K342" s="459">
        <v>45828</v>
      </c>
      <c r="L342" s="459">
        <v>46192</v>
      </c>
      <c r="M342" s="459">
        <v>46193</v>
      </c>
      <c r="N342" s="458">
        <v>0</v>
      </c>
      <c r="P342">
        <f>+_xlfn.XLOOKUP(F342,'[15]Rent Roll (MF)'!$F:$F,'[15]Rent Roll (MF)'!$H:$H,"x")</f>
        <v>5900</v>
      </c>
    </row>
    <row r="343" spans="2:16">
      <c r="B343" s="457" t="s">
        <v>3139</v>
      </c>
      <c r="C343" s="457" t="s">
        <v>1916</v>
      </c>
      <c r="D343" s="458">
        <v>456</v>
      </c>
      <c r="E343" s="457" t="s">
        <v>2414</v>
      </c>
      <c r="F343" s="457" t="s">
        <v>2415</v>
      </c>
      <c r="G343" s="458">
        <v>3650</v>
      </c>
      <c r="H343" s="458">
        <v>4000</v>
      </c>
      <c r="I343" s="458">
        <v>4000</v>
      </c>
      <c r="J343" s="458">
        <v>0</v>
      </c>
      <c r="K343" s="459">
        <v>45880</v>
      </c>
      <c r="L343" s="459">
        <v>46244</v>
      </c>
      <c r="M343" s="457"/>
      <c r="N343" s="458">
        <v>-4125</v>
      </c>
      <c r="P343">
        <f>+_xlfn.XLOOKUP(F343,'[15]Rent Roll (MF)'!$F:$F,'[15]Rent Roll (MF)'!$H:$H,"x")</f>
        <v>4000</v>
      </c>
    </row>
    <row r="344" spans="2:16">
      <c r="B344" s="457" t="s">
        <v>3140</v>
      </c>
      <c r="C344" s="457" t="s">
        <v>1919</v>
      </c>
      <c r="D344" s="458">
        <v>736</v>
      </c>
      <c r="E344" s="457" t="s">
        <v>2416</v>
      </c>
      <c r="F344" s="457" t="s">
        <v>2417</v>
      </c>
      <c r="G344" s="458">
        <v>6150</v>
      </c>
      <c r="H344" s="458">
        <v>5870</v>
      </c>
      <c r="I344" s="458">
        <v>2935</v>
      </c>
      <c r="J344" s="458">
        <v>0</v>
      </c>
      <c r="K344" s="459">
        <v>46010</v>
      </c>
      <c r="L344" s="459">
        <v>46556</v>
      </c>
      <c r="M344" s="457"/>
      <c r="N344" s="458">
        <v>-5995</v>
      </c>
      <c r="P344">
        <f>+_xlfn.XLOOKUP(F344,'[15]Rent Roll (MF)'!$F:$F,'[15]Rent Roll (MF)'!$H:$H,"x")</f>
        <v>5870</v>
      </c>
    </row>
    <row r="345" spans="2:16">
      <c r="B345" s="457" t="s">
        <v>3141</v>
      </c>
      <c r="C345" s="457" t="s">
        <v>1920</v>
      </c>
      <c r="D345" s="458">
        <v>523</v>
      </c>
      <c r="E345" s="457" t="s">
        <v>3142</v>
      </c>
      <c r="F345" s="457" t="s">
        <v>3143</v>
      </c>
      <c r="G345" s="458">
        <v>5300</v>
      </c>
      <c r="H345" s="458">
        <v>5170</v>
      </c>
      <c r="I345" s="458">
        <v>2585</v>
      </c>
      <c r="J345" s="458">
        <v>0</v>
      </c>
      <c r="K345" s="459">
        <v>46042</v>
      </c>
      <c r="L345" s="459">
        <v>46406</v>
      </c>
      <c r="M345" s="457"/>
      <c r="N345" s="458">
        <v>-5295</v>
      </c>
      <c r="P345" t="str">
        <f>+_xlfn.XLOOKUP(F345,'[15]Rent Roll (MF)'!$F:$F,'[15]Rent Roll (MF)'!$H:$H,"x")</f>
        <v>x</v>
      </c>
    </row>
    <row r="346" spans="2:16">
      <c r="B346" s="457" t="s">
        <v>3144</v>
      </c>
      <c r="C346" s="457" t="s">
        <v>1923</v>
      </c>
      <c r="D346" s="458">
        <v>662</v>
      </c>
      <c r="E346" s="457" t="s">
        <v>3145</v>
      </c>
      <c r="F346" s="457" t="s">
        <v>3146</v>
      </c>
      <c r="G346" s="458">
        <v>5960</v>
      </c>
      <c r="H346" s="458">
        <v>5100</v>
      </c>
      <c r="I346" s="458">
        <v>2550</v>
      </c>
      <c r="J346" s="458">
        <v>0</v>
      </c>
      <c r="K346" s="459">
        <v>46037</v>
      </c>
      <c r="L346" s="459">
        <v>46401</v>
      </c>
      <c r="M346" s="457"/>
      <c r="N346" s="458">
        <v>-5225</v>
      </c>
      <c r="P346" t="str">
        <f>+_xlfn.XLOOKUP(F346,'[15]Rent Roll (MF)'!$F:$F,'[15]Rent Roll (MF)'!$H:$H,"x")</f>
        <v>x</v>
      </c>
    </row>
    <row r="347" spans="2:16">
      <c r="B347" s="457" t="s">
        <v>3147</v>
      </c>
      <c r="C347" s="457" t="s">
        <v>1926</v>
      </c>
      <c r="D347" s="458">
        <v>902</v>
      </c>
      <c r="E347" s="457" t="s">
        <v>76</v>
      </c>
      <c r="F347" s="457" t="s">
        <v>76</v>
      </c>
      <c r="G347" s="458">
        <v>7950</v>
      </c>
      <c r="H347" s="458">
        <v>0</v>
      </c>
      <c r="I347" s="458">
        <v>0</v>
      </c>
      <c r="J347" s="458">
        <v>0</v>
      </c>
      <c r="K347" s="457"/>
      <c r="L347" s="457"/>
      <c r="M347" s="457"/>
      <c r="N347" s="458">
        <v>0</v>
      </c>
      <c r="P347">
        <f>+_xlfn.XLOOKUP(F347,'[15]Rent Roll (MF)'!$F:$F,'[15]Rent Roll (MF)'!$H:$H,"x")</f>
        <v>0</v>
      </c>
    </row>
    <row r="348" spans="2:16">
      <c r="B348" s="457" t="s">
        <v>3148</v>
      </c>
      <c r="C348" s="457" t="s">
        <v>1927</v>
      </c>
      <c r="D348" s="458">
        <v>520</v>
      </c>
      <c r="E348" s="457" t="s">
        <v>3149</v>
      </c>
      <c r="F348" s="457" t="s">
        <v>3150</v>
      </c>
      <c r="G348" s="458">
        <v>4850</v>
      </c>
      <c r="H348" s="458">
        <v>4700</v>
      </c>
      <c r="I348" s="458">
        <v>2350</v>
      </c>
      <c r="J348" s="458">
        <v>0</v>
      </c>
      <c r="K348" s="459">
        <v>46087</v>
      </c>
      <c r="L348" s="459">
        <v>46543</v>
      </c>
      <c r="M348" s="457"/>
      <c r="N348" s="458">
        <v>-653.22</v>
      </c>
      <c r="P348" t="str">
        <f>+_xlfn.XLOOKUP(F348,'[15]Rent Roll (MF)'!$F:$F,'[15]Rent Roll (MF)'!$H:$H,"x")</f>
        <v>x</v>
      </c>
    </row>
    <row r="349" spans="2:16">
      <c r="B349" s="457" t="s">
        <v>3151</v>
      </c>
      <c r="C349" s="457" t="s">
        <v>1930</v>
      </c>
      <c r="D349" s="458">
        <v>481</v>
      </c>
      <c r="E349" s="457" t="s">
        <v>2418</v>
      </c>
      <c r="F349" s="457" t="s">
        <v>2419</v>
      </c>
      <c r="G349" s="458">
        <v>4350</v>
      </c>
      <c r="H349" s="458">
        <v>4350</v>
      </c>
      <c r="I349" s="458">
        <v>4350</v>
      </c>
      <c r="J349" s="458">
        <v>0</v>
      </c>
      <c r="K349" s="459">
        <v>45653</v>
      </c>
      <c r="L349" s="459">
        <v>46387</v>
      </c>
      <c r="M349" s="457"/>
      <c r="N349" s="458">
        <v>-4475</v>
      </c>
      <c r="P349">
        <f>+_xlfn.XLOOKUP(F349,'[15]Rent Roll (MF)'!$F:$F,'[15]Rent Roll (MF)'!$H:$H,"x")</f>
        <v>4350</v>
      </c>
    </row>
    <row r="350" spans="2:16">
      <c r="B350" s="457" t="s">
        <v>3152</v>
      </c>
      <c r="C350" s="457" t="s">
        <v>1933</v>
      </c>
      <c r="D350" s="458">
        <v>550</v>
      </c>
      <c r="E350" s="457" t="s">
        <v>2420</v>
      </c>
      <c r="F350" s="457" t="s">
        <v>2421</v>
      </c>
      <c r="G350" s="458">
        <v>4500</v>
      </c>
      <c r="H350" s="458">
        <v>4675</v>
      </c>
      <c r="I350" s="458">
        <v>4500</v>
      </c>
      <c r="J350" s="458">
        <v>0</v>
      </c>
      <c r="K350" s="459">
        <v>45450</v>
      </c>
      <c r="L350" s="459">
        <v>46203</v>
      </c>
      <c r="M350" s="457"/>
      <c r="N350" s="458">
        <v>0</v>
      </c>
      <c r="P350">
        <f>+_xlfn.XLOOKUP(F350,'[15]Rent Roll (MF)'!$F:$F,'[15]Rent Roll (MF)'!$H:$H,"x")</f>
        <v>4675</v>
      </c>
    </row>
    <row r="351" spans="2:16">
      <c r="B351" s="457" t="s">
        <v>3153</v>
      </c>
      <c r="C351" s="457" t="s">
        <v>1891</v>
      </c>
      <c r="D351" s="458">
        <v>461</v>
      </c>
      <c r="E351" s="457" t="s">
        <v>2422</v>
      </c>
      <c r="F351" s="457" t="s">
        <v>2423</v>
      </c>
      <c r="G351" s="458">
        <v>4100</v>
      </c>
      <c r="H351" s="458">
        <v>4200</v>
      </c>
      <c r="I351" s="458">
        <v>2100</v>
      </c>
      <c r="J351" s="458">
        <v>0</v>
      </c>
      <c r="K351" s="459">
        <v>45981</v>
      </c>
      <c r="L351" s="459">
        <v>46345</v>
      </c>
      <c r="M351" s="457"/>
      <c r="N351" s="458">
        <v>-4325</v>
      </c>
      <c r="P351">
        <f>+_xlfn.XLOOKUP(F351,'[15]Rent Roll (MF)'!$F:$F,'[15]Rent Roll (MF)'!$H:$H,"x")</f>
        <v>4200</v>
      </c>
    </row>
    <row r="352" spans="2:16">
      <c r="B352" s="457" t="s">
        <v>3154</v>
      </c>
      <c r="C352" s="457" t="s">
        <v>1892</v>
      </c>
      <c r="D352" s="458">
        <v>677</v>
      </c>
      <c r="E352" s="457" t="s">
        <v>2424</v>
      </c>
      <c r="F352" s="457" t="s">
        <v>2425</v>
      </c>
      <c r="G352" s="458">
        <v>6000</v>
      </c>
      <c r="H352" s="458">
        <v>6050</v>
      </c>
      <c r="I352" s="458">
        <v>6000</v>
      </c>
      <c r="J352" s="458">
        <v>0</v>
      </c>
      <c r="K352" s="459">
        <v>45680</v>
      </c>
      <c r="L352" s="459">
        <v>46418</v>
      </c>
      <c r="M352" s="457"/>
      <c r="N352" s="458">
        <v>-6175</v>
      </c>
      <c r="P352">
        <f>+_xlfn.XLOOKUP(F352,'[15]Rent Roll (MF)'!$F:$F,'[15]Rent Roll (MF)'!$H:$H,"x")</f>
        <v>6000</v>
      </c>
    </row>
    <row r="353" spans="2:16">
      <c r="B353" s="457" t="s">
        <v>3155</v>
      </c>
      <c r="C353" s="457" t="s">
        <v>1895</v>
      </c>
      <c r="D353" s="458">
        <v>728</v>
      </c>
      <c r="E353" s="457" t="s">
        <v>2426</v>
      </c>
      <c r="F353" s="457" t="s">
        <v>2427</v>
      </c>
      <c r="G353" s="458">
        <v>6310</v>
      </c>
      <c r="H353" s="458">
        <v>6325</v>
      </c>
      <c r="I353" s="458">
        <v>6325</v>
      </c>
      <c r="J353" s="458">
        <v>0</v>
      </c>
      <c r="K353" s="459">
        <v>45863</v>
      </c>
      <c r="L353" s="459">
        <v>46234</v>
      </c>
      <c r="M353" s="457"/>
      <c r="N353" s="458">
        <v>0</v>
      </c>
      <c r="P353">
        <f>+_xlfn.XLOOKUP(F353,'[15]Rent Roll (MF)'!$F:$F,'[15]Rent Roll (MF)'!$H:$H,"x")</f>
        <v>6325</v>
      </c>
    </row>
    <row r="354" spans="2:16">
      <c r="B354" s="457" t="s">
        <v>3156</v>
      </c>
      <c r="C354" s="457" t="s">
        <v>1898</v>
      </c>
      <c r="D354" s="458">
        <v>538</v>
      </c>
      <c r="E354" s="457" t="s">
        <v>2428</v>
      </c>
      <c r="F354" s="457" t="s">
        <v>2429</v>
      </c>
      <c r="G354" s="458">
        <v>4550</v>
      </c>
      <c r="H354" s="458">
        <v>4650</v>
      </c>
      <c r="I354" s="458">
        <v>4650</v>
      </c>
      <c r="J354" s="458">
        <v>0</v>
      </c>
      <c r="K354" s="459">
        <v>45799</v>
      </c>
      <c r="L354" s="459">
        <v>46173</v>
      </c>
      <c r="M354" s="457"/>
      <c r="N354" s="458">
        <v>0</v>
      </c>
      <c r="P354">
        <f>+_xlfn.XLOOKUP(F354,'[15]Rent Roll (MF)'!$F:$F,'[15]Rent Roll (MF)'!$H:$H,"x")</f>
        <v>4650</v>
      </c>
    </row>
    <row r="355" spans="2:16">
      <c r="B355" s="457" t="s">
        <v>3157</v>
      </c>
      <c r="C355" s="457" t="s">
        <v>1901</v>
      </c>
      <c r="D355" s="458">
        <v>735</v>
      </c>
      <c r="E355" s="457" t="s">
        <v>3158</v>
      </c>
      <c r="F355" s="457" t="s">
        <v>3159</v>
      </c>
      <c r="G355" s="458">
        <v>5600</v>
      </c>
      <c r="H355" s="458">
        <v>6500</v>
      </c>
      <c r="I355" s="458">
        <v>3250</v>
      </c>
      <c r="J355" s="458">
        <v>0</v>
      </c>
      <c r="K355" s="459">
        <v>46055</v>
      </c>
      <c r="L355" s="459">
        <v>46419</v>
      </c>
      <c r="M355" s="457"/>
      <c r="N355" s="458">
        <v>0</v>
      </c>
      <c r="P355" t="str">
        <f>+_xlfn.XLOOKUP(F355,'[15]Rent Roll (MF)'!$F:$F,'[15]Rent Roll (MF)'!$H:$H,"x")</f>
        <v>x</v>
      </c>
    </row>
    <row r="356" spans="2:16">
      <c r="B356" s="457" t="s">
        <v>3160</v>
      </c>
      <c r="C356" s="457" t="s">
        <v>1902</v>
      </c>
      <c r="D356" s="458">
        <v>583</v>
      </c>
      <c r="E356" s="457" t="s">
        <v>3161</v>
      </c>
      <c r="F356" s="457" t="s">
        <v>3162</v>
      </c>
      <c r="G356" s="458">
        <v>5700</v>
      </c>
      <c r="H356" s="458">
        <v>5220</v>
      </c>
      <c r="I356" s="458">
        <v>2610</v>
      </c>
      <c r="J356" s="458">
        <v>0</v>
      </c>
      <c r="K356" s="459">
        <v>46066</v>
      </c>
      <c r="L356" s="459">
        <v>46489</v>
      </c>
      <c r="M356" s="457"/>
      <c r="N356" s="458">
        <v>-7210.71</v>
      </c>
      <c r="P356" t="str">
        <f>+_xlfn.XLOOKUP(F356,'[15]Rent Roll (MF)'!$F:$F,'[15]Rent Roll (MF)'!$H:$H,"x")</f>
        <v>x</v>
      </c>
    </row>
    <row r="357" spans="2:16">
      <c r="B357" s="457" t="s">
        <v>3163</v>
      </c>
      <c r="C357" s="457" t="s">
        <v>1905</v>
      </c>
      <c r="D357" s="458">
        <v>420</v>
      </c>
      <c r="E357" s="457" t="s">
        <v>2430</v>
      </c>
      <c r="F357" s="457" t="s">
        <v>2431</v>
      </c>
      <c r="G357" s="458">
        <v>4200</v>
      </c>
      <c r="H357" s="458">
        <v>4300</v>
      </c>
      <c r="I357" s="458">
        <v>4300</v>
      </c>
      <c r="J357" s="458">
        <v>0</v>
      </c>
      <c r="K357" s="459">
        <v>45904</v>
      </c>
      <c r="L357" s="459">
        <v>46268</v>
      </c>
      <c r="M357" s="457"/>
      <c r="N357" s="458">
        <v>-4425</v>
      </c>
      <c r="P357">
        <f>+_xlfn.XLOOKUP(F357,'[15]Rent Roll (MF)'!$F:$F,'[15]Rent Roll (MF)'!$H:$H,"x")</f>
        <v>4300</v>
      </c>
    </row>
    <row r="358" spans="2:16">
      <c r="B358" s="457" t="s">
        <v>3164</v>
      </c>
      <c r="C358" s="457" t="s">
        <v>1908</v>
      </c>
      <c r="D358" s="458">
        <v>694</v>
      </c>
      <c r="E358" s="457" t="s">
        <v>2432</v>
      </c>
      <c r="F358" s="457" t="s">
        <v>2433</v>
      </c>
      <c r="G358" s="458">
        <v>4950</v>
      </c>
      <c r="H358" s="458">
        <v>5500</v>
      </c>
      <c r="I358" s="458">
        <v>4950</v>
      </c>
      <c r="J358" s="458">
        <v>0</v>
      </c>
      <c r="K358" s="459">
        <v>45261</v>
      </c>
      <c r="L358" s="459">
        <v>46356</v>
      </c>
      <c r="M358" s="457"/>
      <c r="N358" s="458">
        <v>-5625</v>
      </c>
      <c r="P358">
        <f>+_xlfn.XLOOKUP(F358,'[15]Rent Roll (MF)'!$F:$F,'[15]Rent Roll (MF)'!$H:$H,"x")</f>
        <v>5500</v>
      </c>
    </row>
    <row r="359" spans="2:16">
      <c r="B359" s="457" t="s">
        <v>3165</v>
      </c>
      <c r="C359" s="457" t="s">
        <v>1909</v>
      </c>
      <c r="D359" s="458">
        <v>698</v>
      </c>
      <c r="E359" s="457" t="s">
        <v>2434</v>
      </c>
      <c r="F359" s="457" t="s">
        <v>2435</v>
      </c>
      <c r="G359" s="458">
        <v>5700</v>
      </c>
      <c r="H359" s="458">
        <v>5750</v>
      </c>
      <c r="I359" s="458">
        <v>5700</v>
      </c>
      <c r="J359" s="458">
        <v>0</v>
      </c>
      <c r="K359" s="459">
        <v>45471</v>
      </c>
      <c r="L359" s="459">
        <v>46203</v>
      </c>
      <c r="M359" s="457"/>
      <c r="N359" s="458">
        <v>0</v>
      </c>
      <c r="P359">
        <f>+_xlfn.XLOOKUP(F359,'[15]Rent Roll (MF)'!$F:$F,'[15]Rent Roll (MF)'!$H:$H,"x")</f>
        <v>5750</v>
      </c>
    </row>
    <row r="360" spans="2:16">
      <c r="B360" s="457" t="s">
        <v>3166</v>
      </c>
      <c r="C360" s="457" t="s">
        <v>1910</v>
      </c>
      <c r="D360" s="458">
        <v>698</v>
      </c>
      <c r="E360" s="457" t="s">
        <v>2436</v>
      </c>
      <c r="F360" s="457" t="s">
        <v>2411</v>
      </c>
      <c r="G360" s="458">
        <v>6800</v>
      </c>
      <c r="H360" s="458">
        <v>6800</v>
      </c>
      <c r="I360" s="458">
        <v>6500</v>
      </c>
      <c r="J360" s="458">
        <v>0</v>
      </c>
      <c r="K360" s="459">
        <v>45033</v>
      </c>
      <c r="L360" s="459">
        <v>46142</v>
      </c>
      <c r="M360" s="459">
        <v>46142</v>
      </c>
      <c r="N360" s="458">
        <v>0</v>
      </c>
      <c r="P360">
        <f>+_xlfn.XLOOKUP(F360,'[15]Rent Roll (MF)'!$F:$F,'[15]Rent Roll (MF)'!$H:$H,"x")</f>
        <v>6700</v>
      </c>
    </row>
    <row r="361" spans="2:16">
      <c r="B361" s="457" t="s">
        <v>3167</v>
      </c>
      <c r="C361" s="457" t="s">
        <v>1913</v>
      </c>
      <c r="D361" s="458">
        <v>698</v>
      </c>
      <c r="E361" s="457" t="s">
        <v>3168</v>
      </c>
      <c r="F361" s="457" t="s">
        <v>3169</v>
      </c>
      <c r="G361" s="458">
        <v>6070</v>
      </c>
      <c r="H361" s="458">
        <v>5700</v>
      </c>
      <c r="I361" s="458">
        <v>2850</v>
      </c>
      <c r="J361" s="458">
        <v>0</v>
      </c>
      <c r="K361" s="459">
        <v>46101</v>
      </c>
      <c r="L361" s="459">
        <v>46465</v>
      </c>
      <c r="M361" s="457"/>
      <c r="N361" s="458">
        <v>-9645.16</v>
      </c>
      <c r="P361" t="str">
        <f>+_xlfn.XLOOKUP(F361,'[15]Rent Roll (MF)'!$F:$F,'[15]Rent Roll (MF)'!$H:$H,"x")</f>
        <v>x</v>
      </c>
    </row>
    <row r="362" spans="2:16">
      <c r="B362" s="457" t="s">
        <v>3170</v>
      </c>
      <c r="C362" s="457" t="s">
        <v>1916</v>
      </c>
      <c r="D362" s="458">
        <v>456</v>
      </c>
      <c r="E362" s="457" t="s">
        <v>2437</v>
      </c>
      <c r="F362" s="457" t="s">
        <v>2438</v>
      </c>
      <c r="G362" s="458">
        <v>4300</v>
      </c>
      <c r="H362" s="458">
        <v>4400</v>
      </c>
      <c r="I362" s="458">
        <v>4300</v>
      </c>
      <c r="J362" s="458">
        <v>0</v>
      </c>
      <c r="K362" s="459">
        <v>45576</v>
      </c>
      <c r="L362" s="459">
        <v>46326</v>
      </c>
      <c r="M362" s="457"/>
      <c r="N362" s="458">
        <v>0</v>
      </c>
      <c r="P362">
        <f>+_xlfn.XLOOKUP(F362,'[15]Rent Roll (MF)'!$F:$F,'[15]Rent Roll (MF)'!$H:$H,"x")</f>
        <v>4400</v>
      </c>
    </row>
    <row r="363" spans="2:16">
      <c r="B363" s="457" t="s">
        <v>3171</v>
      </c>
      <c r="C363" s="457" t="s">
        <v>1919</v>
      </c>
      <c r="D363" s="458">
        <v>736</v>
      </c>
      <c r="E363" s="457" t="s">
        <v>2439</v>
      </c>
      <c r="F363" s="457" t="s">
        <v>2440</v>
      </c>
      <c r="G363" s="458">
        <v>6310</v>
      </c>
      <c r="H363" s="458">
        <v>6150</v>
      </c>
      <c r="I363" s="458">
        <v>6150</v>
      </c>
      <c r="J363" s="458">
        <v>0</v>
      </c>
      <c r="K363" s="459">
        <v>45940</v>
      </c>
      <c r="L363" s="459">
        <v>46304</v>
      </c>
      <c r="M363" s="457"/>
      <c r="N363" s="458">
        <v>0</v>
      </c>
      <c r="P363">
        <f>+_xlfn.XLOOKUP(F363,'[15]Rent Roll (MF)'!$F:$F,'[15]Rent Roll (MF)'!$H:$H,"x")</f>
        <v>6150</v>
      </c>
    </row>
    <row r="364" spans="2:16">
      <c r="B364" s="457" t="s">
        <v>3172</v>
      </c>
      <c r="C364" s="457" t="s">
        <v>1920</v>
      </c>
      <c r="D364" s="458">
        <v>523</v>
      </c>
      <c r="E364" s="457" t="s">
        <v>76</v>
      </c>
      <c r="F364" s="457" t="s">
        <v>76</v>
      </c>
      <c r="G364" s="458">
        <v>5300</v>
      </c>
      <c r="H364" s="458">
        <v>0</v>
      </c>
      <c r="I364" s="458">
        <v>0</v>
      </c>
      <c r="J364" s="458">
        <v>0</v>
      </c>
      <c r="K364" s="457"/>
      <c r="L364" s="457"/>
      <c r="M364" s="457"/>
      <c r="N364" s="458">
        <v>0</v>
      </c>
      <c r="P364">
        <f>+_xlfn.XLOOKUP(F364,'[15]Rent Roll (MF)'!$F:$F,'[15]Rent Roll (MF)'!$H:$H,"x")</f>
        <v>0</v>
      </c>
    </row>
    <row r="365" spans="2:16">
      <c r="B365" s="457" t="s">
        <v>3173</v>
      </c>
      <c r="C365" s="457" t="s">
        <v>1923</v>
      </c>
      <c r="D365" s="458">
        <v>662</v>
      </c>
      <c r="E365" s="457" t="s">
        <v>2441</v>
      </c>
      <c r="F365" s="457" t="s">
        <v>2442</v>
      </c>
      <c r="G365" s="458">
        <v>6010</v>
      </c>
      <c r="H365" s="458">
        <v>5750</v>
      </c>
      <c r="I365" s="458">
        <v>5500</v>
      </c>
      <c r="J365" s="458">
        <v>0</v>
      </c>
      <c r="K365" s="459">
        <v>44925</v>
      </c>
      <c r="L365" s="459">
        <v>46446</v>
      </c>
      <c r="M365" s="457"/>
      <c r="N365" s="458">
        <v>0</v>
      </c>
      <c r="P365">
        <f>+_xlfn.XLOOKUP(F365,'[15]Rent Roll (MF)'!$F:$F,'[15]Rent Roll (MF)'!$H:$H,"x")</f>
        <v>5700</v>
      </c>
    </row>
    <row r="366" spans="2:16">
      <c r="B366" s="457" t="s">
        <v>3174</v>
      </c>
      <c r="C366" s="457" t="s">
        <v>1926</v>
      </c>
      <c r="D366" s="458">
        <v>902</v>
      </c>
      <c r="E366" s="457" t="s">
        <v>2443</v>
      </c>
      <c r="F366" s="457" t="s">
        <v>2444</v>
      </c>
      <c r="G366" s="458">
        <v>8900</v>
      </c>
      <c r="H366" s="458">
        <v>6850</v>
      </c>
      <c r="I366" s="458">
        <v>6850</v>
      </c>
      <c r="J366" s="458">
        <v>0</v>
      </c>
      <c r="K366" s="459">
        <v>46004</v>
      </c>
      <c r="L366" s="459">
        <v>46368</v>
      </c>
      <c r="M366" s="457"/>
      <c r="N366" s="458">
        <v>0</v>
      </c>
      <c r="P366">
        <f>+_xlfn.XLOOKUP(F366,'[15]Rent Roll (MF)'!$F:$F,'[15]Rent Roll (MF)'!$H:$H,"x")</f>
        <v>6850</v>
      </c>
    </row>
    <row r="367" spans="2:16">
      <c r="B367" s="457" t="s">
        <v>3175</v>
      </c>
      <c r="C367" s="457" t="s">
        <v>1927</v>
      </c>
      <c r="D367" s="458">
        <v>520</v>
      </c>
      <c r="E367" s="457" t="s">
        <v>3176</v>
      </c>
      <c r="F367" s="457" t="s">
        <v>3177</v>
      </c>
      <c r="G367" s="458">
        <v>4800</v>
      </c>
      <c r="H367" s="458">
        <v>4750</v>
      </c>
      <c r="I367" s="458">
        <v>2375</v>
      </c>
      <c r="J367" s="458">
        <v>0</v>
      </c>
      <c r="K367" s="459">
        <v>46059</v>
      </c>
      <c r="L367" s="459">
        <v>46512</v>
      </c>
      <c r="M367" s="457"/>
      <c r="N367" s="458">
        <v>-1120.53</v>
      </c>
      <c r="P367" t="str">
        <f>+_xlfn.XLOOKUP(F367,'[15]Rent Roll (MF)'!$F:$F,'[15]Rent Roll (MF)'!$H:$H,"x")</f>
        <v>x</v>
      </c>
    </row>
    <row r="368" spans="2:16">
      <c r="B368" s="457" t="s">
        <v>3178</v>
      </c>
      <c r="C368" s="457" t="s">
        <v>1930</v>
      </c>
      <c r="D368" s="458">
        <v>481</v>
      </c>
      <c r="E368" s="457" t="s">
        <v>3179</v>
      </c>
      <c r="F368" s="457" t="s">
        <v>2056</v>
      </c>
      <c r="G368" s="458">
        <v>4350</v>
      </c>
      <c r="H368" s="458">
        <v>4100</v>
      </c>
      <c r="I368" s="458">
        <v>2037.5</v>
      </c>
      <c r="J368" s="458">
        <v>0</v>
      </c>
      <c r="K368" s="459">
        <v>46037</v>
      </c>
      <c r="L368" s="459">
        <v>46401</v>
      </c>
      <c r="M368" s="457"/>
      <c r="N368" s="458">
        <v>-4225</v>
      </c>
      <c r="P368">
        <f>+_xlfn.XLOOKUP(F368,'[15]Rent Roll (MF)'!$F:$F,'[15]Rent Roll (MF)'!$H:$H,"x")</f>
        <v>0</v>
      </c>
    </row>
    <row r="369" spans="2:16">
      <c r="B369" s="457" t="s">
        <v>3180</v>
      </c>
      <c r="C369" s="457" t="s">
        <v>1933</v>
      </c>
      <c r="D369" s="458">
        <v>550</v>
      </c>
      <c r="E369" s="457" t="s">
        <v>3181</v>
      </c>
      <c r="F369" s="457" t="s">
        <v>3182</v>
      </c>
      <c r="G369" s="458">
        <v>4375</v>
      </c>
      <c r="H369" s="458">
        <v>4375</v>
      </c>
      <c r="I369" s="458">
        <v>2187.5</v>
      </c>
      <c r="J369" s="458">
        <v>0</v>
      </c>
      <c r="K369" s="459">
        <v>46086</v>
      </c>
      <c r="L369" s="459">
        <v>46816</v>
      </c>
      <c r="M369" s="457"/>
      <c r="N369" s="458">
        <v>-455.65</v>
      </c>
      <c r="P369" t="str">
        <f>+_xlfn.XLOOKUP(F369,'[15]Rent Roll (MF)'!$F:$F,'[15]Rent Roll (MF)'!$H:$H,"x")</f>
        <v>x</v>
      </c>
    </row>
    <row r="370" spans="2:16">
      <c r="B370" s="457" t="s">
        <v>2445</v>
      </c>
      <c r="C370" s="457" t="s">
        <v>1891</v>
      </c>
      <c r="D370" s="458">
        <v>461</v>
      </c>
      <c r="E370" s="457" t="s">
        <v>2446</v>
      </c>
      <c r="F370" s="457" t="s">
        <v>2447</v>
      </c>
      <c r="G370" s="458">
        <v>4600</v>
      </c>
      <c r="H370" s="458">
        <v>4700</v>
      </c>
      <c r="I370" s="458">
        <v>4600</v>
      </c>
      <c r="J370" s="458">
        <v>0</v>
      </c>
      <c r="K370" s="459">
        <v>45489</v>
      </c>
      <c r="L370" s="459">
        <v>46234</v>
      </c>
      <c r="M370" s="457"/>
      <c r="N370" s="458">
        <v>-4825</v>
      </c>
      <c r="P370">
        <f>+_xlfn.XLOOKUP(F370,'[15]Rent Roll (MF)'!$F:$F,'[15]Rent Roll (MF)'!$H:$H,"x")</f>
        <v>4700</v>
      </c>
    </row>
    <row r="371" spans="2:16">
      <c r="B371" s="457" t="s">
        <v>2448</v>
      </c>
      <c r="C371" s="457" t="s">
        <v>1892</v>
      </c>
      <c r="D371" s="458">
        <v>677</v>
      </c>
      <c r="E371" s="457" t="s">
        <v>2449</v>
      </c>
      <c r="F371" s="457" t="s">
        <v>2450</v>
      </c>
      <c r="G371" s="458">
        <v>5000</v>
      </c>
      <c r="H371" s="458">
        <v>5050</v>
      </c>
      <c r="I371" s="458">
        <v>5000</v>
      </c>
      <c r="J371" s="458">
        <v>0</v>
      </c>
      <c r="K371" s="459">
        <v>45296</v>
      </c>
      <c r="L371" s="459">
        <v>46418</v>
      </c>
      <c r="M371" s="457"/>
      <c r="N371" s="458">
        <v>0</v>
      </c>
      <c r="P371">
        <f>+_xlfn.XLOOKUP(F371,'[15]Rent Roll (MF)'!$F:$F,'[15]Rent Roll (MF)'!$H:$H,"x")</f>
        <v>5000</v>
      </c>
    </row>
    <row r="372" spans="2:16">
      <c r="B372" s="457" t="s">
        <v>2451</v>
      </c>
      <c r="C372" s="457" t="s">
        <v>1895</v>
      </c>
      <c r="D372" s="458">
        <v>728</v>
      </c>
      <c r="E372" s="457" t="s">
        <v>2452</v>
      </c>
      <c r="F372" s="457" t="s">
        <v>2453</v>
      </c>
      <c r="G372" s="458">
        <v>7000</v>
      </c>
      <c r="H372" s="458">
        <v>7000</v>
      </c>
      <c r="I372" s="458">
        <v>7000</v>
      </c>
      <c r="J372" s="458">
        <v>0</v>
      </c>
      <c r="K372" s="459">
        <v>45397</v>
      </c>
      <c r="L372" s="459">
        <v>46507</v>
      </c>
      <c r="M372" s="457"/>
      <c r="N372" s="458">
        <v>0</v>
      </c>
      <c r="P372">
        <f>+_xlfn.XLOOKUP(F372,'[15]Rent Roll (MF)'!$F:$F,'[15]Rent Roll (MF)'!$H:$H,"x")</f>
        <v>7000</v>
      </c>
    </row>
    <row r="373" spans="2:16">
      <c r="B373" s="457" t="s">
        <v>2454</v>
      </c>
      <c r="C373" s="457" t="s">
        <v>1898</v>
      </c>
      <c r="D373" s="458">
        <v>538</v>
      </c>
      <c r="E373" s="457" t="s">
        <v>2455</v>
      </c>
      <c r="F373" s="457" t="s">
        <v>2340</v>
      </c>
      <c r="G373" s="458">
        <v>5210</v>
      </c>
      <c r="H373" s="458">
        <v>4500</v>
      </c>
      <c r="I373" s="458">
        <v>4500</v>
      </c>
      <c r="J373" s="458">
        <v>0</v>
      </c>
      <c r="K373" s="459">
        <v>45908</v>
      </c>
      <c r="L373" s="459">
        <v>46272</v>
      </c>
      <c r="M373" s="457"/>
      <c r="N373" s="458">
        <v>0</v>
      </c>
      <c r="P373">
        <f>+_xlfn.XLOOKUP(F373,'[15]Rent Roll (MF)'!$F:$F,'[15]Rent Roll (MF)'!$H:$H,"x")</f>
        <v>5800</v>
      </c>
    </row>
    <row r="374" spans="2:16">
      <c r="B374" s="457" t="s">
        <v>2456</v>
      </c>
      <c r="C374" s="457" t="s">
        <v>1901</v>
      </c>
      <c r="D374" s="458">
        <v>735</v>
      </c>
      <c r="E374" s="457" t="s">
        <v>2457</v>
      </c>
      <c r="F374" s="457" t="s">
        <v>2458</v>
      </c>
      <c r="G374" s="458">
        <v>7300</v>
      </c>
      <c r="H374" s="893">
        <f>+P374</f>
        <v>6700</v>
      </c>
      <c r="I374" s="458">
        <v>0</v>
      </c>
      <c r="J374" s="458">
        <v>0</v>
      </c>
      <c r="K374" s="459">
        <v>45744</v>
      </c>
      <c r="L374" s="459">
        <v>46112</v>
      </c>
      <c r="M374" s="459">
        <v>46112</v>
      </c>
      <c r="N374" s="458">
        <v>0</v>
      </c>
      <c r="P374">
        <f>+_xlfn.XLOOKUP(F374,'[15]Rent Roll (MF)'!$F:$F,'[15]Rent Roll (MF)'!$H:$H,"x")</f>
        <v>6700</v>
      </c>
    </row>
    <row r="375" spans="2:16">
      <c r="B375" s="457" t="s">
        <v>2459</v>
      </c>
      <c r="C375" s="457" t="s">
        <v>1902</v>
      </c>
      <c r="D375" s="458">
        <v>583</v>
      </c>
      <c r="E375" s="457" t="s">
        <v>3183</v>
      </c>
      <c r="F375" s="457" t="s">
        <v>3184</v>
      </c>
      <c r="G375" s="458">
        <v>5670</v>
      </c>
      <c r="H375" s="458">
        <v>5800</v>
      </c>
      <c r="I375" s="458">
        <v>2900</v>
      </c>
      <c r="J375" s="458">
        <v>0</v>
      </c>
      <c r="K375" s="459">
        <v>46101</v>
      </c>
      <c r="L375" s="459">
        <v>46465</v>
      </c>
      <c r="M375" s="457"/>
      <c r="N375" s="458">
        <v>-5925</v>
      </c>
      <c r="P375" t="str">
        <f>+_xlfn.XLOOKUP(F375,'[15]Rent Roll (MF)'!$F:$F,'[15]Rent Roll (MF)'!$H:$H,"x")</f>
        <v>x</v>
      </c>
    </row>
    <row r="376" spans="2:16">
      <c r="B376" s="457" t="s">
        <v>2460</v>
      </c>
      <c r="C376" s="457" t="s">
        <v>1905</v>
      </c>
      <c r="D376" s="458">
        <v>420</v>
      </c>
      <c r="E376" s="457" t="s">
        <v>3185</v>
      </c>
      <c r="F376" s="457" t="s">
        <v>3186</v>
      </c>
      <c r="G376" s="458">
        <v>4650</v>
      </c>
      <c r="H376" s="458">
        <v>4200</v>
      </c>
      <c r="I376" s="458">
        <v>2100</v>
      </c>
      <c r="J376" s="458">
        <v>0</v>
      </c>
      <c r="K376" s="459">
        <v>46024</v>
      </c>
      <c r="L376" s="459">
        <v>46388</v>
      </c>
      <c r="M376" s="457"/>
      <c r="N376" s="458">
        <v>0</v>
      </c>
      <c r="P376" t="str">
        <f>+_xlfn.XLOOKUP(F376,'[15]Rent Roll (MF)'!$F:$F,'[15]Rent Roll (MF)'!$H:$H,"x")</f>
        <v>x</v>
      </c>
    </row>
    <row r="377" spans="2:16">
      <c r="B377" s="457" t="s">
        <v>2461</v>
      </c>
      <c r="C377" s="457" t="s">
        <v>1908</v>
      </c>
      <c r="D377" s="458">
        <v>694</v>
      </c>
      <c r="E377" s="457" t="s">
        <v>3187</v>
      </c>
      <c r="F377" s="457" t="s">
        <v>3188</v>
      </c>
      <c r="G377" s="458">
        <v>5800</v>
      </c>
      <c r="H377" s="458">
        <v>5899</v>
      </c>
      <c r="I377" s="458">
        <v>2949.5</v>
      </c>
      <c r="J377" s="458">
        <v>0</v>
      </c>
      <c r="K377" s="459">
        <v>46070</v>
      </c>
      <c r="L377" s="459">
        <v>46434</v>
      </c>
      <c r="M377" s="457"/>
      <c r="N377" s="458">
        <v>-6024</v>
      </c>
      <c r="P377" t="str">
        <f>+_xlfn.XLOOKUP(F377,'[15]Rent Roll (MF)'!$F:$F,'[15]Rent Roll (MF)'!$H:$H,"x")</f>
        <v>x</v>
      </c>
    </row>
    <row r="378" spans="2:16">
      <c r="B378" s="457" t="s">
        <v>2462</v>
      </c>
      <c r="C378" s="457" t="s">
        <v>1909</v>
      </c>
      <c r="D378" s="458">
        <v>698</v>
      </c>
      <c r="E378" s="457" t="s">
        <v>76</v>
      </c>
      <c r="F378" s="457" t="s">
        <v>76</v>
      </c>
      <c r="G378" s="458">
        <v>5870</v>
      </c>
      <c r="H378" s="458">
        <v>0</v>
      </c>
      <c r="I378" s="458">
        <v>0</v>
      </c>
      <c r="J378" s="458">
        <v>0</v>
      </c>
      <c r="K378" s="457"/>
      <c r="L378" s="457"/>
      <c r="M378" s="457"/>
      <c r="N378" s="458">
        <v>0</v>
      </c>
      <c r="P378">
        <f>+_xlfn.XLOOKUP(F378,'[15]Rent Roll (MF)'!$F:$F,'[15]Rent Roll (MF)'!$H:$H,"x")</f>
        <v>0</v>
      </c>
    </row>
    <row r="379" spans="2:16">
      <c r="B379" s="457" t="s">
        <v>2463</v>
      </c>
      <c r="C379" s="457" t="s">
        <v>1910</v>
      </c>
      <c r="D379" s="458">
        <v>698</v>
      </c>
      <c r="E379" s="457" t="s">
        <v>2464</v>
      </c>
      <c r="F379" s="457" t="s">
        <v>2465</v>
      </c>
      <c r="G379" s="458">
        <v>5800</v>
      </c>
      <c r="H379" s="458">
        <v>5950</v>
      </c>
      <c r="I379" s="458">
        <v>2975</v>
      </c>
      <c r="J379" s="458">
        <v>0</v>
      </c>
      <c r="K379" s="459">
        <v>45930</v>
      </c>
      <c r="L379" s="459">
        <v>46294</v>
      </c>
      <c r="M379" s="457"/>
      <c r="N379" s="458">
        <v>0</v>
      </c>
      <c r="P379">
        <f>+_xlfn.XLOOKUP(F379,'[15]Rent Roll (MF)'!$F:$F,'[15]Rent Roll (MF)'!$H:$H,"x")</f>
        <v>5950</v>
      </c>
    </row>
    <row r="380" spans="2:16">
      <c r="B380" s="457" t="s">
        <v>2466</v>
      </c>
      <c r="C380" s="457" t="s">
        <v>1913</v>
      </c>
      <c r="D380" s="458">
        <v>698</v>
      </c>
      <c r="E380" s="457" t="s">
        <v>3189</v>
      </c>
      <c r="F380" s="457" t="s">
        <v>3190</v>
      </c>
      <c r="G380" s="458">
        <v>5750</v>
      </c>
      <c r="H380" s="458">
        <v>5700</v>
      </c>
      <c r="I380" s="458">
        <v>2850</v>
      </c>
      <c r="J380" s="458">
        <v>0</v>
      </c>
      <c r="K380" s="459">
        <v>46059</v>
      </c>
      <c r="L380" s="459">
        <v>46512</v>
      </c>
      <c r="M380" s="457"/>
      <c r="N380" s="458">
        <v>-2975</v>
      </c>
      <c r="P380" t="str">
        <f>+_xlfn.XLOOKUP(F380,'[15]Rent Roll (MF)'!$F:$F,'[15]Rent Roll (MF)'!$H:$H,"x")</f>
        <v>x</v>
      </c>
    </row>
    <row r="381" spans="2:16">
      <c r="B381" s="457" t="s">
        <v>2467</v>
      </c>
      <c r="C381" s="457" t="s">
        <v>1916</v>
      </c>
      <c r="D381" s="458">
        <v>456</v>
      </c>
      <c r="E381" s="457" t="s">
        <v>2468</v>
      </c>
      <c r="F381" s="457" t="s">
        <v>2469</v>
      </c>
      <c r="G381" s="458">
        <v>3700</v>
      </c>
      <c r="H381" s="458">
        <v>4400</v>
      </c>
      <c r="I381" s="458">
        <v>4400</v>
      </c>
      <c r="J381" s="458">
        <v>0</v>
      </c>
      <c r="K381" s="459">
        <v>45814</v>
      </c>
      <c r="L381" s="459">
        <v>46203</v>
      </c>
      <c r="M381" s="457"/>
      <c r="N381" s="458">
        <v>-4525</v>
      </c>
      <c r="P381">
        <f>+_xlfn.XLOOKUP(F381,'[15]Rent Roll (MF)'!$F:$F,'[15]Rent Roll (MF)'!$H:$H,"x")</f>
        <v>4400</v>
      </c>
    </row>
    <row r="382" spans="2:16">
      <c r="B382" s="457" t="s">
        <v>2470</v>
      </c>
      <c r="C382" s="457" t="s">
        <v>1919</v>
      </c>
      <c r="D382" s="458">
        <v>736</v>
      </c>
      <c r="E382" s="457" t="s">
        <v>2471</v>
      </c>
      <c r="F382" s="457" t="s">
        <v>2472</v>
      </c>
      <c r="G382" s="458">
        <v>5900</v>
      </c>
      <c r="H382" s="458">
        <v>6075</v>
      </c>
      <c r="I382" s="458">
        <v>5900</v>
      </c>
      <c r="J382" s="458">
        <v>0</v>
      </c>
      <c r="K382" s="459">
        <v>45450</v>
      </c>
      <c r="L382" s="459">
        <v>46356</v>
      </c>
      <c r="M382" s="457"/>
      <c r="N382" s="458">
        <v>-6200</v>
      </c>
      <c r="P382">
        <f>+_xlfn.XLOOKUP(F382,'[15]Rent Roll (MF)'!$F:$F,'[15]Rent Roll (MF)'!$H:$H,"x")</f>
        <v>6075</v>
      </c>
    </row>
    <row r="383" spans="2:16">
      <c r="B383" s="457" t="s">
        <v>2473</v>
      </c>
      <c r="C383" s="457" t="s">
        <v>1920</v>
      </c>
      <c r="D383" s="458">
        <v>523</v>
      </c>
      <c r="E383" s="457" t="s">
        <v>2474</v>
      </c>
      <c r="F383" s="457" t="s">
        <v>2475</v>
      </c>
      <c r="G383" s="458">
        <v>5700</v>
      </c>
      <c r="H383" s="458">
        <v>5500</v>
      </c>
      <c r="I383" s="458">
        <v>5450</v>
      </c>
      <c r="J383" s="458">
        <v>0</v>
      </c>
      <c r="K383" s="459">
        <v>45716</v>
      </c>
      <c r="L383" s="459">
        <v>46446</v>
      </c>
      <c r="M383" s="457"/>
      <c r="N383" s="458">
        <v>0</v>
      </c>
      <c r="P383">
        <f>+_xlfn.XLOOKUP(F383,'[15]Rent Roll (MF)'!$F:$F,'[15]Rent Roll (MF)'!$H:$H,"x")</f>
        <v>5450</v>
      </c>
    </row>
    <row r="384" spans="2:16">
      <c r="B384" s="457" t="s">
        <v>2476</v>
      </c>
      <c r="C384" s="457" t="s">
        <v>1923</v>
      </c>
      <c r="D384" s="458">
        <v>662</v>
      </c>
      <c r="E384" s="457" t="s">
        <v>2477</v>
      </c>
      <c r="F384" s="457" t="s">
        <v>2478</v>
      </c>
      <c r="G384" s="458">
        <v>5600</v>
      </c>
      <c r="H384" s="458">
        <v>5475</v>
      </c>
      <c r="I384" s="458">
        <v>2737.5</v>
      </c>
      <c r="J384" s="458">
        <v>0</v>
      </c>
      <c r="K384" s="459">
        <v>46001</v>
      </c>
      <c r="L384" s="459">
        <v>46365</v>
      </c>
      <c r="M384" s="457"/>
      <c r="N384" s="458">
        <v>0</v>
      </c>
      <c r="P384">
        <f>+_xlfn.XLOOKUP(F384,'[15]Rent Roll (MF)'!$F:$F,'[15]Rent Roll (MF)'!$H:$H,"x")</f>
        <v>5475</v>
      </c>
    </row>
    <row r="385" spans="2:16">
      <c r="B385" s="457" t="s">
        <v>2479</v>
      </c>
      <c r="C385" s="457" t="s">
        <v>1926</v>
      </c>
      <c r="D385" s="458">
        <v>902</v>
      </c>
      <c r="E385" s="457" t="s">
        <v>2480</v>
      </c>
      <c r="F385" s="457" t="s">
        <v>2481</v>
      </c>
      <c r="G385" s="458">
        <v>8500</v>
      </c>
      <c r="H385" s="458">
        <v>8600</v>
      </c>
      <c r="I385" s="458">
        <v>8600</v>
      </c>
      <c r="J385" s="458">
        <v>0</v>
      </c>
      <c r="K385" s="459">
        <v>45814</v>
      </c>
      <c r="L385" s="459">
        <v>46203</v>
      </c>
      <c r="M385" s="457"/>
      <c r="N385" s="458">
        <v>0</v>
      </c>
      <c r="P385">
        <f>+_xlfn.XLOOKUP(F385,'[15]Rent Roll (MF)'!$F:$F,'[15]Rent Roll (MF)'!$H:$H,"x")</f>
        <v>8600</v>
      </c>
    </row>
    <row r="386" spans="2:16">
      <c r="B386" s="457" t="s">
        <v>2482</v>
      </c>
      <c r="C386" s="457" t="s">
        <v>1927</v>
      </c>
      <c r="D386" s="458">
        <v>520</v>
      </c>
      <c r="E386" s="457" t="s">
        <v>2483</v>
      </c>
      <c r="F386" s="457" t="s">
        <v>2484</v>
      </c>
      <c r="G386" s="458">
        <v>5615</v>
      </c>
      <c r="H386" s="458">
        <v>5300</v>
      </c>
      <c r="I386" s="458">
        <v>5300</v>
      </c>
      <c r="J386" s="458">
        <v>0</v>
      </c>
      <c r="K386" s="459">
        <v>45771</v>
      </c>
      <c r="L386" s="459">
        <v>46507</v>
      </c>
      <c r="M386" s="457"/>
      <c r="N386" s="458">
        <v>0</v>
      </c>
      <c r="P386">
        <f>+_xlfn.XLOOKUP(F386,'[15]Rent Roll (MF)'!$F:$F,'[15]Rent Roll (MF)'!$H:$H,"x")</f>
        <v>5300</v>
      </c>
    </row>
    <row r="387" spans="2:16">
      <c r="B387" s="457" t="s">
        <v>2485</v>
      </c>
      <c r="C387" s="457" t="s">
        <v>1930</v>
      </c>
      <c r="D387" s="458">
        <v>481</v>
      </c>
      <c r="E387" s="457" t="s">
        <v>2486</v>
      </c>
      <c r="F387" s="457" t="s">
        <v>2487</v>
      </c>
      <c r="G387" s="458">
        <v>4700</v>
      </c>
      <c r="H387" s="458">
        <v>4700</v>
      </c>
      <c r="I387" s="458">
        <v>4700</v>
      </c>
      <c r="J387" s="458">
        <v>0</v>
      </c>
      <c r="K387" s="459">
        <v>45674</v>
      </c>
      <c r="L387" s="459">
        <v>46418</v>
      </c>
      <c r="M387" s="457"/>
      <c r="N387" s="458">
        <v>0</v>
      </c>
      <c r="P387">
        <f>+_xlfn.XLOOKUP(F387,'[15]Rent Roll (MF)'!$F:$F,'[15]Rent Roll (MF)'!$H:$H,"x")</f>
        <v>4700</v>
      </c>
    </row>
    <row r="388" spans="2:16">
      <c r="B388" s="457" t="s">
        <v>2488</v>
      </c>
      <c r="C388" s="457" t="s">
        <v>1933</v>
      </c>
      <c r="D388" s="458">
        <v>550</v>
      </c>
      <c r="E388" s="457" t="s">
        <v>2489</v>
      </c>
      <c r="F388" s="457" t="s">
        <v>2490</v>
      </c>
      <c r="G388" s="458">
        <v>5315</v>
      </c>
      <c r="H388" s="458">
        <v>4550</v>
      </c>
      <c r="I388" s="458">
        <v>4550</v>
      </c>
      <c r="J388" s="458">
        <v>0</v>
      </c>
      <c r="K388" s="459">
        <v>45747</v>
      </c>
      <c r="L388" s="459">
        <v>46477</v>
      </c>
      <c r="M388" s="457"/>
      <c r="N388" s="458">
        <v>-4725</v>
      </c>
      <c r="P388">
        <f>+_xlfn.XLOOKUP(F388,'[15]Rent Roll (MF)'!$F:$F,'[15]Rent Roll (MF)'!$H:$H,"x")</f>
        <v>4550</v>
      </c>
    </row>
    <row r="389" spans="2:16">
      <c r="B389" s="460" t="s">
        <v>643</v>
      </c>
      <c r="C389" s="460"/>
      <c r="D389" s="460"/>
      <c r="E389" s="460"/>
      <c r="F389" s="460"/>
      <c r="G389" s="460"/>
      <c r="H389" s="460"/>
      <c r="I389" s="460"/>
      <c r="J389" s="460"/>
      <c r="K389" s="460"/>
      <c r="L389" s="460"/>
      <c r="M389" s="460"/>
      <c r="N389" s="460"/>
    </row>
    <row r="390" spans="2:16">
      <c r="B390" s="461" t="s">
        <v>172</v>
      </c>
      <c r="C390" s="461" t="s">
        <v>1909</v>
      </c>
      <c r="D390" s="462">
        <v>698</v>
      </c>
      <c r="E390" s="461" t="s">
        <v>3191</v>
      </c>
      <c r="F390" s="461" t="s">
        <v>3192</v>
      </c>
      <c r="G390" s="462">
        <v>5400</v>
      </c>
      <c r="H390" s="462">
        <v>0</v>
      </c>
      <c r="I390" s="462">
        <v>0</v>
      </c>
      <c r="J390" s="462">
        <v>0</v>
      </c>
      <c r="K390" s="463">
        <v>46125</v>
      </c>
      <c r="L390" s="463">
        <v>46489</v>
      </c>
      <c r="M390" s="461"/>
      <c r="N390" s="462">
        <v>-8100</v>
      </c>
    </row>
    <row r="391" spans="2:16">
      <c r="B391" s="457" t="s">
        <v>2852</v>
      </c>
      <c r="C391" s="457" t="s">
        <v>1898</v>
      </c>
      <c r="D391" s="458">
        <v>538</v>
      </c>
      <c r="E391" s="457" t="s">
        <v>2128</v>
      </c>
      <c r="F391" s="457" t="s">
        <v>2129</v>
      </c>
      <c r="G391" s="458">
        <v>4400</v>
      </c>
      <c r="H391" s="458">
        <v>0</v>
      </c>
      <c r="I391" s="458">
        <v>0</v>
      </c>
      <c r="J391" s="458">
        <v>0</v>
      </c>
      <c r="K391" s="459">
        <v>46113</v>
      </c>
      <c r="L391" s="459">
        <v>46477</v>
      </c>
      <c r="M391" s="457"/>
      <c r="N391" s="458">
        <v>-6620</v>
      </c>
    </row>
    <row r="392" spans="2:16">
      <c r="B392" s="457" t="s">
        <v>3042</v>
      </c>
      <c r="C392" s="457" t="s">
        <v>1898</v>
      </c>
      <c r="D392" s="458">
        <v>538</v>
      </c>
      <c r="E392" s="457" t="s">
        <v>3193</v>
      </c>
      <c r="F392" s="457" t="s">
        <v>3194</v>
      </c>
      <c r="G392" s="458">
        <v>4750</v>
      </c>
      <c r="H392" s="458">
        <v>0</v>
      </c>
      <c r="I392" s="458">
        <v>0</v>
      </c>
      <c r="J392" s="458">
        <v>0</v>
      </c>
      <c r="K392" s="459">
        <v>46118</v>
      </c>
      <c r="L392" s="459">
        <v>46512</v>
      </c>
      <c r="M392" s="457"/>
      <c r="N392" s="458">
        <v>-7125</v>
      </c>
    </row>
    <row r="393" spans="2:16">
      <c r="B393" s="457" t="s">
        <v>3093</v>
      </c>
      <c r="C393" s="457" t="s">
        <v>1930</v>
      </c>
      <c r="D393" s="458">
        <v>481</v>
      </c>
      <c r="E393" s="457" t="s">
        <v>3195</v>
      </c>
      <c r="F393" s="457" t="s">
        <v>3196</v>
      </c>
      <c r="G393" s="458">
        <v>4389</v>
      </c>
      <c r="H393" s="458">
        <v>0</v>
      </c>
      <c r="I393" s="458">
        <v>0</v>
      </c>
      <c r="J393" s="458">
        <v>0</v>
      </c>
      <c r="K393" s="459">
        <v>46122</v>
      </c>
      <c r="L393" s="459">
        <v>46516</v>
      </c>
      <c r="M393" s="457"/>
      <c r="N393" s="458">
        <v>-6583.5</v>
      </c>
    </row>
    <row r="394" spans="2:16">
      <c r="B394" s="457" t="s">
        <v>3104</v>
      </c>
      <c r="C394" s="457" t="s">
        <v>1902</v>
      </c>
      <c r="D394" s="458">
        <v>583</v>
      </c>
      <c r="E394" s="457" t="s">
        <v>2172</v>
      </c>
      <c r="F394" s="457" t="s">
        <v>2173</v>
      </c>
      <c r="G394" s="458">
        <v>4500</v>
      </c>
      <c r="H394" s="458">
        <v>0</v>
      </c>
      <c r="I394" s="458">
        <v>0</v>
      </c>
      <c r="J394" s="458">
        <v>0</v>
      </c>
      <c r="K394" s="459">
        <v>46113</v>
      </c>
      <c r="L394" s="459">
        <v>46477</v>
      </c>
      <c r="M394" s="457"/>
      <c r="N394" s="458">
        <v>-5400</v>
      </c>
    </row>
    <row r="395" spans="2:16">
      <c r="B395" s="457" t="s">
        <v>3131</v>
      </c>
      <c r="C395" s="457" t="s">
        <v>1902</v>
      </c>
      <c r="D395" s="458">
        <v>583</v>
      </c>
      <c r="E395" s="457" t="s">
        <v>3197</v>
      </c>
      <c r="F395" s="457" t="s">
        <v>3198</v>
      </c>
      <c r="G395" s="458">
        <v>5500</v>
      </c>
      <c r="H395" s="458">
        <v>0</v>
      </c>
      <c r="I395" s="458">
        <v>0</v>
      </c>
      <c r="J395" s="458">
        <v>0</v>
      </c>
      <c r="K395" s="459">
        <v>46127</v>
      </c>
      <c r="L395" s="459">
        <v>46491</v>
      </c>
      <c r="M395" s="457"/>
      <c r="N395" s="458">
        <v>0</v>
      </c>
    </row>
    <row r="396" spans="2:16">
      <c r="B396" s="457" t="s">
        <v>3172</v>
      </c>
      <c r="C396" s="457" t="s">
        <v>1920</v>
      </c>
      <c r="D396" s="458">
        <v>523</v>
      </c>
      <c r="E396" s="457" t="s">
        <v>3199</v>
      </c>
      <c r="F396" s="457" t="s">
        <v>3200</v>
      </c>
      <c r="G396" s="458">
        <v>5300</v>
      </c>
      <c r="H396" s="458">
        <v>0</v>
      </c>
      <c r="I396" s="458">
        <v>0</v>
      </c>
      <c r="J396" s="458">
        <v>0</v>
      </c>
      <c r="K396" s="459">
        <v>46115</v>
      </c>
      <c r="L396" s="459">
        <v>46479</v>
      </c>
      <c r="M396" s="457"/>
      <c r="N396" s="458">
        <v>-7950</v>
      </c>
    </row>
    <row r="397" spans="2:16">
      <c r="B397" s="464" t="s">
        <v>2462</v>
      </c>
      <c r="C397" s="464" t="s">
        <v>1909</v>
      </c>
      <c r="D397" s="465">
        <v>698</v>
      </c>
      <c r="E397" s="464" t="s">
        <v>3201</v>
      </c>
      <c r="F397" s="464" t="s">
        <v>3202</v>
      </c>
      <c r="G397" s="465">
        <v>5870</v>
      </c>
      <c r="H397" s="465">
        <v>0</v>
      </c>
      <c r="I397" s="465">
        <v>0</v>
      </c>
      <c r="J397" s="465">
        <v>0</v>
      </c>
      <c r="K397" s="466">
        <v>46115</v>
      </c>
      <c r="L397" s="466">
        <v>46507</v>
      </c>
      <c r="M397" s="464"/>
      <c r="N397" s="465">
        <v>-8850</v>
      </c>
    </row>
    <row r="398" spans="2:16">
      <c r="B398" s="467"/>
      <c r="C398" s="467"/>
      <c r="D398" s="468"/>
      <c r="E398" s="467" t="s">
        <v>73</v>
      </c>
      <c r="F398" s="467" t="s">
        <v>3203</v>
      </c>
      <c r="G398" s="469">
        <v>1965669</v>
      </c>
      <c r="H398" s="469">
        <v>1837603.5</v>
      </c>
      <c r="I398" s="469">
        <v>1417265.21</v>
      </c>
      <c r="J398" s="469">
        <v>0</v>
      </c>
      <c r="K398" s="467"/>
      <c r="L398" s="467"/>
      <c r="M398" s="467"/>
      <c r="N398" s="469">
        <v>-852919.79</v>
      </c>
    </row>
    <row r="399" spans="2:16">
      <c r="B399" s="456"/>
      <c r="C399" s="456"/>
      <c r="D399" s="456"/>
      <c r="E399" s="456"/>
      <c r="F399" s="456"/>
      <c r="G399" s="456"/>
      <c r="H399" s="880"/>
      <c r="I399" s="456"/>
      <c r="J399" s="456"/>
      <c r="K399" s="456"/>
      <c r="L399" s="456"/>
      <c r="M399" s="456"/>
      <c r="N399" s="456"/>
    </row>
    <row r="400" spans="2:16">
      <c r="B400" s="460" t="s">
        <v>110</v>
      </c>
      <c r="C400" s="460"/>
      <c r="D400" s="460"/>
      <c r="E400" s="460"/>
      <c r="F400" s="460"/>
      <c r="G400" s="460"/>
      <c r="H400" s="460"/>
      <c r="I400" s="460"/>
      <c r="J400" s="460"/>
      <c r="K400" s="460"/>
      <c r="L400" s="460"/>
      <c r="M400" s="460"/>
      <c r="N400" s="460"/>
    </row>
    <row r="401" spans="2:14">
      <c r="B401" s="461" t="s">
        <v>3204</v>
      </c>
      <c r="C401" s="461" t="s">
        <v>2491</v>
      </c>
      <c r="D401" s="462">
        <v>403</v>
      </c>
      <c r="E401" s="461" t="s">
        <v>2492</v>
      </c>
      <c r="F401" s="461" t="s">
        <v>2493</v>
      </c>
      <c r="G401" s="462">
        <v>0</v>
      </c>
      <c r="H401" s="462">
        <v>4250</v>
      </c>
      <c r="I401" s="462">
        <v>2125</v>
      </c>
      <c r="J401" s="462">
        <v>0</v>
      </c>
      <c r="K401" s="463">
        <v>45856</v>
      </c>
      <c r="L401" s="463">
        <v>46282</v>
      </c>
      <c r="M401" s="461"/>
      <c r="N401" s="462">
        <v>0</v>
      </c>
    </row>
    <row r="402" spans="2:14">
      <c r="B402" s="457" t="s">
        <v>3205</v>
      </c>
      <c r="C402" s="457" t="s">
        <v>2494</v>
      </c>
      <c r="D402" s="458">
        <v>450</v>
      </c>
      <c r="E402" s="457" t="s">
        <v>2495</v>
      </c>
      <c r="F402" s="457" t="s">
        <v>2496</v>
      </c>
      <c r="G402" s="458">
        <v>0</v>
      </c>
      <c r="H402" s="458">
        <v>4300</v>
      </c>
      <c r="I402" s="458">
        <v>2150</v>
      </c>
      <c r="J402" s="458">
        <v>0</v>
      </c>
      <c r="K402" s="459">
        <v>45869</v>
      </c>
      <c r="L402" s="459">
        <v>46295</v>
      </c>
      <c r="M402" s="457"/>
      <c r="N402" s="458">
        <v>-4857</v>
      </c>
    </row>
    <row r="403" spans="2:14">
      <c r="B403" s="457" t="s">
        <v>3206</v>
      </c>
      <c r="C403" s="457" t="s">
        <v>2497</v>
      </c>
      <c r="D403" s="458">
        <v>994</v>
      </c>
      <c r="E403" s="457" t="s">
        <v>2498</v>
      </c>
      <c r="F403" s="457" t="s">
        <v>2499</v>
      </c>
      <c r="G403" s="458">
        <v>0</v>
      </c>
      <c r="H403" s="458">
        <v>8250</v>
      </c>
      <c r="I403" s="458">
        <v>8250</v>
      </c>
      <c r="J403" s="458">
        <v>0</v>
      </c>
      <c r="K403" s="459">
        <v>45806</v>
      </c>
      <c r="L403" s="459">
        <v>46293</v>
      </c>
      <c r="M403" s="457"/>
      <c r="N403" s="458">
        <v>-120</v>
      </c>
    </row>
    <row r="404" spans="2:14">
      <c r="B404" s="457" t="s">
        <v>3207</v>
      </c>
      <c r="C404" s="457" t="s">
        <v>2500</v>
      </c>
      <c r="D404" s="458">
        <v>476</v>
      </c>
      <c r="E404" s="457" t="s">
        <v>2501</v>
      </c>
      <c r="F404" s="457" t="s">
        <v>2502</v>
      </c>
      <c r="G404" s="458">
        <v>0</v>
      </c>
      <c r="H404" s="458">
        <v>4450</v>
      </c>
      <c r="I404" s="458">
        <v>4450</v>
      </c>
      <c r="J404" s="458">
        <v>0</v>
      </c>
      <c r="K404" s="459">
        <v>45786</v>
      </c>
      <c r="L404" s="459">
        <v>46173</v>
      </c>
      <c r="M404" s="459">
        <v>46173</v>
      </c>
      <c r="N404" s="458">
        <v>0</v>
      </c>
    </row>
    <row r="405" spans="2:14">
      <c r="B405" s="457" t="s">
        <v>3208</v>
      </c>
      <c r="C405" s="457" t="s">
        <v>2503</v>
      </c>
      <c r="D405" s="458">
        <v>619</v>
      </c>
      <c r="E405" s="457" t="s">
        <v>2504</v>
      </c>
      <c r="F405" s="457" t="s">
        <v>2505</v>
      </c>
      <c r="G405" s="458">
        <v>6150</v>
      </c>
      <c r="H405" s="892">
        <v>5850</v>
      </c>
      <c r="I405" s="458">
        <v>5850</v>
      </c>
      <c r="J405" s="458">
        <v>0</v>
      </c>
      <c r="K405" s="459">
        <v>45768</v>
      </c>
      <c r="L405" s="459">
        <v>46132</v>
      </c>
      <c r="M405" s="459">
        <v>46142</v>
      </c>
      <c r="N405" s="458">
        <v>0</v>
      </c>
    </row>
    <row r="406" spans="2:14">
      <c r="B406" s="457" t="s">
        <v>3209</v>
      </c>
      <c r="C406" s="457" t="s">
        <v>2506</v>
      </c>
      <c r="D406" s="458">
        <v>1046</v>
      </c>
      <c r="E406" s="457" t="s">
        <v>2507</v>
      </c>
      <c r="F406" s="457" t="s">
        <v>2508</v>
      </c>
      <c r="G406" s="458">
        <v>0</v>
      </c>
      <c r="H406" s="458">
        <v>9050</v>
      </c>
      <c r="I406" s="458">
        <v>9050</v>
      </c>
      <c r="J406" s="458">
        <v>0</v>
      </c>
      <c r="K406" s="459">
        <v>45778</v>
      </c>
      <c r="L406" s="459">
        <v>46235</v>
      </c>
      <c r="M406" s="457"/>
      <c r="N406" s="458">
        <v>-9170</v>
      </c>
    </row>
    <row r="407" spans="2:14">
      <c r="B407" s="457" t="s">
        <v>3210</v>
      </c>
      <c r="C407" s="457" t="s">
        <v>2509</v>
      </c>
      <c r="D407" s="458">
        <v>621</v>
      </c>
      <c r="E407" s="457" t="s">
        <v>2510</v>
      </c>
      <c r="F407" s="457" t="s">
        <v>2218</v>
      </c>
      <c r="G407" s="458">
        <v>0</v>
      </c>
      <c r="H407" s="458">
        <v>5995</v>
      </c>
      <c r="I407" s="458">
        <v>5995</v>
      </c>
      <c r="J407" s="458">
        <v>0</v>
      </c>
      <c r="K407" s="459">
        <v>45931</v>
      </c>
      <c r="L407" s="459">
        <v>46295</v>
      </c>
      <c r="M407" s="457"/>
      <c r="N407" s="458">
        <v>0</v>
      </c>
    </row>
    <row r="408" spans="2:14">
      <c r="B408" s="457" t="s">
        <v>3211</v>
      </c>
      <c r="C408" s="457" t="s">
        <v>2511</v>
      </c>
      <c r="D408" s="458">
        <v>422</v>
      </c>
      <c r="E408" s="457" t="s">
        <v>2512</v>
      </c>
      <c r="F408" s="457" t="s">
        <v>2513</v>
      </c>
      <c r="G408" s="458">
        <v>0</v>
      </c>
      <c r="H408" s="458">
        <v>4375</v>
      </c>
      <c r="I408" s="458">
        <v>2187.5</v>
      </c>
      <c r="J408" s="458">
        <v>0</v>
      </c>
      <c r="K408" s="459">
        <v>45768</v>
      </c>
      <c r="L408" s="459">
        <v>46527</v>
      </c>
      <c r="M408" s="457"/>
      <c r="N408" s="458">
        <v>0</v>
      </c>
    </row>
    <row r="409" spans="2:14">
      <c r="B409" s="457" t="s">
        <v>3212</v>
      </c>
      <c r="C409" s="457" t="s">
        <v>2514</v>
      </c>
      <c r="D409" s="458">
        <v>485</v>
      </c>
      <c r="E409" s="457" t="s">
        <v>2515</v>
      </c>
      <c r="F409" s="457" t="s">
        <v>2516</v>
      </c>
      <c r="G409" s="458">
        <v>0</v>
      </c>
      <c r="H409" s="458">
        <v>4550</v>
      </c>
      <c r="I409" s="458">
        <v>2275</v>
      </c>
      <c r="J409" s="458">
        <v>0</v>
      </c>
      <c r="K409" s="459">
        <v>45768</v>
      </c>
      <c r="L409" s="459">
        <v>46497</v>
      </c>
      <c r="M409" s="457"/>
      <c r="N409" s="458">
        <v>0</v>
      </c>
    </row>
    <row r="410" spans="2:14">
      <c r="B410" s="457" t="s">
        <v>3213</v>
      </c>
      <c r="C410" s="457" t="s">
        <v>2517</v>
      </c>
      <c r="D410" s="458">
        <v>384</v>
      </c>
      <c r="E410" s="457" t="s">
        <v>2518</v>
      </c>
      <c r="F410" s="457" t="s">
        <v>2519</v>
      </c>
      <c r="G410" s="458">
        <v>0</v>
      </c>
      <c r="H410" s="892">
        <v>4865</v>
      </c>
      <c r="I410" s="458">
        <v>2432.5</v>
      </c>
      <c r="J410" s="458">
        <v>0</v>
      </c>
      <c r="K410" s="459">
        <v>45763</v>
      </c>
      <c r="L410" s="459">
        <v>46127</v>
      </c>
      <c r="M410" s="459">
        <v>46127</v>
      </c>
      <c r="N410" s="458">
        <v>-4985</v>
      </c>
    </row>
    <row r="411" spans="2:14">
      <c r="B411" s="457" t="s">
        <v>3214</v>
      </c>
      <c r="C411" s="457" t="s">
        <v>2520</v>
      </c>
      <c r="D411" s="458">
        <v>555</v>
      </c>
      <c r="E411" s="457" t="s">
        <v>2521</v>
      </c>
      <c r="F411" s="457" t="s">
        <v>2522</v>
      </c>
      <c r="G411" s="458">
        <v>0</v>
      </c>
      <c r="H411" s="458">
        <v>5450</v>
      </c>
      <c r="I411" s="458">
        <v>5450</v>
      </c>
      <c r="J411" s="458">
        <v>0</v>
      </c>
      <c r="K411" s="459">
        <v>45810</v>
      </c>
      <c r="L411" s="459">
        <v>46174</v>
      </c>
      <c r="M411" s="457"/>
      <c r="N411" s="458">
        <v>-5570</v>
      </c>
    </row>
    <row r="412" spans="2:14">
      <c r="B412" s="457" t="s">
        <v>3215</v>
      </c>
      <c r="C412" s="457" t="s">
        <v>2523</v>
      </c>
      <c r="D412" s="458">
        <v>629</v>
      </c>
      <c r="E412" s="457" t="s">
        <v>2524</v>
      </c>
      <c r="F412" s="457" t="s">
        <v>2525</v>
      </c>
      <c r="G412" s="458">
        <v>0</v>
      </c>
      <c r="H412" s="458">
        <v>6100</v>
      </c>
      <c r="I412" s="458">
        <v>6100</v>
      </c>
      <c r="J412" s="458">
        <v>0</v>
      </c>
      <c r="K412" s="459">
        <v>45804</v>
      </c>
      <c r="L412" s="459">
        <v>46533</v>
      </c>
      <c r="M412" s="457"/>
      <c r="N412" s="458">
        <v>0</v>
      </c>
    </row>
    <row r="413" spans="2:14">
      <c r="B413" s="457" t="s">
        <v>3216</v>
      </c>
      <c r="C413" s="457" t="s">
        <v>2526</v>
      </c>
      <c r="D413" s="458">
        <v>474</v>
      </c>
      <c r="E413" s="457" t="s">
        <v>2527</v>
      </c>
      <c r="F413" s="457" t="s">
        <v>2528</v>
      </c>
      <c r="G413" s="458">
        <v>0</v>
      </c>
      <c r="H413" s="458">
        <v>4450</v>
      </c>
      <c r="I413" s="458">
        <v>4450</v>
      </c>
      <c r="J413" s="458">
        <v>0</v>
      </c>
      <c r="K413" s="459">
        <v>45758</v>
      </c>
      <c r="L413" s="459">
        <v>46122</v>
      </c>
      <c r="M413" s="459">
        <v>46122</v>
      </c>
      <c r="N413" s="458">
        <v>-1523.33</v>
      </c>
    </row>
    <row r="414" spans="2:14">
      <c r="B414" s="457" t="s">
        <v>3217</v>
      </c>
      <c r="C414" s="457" t="s">
        <v>2529</v>
      </c>
      <c r="D414" s="458">
        <v>482</v>
      </c>
      <c r="E414" s="457" t="s">
        <v>2530</v>
      </c>
      <c r="F414" s="457" t="s">
        <v>2531</v>
      </c>
      <c r="G414" s="458">
        <v>0</v>
      </c>
      <c r="H414" s="458">
        <v>4500</v>
      </c>
      <c r="I414" s="458">
        <v>4500</v>
      </c>
      <c r="J414" s="458">
        <v>0</v>
      </c>
      <c r="K414" s="459">
        <v>45800</v>
      </c>
      <c r="L414" s="459">
        <v>46529</v>
      </c>
      <c r="M414" s="457"/>
      <c r="N414" s="458">
        <v>0</v>
      </c>
    </row>
    <row r="415" spans="2:14">
      <c r="B415" s="457" t="s">
        <v>3218</v>
      </c>
      <c r="C415" s="457" t="s">
        <v>2532</v>
      </c>
      <c r="D415" s="458">
        <v>1046</v>
      </c>
      <c r="E415" s="457" t="s">
        <v>2533</v>
      </c>
      <c r="F415" s="457" t="s">
        <v>2534</v>
      </c>
      <c r="G415" s="458">
        <v>0</v>
      </c>
      <c r="H415" s="892">
        <v>9000</v>
      </c>
      <c r="I415" s="458">
        <v>9000</v>
      </c>
      <c r="J415" s="458">
        <v>0</v>
      </c>
      <c r="K415" s="459">
        <v>45810</v>
      </c>
      <c r="L415" s="459">
        <v>46174</v>
      </c>
      <c r="M415" s="459">
        <v>46174</v>
      </c>
      <c r="N415" s="458">
        <v>-9120</v>
      </c>
    </row>
    <row r="416" spans="2:14">
      <c r="B416" s="457" t="s">
        <v>3219</v>
      </c>
      <c r="C416" s="457" t="s">
        <v>2535</v>
      </c>
      <c r="D416" s="458">
        <v>398</v>
      </c>
      <c r="E416" s="457" t="s">
        <v>2536</v>
      </c>
      <c r="F416" s="457" t="s">
        <v>2537</v>
      </c>
      <c r="G416" s="458">
        <v>0</v>
      </c>
      <c r="H416" s="458">
        <v>3950</v>
      </c>
      <c r="I416" s="458">
        <v>3950</v>
      </c>
      <c r="J416" s="458">
        <v>0</v>
      </c>
      <c r="K416" s="459">
        <v>45776</v>
      </c>
      <c r="L416" s="459">
        <v>46140</v>
      </c>
      <c r="M416" s="459">
        <v>46142</v>
      </c>
      <c r="N416" s="458">
        <v>0</v>
      </c>
    </row>
    <row r="417" spans="2:14">
      <c r="B417" s="457" t="s">
        <v>3220</v>
      </c>
      <c r="C417" s="457" t="s">
        <v>2538</v>
      </c>
      <c r="D417" s="458">
        <v>444</v>
      </c>
      <c r="E417" s="457" t="s">
        <v>2539</v>
      </c>
      <c r="F417" s="457" t="s">
        <v>2540</v>
      </c>
      <c r="G417" s="458">
        <v>0</v>
      </c>
      <c r="H417" s="458">
        <v>4395</v>
      </c>
      <c r="I417" s="458">
        <v>4395</v>
      </c>
      <c r="J417" s="458">
        <v>0</v>
      </c>
      <c r="K417" s="459">
        <v>45804</v>
      </c>
      <c r="L417" s="459">
        <v>46168</v>
      </c>
      <c r="M417" s="457"/>
      <c r="N417" s="458">
        <v>-4515</v>
      </c>
    </row>
    <row r="418" spans="2:14">
      <c r="B418" s="457" t="s">
        <v>3221</v>
      </c>
      <c r="C418" s="457" t="s">
        <v>2541</v>
      </c>
      <c r="D418" s="458">
        <v>455</v>
      </c>
      <c r="E418" s="457" t="s">
        <v>2542</v>
      </c>
      <c r="F418" s="457" t="s">
        <v>2543</v>
      </c>
      <c r="G418" s="458">
        <v>0</v>
      </c>
      <c r="H418" s="458">
        <v>4100</v>
      </c>
      <c r="I418" s="458">
        <v>4100</v>
      </c>
      <c r="J418" s="458">
        <v>0</v>
      </c>
      <c r="K418" s="459">
        <v>45810</v>
      </c>
      <c r="L418" s="459">
        <v>46174</v>
      </c>
      <c r="M418" s="457"/>
      <c r="N418" s="458">
        <v>0</v>
      </c>
    </row>
    <row r="419" spans="2:14">
      <c r="B419" s="457" t="s">
        <v>3222</v>
      </c>
      <c r="C419" s="457" t="s">
        <v>2544</v>
      </c>
      <c r="D419" s="458">
        <v>464</v>
      </c>
      <c r="E419" s="457" t="s">
        <v>2545</v>
      </c>
      <c r="F419" s="457" t="s">
        <v>2546</v>
      </c>
      <c r="G419" s="458">
        <v>0</v>
      </c>
      <c r="H419" s="458">
        <v>4350</v>
      </c>
      <c r="I419" s="458">
        <v>4350</v>
      </c>
      <c r="J419" s="458">
        <v>0</v>
      </c>
      <c r="K419" s="459">
        <v>45777</v>
      </c>
      <c r="L419" s="459">
        <v>46506</v>
      </c>
      <c r="M419" s="457"/>
      <c r="N419" s="458">
        <v>0</v>
      </c>
    </row>
    <row r="420" spans="2:14">
      <c r="B420" s="457" t="s">
        <v>3223</v>
      </c>
      <c r="C420" s="457" t="s">
        <v>2547</v>
      </c>
      <c r="D420" s="458">
        <v>477</v>
      </c>
      <c r="E420" s="457" t="s">
        <v>2548</v>
      </c>
      <c r="F420" s="457" t="s">
        <v>2549</v>
      </c>
      <c r="G420" s="458">
        <v>0</v>
      </c>
      <c r="H420" s="458">
        <v>4150</v>
      </c>
      <c r="I420" s="458">
        <v>4150</v>
      </c>
      <c r="J420" s="458">
        <v>0</v>
      </c>
      <c r="K420" s="459">
        <v>45793</v>
      </c>
      <c r="L420" s="459">
        <v>46280</v>
      </c>
      <c r="M420" s="457"/>
      <c r="N420" s="458">
        <v>-4270</v>
      </c>
    </row>
    <row r="421" spans="2:14">
      <c r="B421" s="457" t="s">
        <v>3224</v>
      </c>
      <c r="C421" s="457" t="s">
        <v>2550</v>
      </c>
      <c r="D421" s="458">
        <v>899</v>
      </c>
      <c r="E421" s="457" t="s">
        <v>2551</v>
      </c>
      <c r="F421" s="457" t="s">
        <v>2552</v>
      </c>
      <c r="G421" s="458">
        <v>0</v>
      </c>
      <c r="H421" s="458">
        <v>7925</v>
      </c>
      <c r="I421" s="458">
        <v>7925</v>
      </c>
      <c r="J421" s="458">
        <v>0</v>
      </c>
      <c r="K421" s="459">
        <v>45806</v>
      </c>
      <c r="L421" s="459">
        <v>46170</v>
      </c>
      <c r="M421" s="459">
        <v>46185</v>
      </c>
      <c r="N421" s="458">
        <v>0</v>
      </c>
    </row>
    <row r="422" spans="2:14">
      <c r="B422" s="457" t="s">
        <v>3225</v>
      </c>
      <c r="C422" s="457" t="s">
        <v>2553</v>
      </c>
      <c r="D422" s="458">
        <v>394</v>
      </c>
      <c r="E422" s="457" t="s">
        <v>2554</v>
      </c>
      <c r="F422" s="457" t="s">
        <v>2555</v>
      </c>
      <c r="G422" s="458">
        <v>0</v>
      </c>
      <c r="H422" s="458">
        <v>4050</v>
      </c>
      <c r="I422" s="458">
        <v>4050</v>
      </c>
      <c r="J422" s="458">
        <v>0</v>
      </c>
      <c r="K422" s="459">
        <v>45800</v>
      </c>
      <c r="L422" s="459">
        <v>46195</v>
      </c>
      <c r="M422" s="457"/>
      <c r="N422" s="458">
        <v>0</v>
      </c>
    </row>
    <row r="423" spans="2:14">
      <c r="B423" s="457" t="s">
        <v>3226</v>
      </c>
      <c r="C423" s="457" t="s">
        <v>2556</v>
      </c>
      <c r="D423" s="458">
        <v>412</v>
      </c>
      <c r="E423" s="457" t="s">
        <v>2557</v>
      </c>
      <c r="F423" s="457" t="s">
        <v>2558</v>
      </c>
      <c r="G423" s="458">
        <v>0</v>
      </c>
      <c r="H423" s="458">
        <v>4050</v>
      </c>
      <c r="I423" s="458">
        <v>4050</v>
      </c>
      <c r="J423" s="458">
        <v>0</v>
      </c>
      <c r="K423" s="459">
        <v>45810</v>
      </c>
      <c r="L423" s="459">
        <v>46174</v>
      </c>
      <c r="M423" s="457"/>
      <c r="N423" s="458">
        <v>0</v>
      </c>
    </row>
    <row r="424" spans="2:14">
      <c r="B424" s="457" t="s">
        <v>3227</v>
      </c>
      <c r="C424" s="457" t="s">
        <v>2559</v>
      </c>
      <c r="D424" s="458">
        <v>452</v>
      </c>
      <c r="E424" s="457" t="s">
        <v>2560</v>
      </c>
      <c r="F424" s="457" t="s">
        <v>2561</v>
      </c>
      <c r="G424" s="458">
        <v>0</v>
      </c>
      <c r="H424" s="458">
        <v>4300</v>
      </c>
      <c r="I424" s="458">
        <v>4300</v>
      </c>
      <c r="J424" s="458">
        <v>0</v>
      </c>
      <c r="K424" s="459">
        <v>45883</v>
      </c>
      <c r="L424" s="459">
        <v>46308</v>
      </c>
      <c r="M424" s="457"/>
      <c r="N424" s="458">
        <v>0</v>
      </c>
    </row>
    <row r="425" spans="2:14">
      <c r="B425" s="457" t="s">
        <v>3228</v>
      </c>
      <c r="C425" s="457" t="s">
        <v>2562</v>
      </c>
      <c r="D425" s="458">
        <v>455</v>
      </c>
      <c r="E425" s="457" t="s">
        <v>2563</v>
      </c>
      <c r="F425" s="457" t="s">
        <v>2564</v>
      </c>
      <c r="G425" s="458">
        <v>0</v>
      </c>
      <c r="H425" s="458">
        <v>4475</v>
      </c>
      <c r="I425" s="458">
        <v>4475</v>
      </c>
      <c r="J425" s="458">
        <v>0</v>
      </c>
      <c r="K425" s="459">
        <v>45853</v>
      </c>
      <c r="L425" s="459">
        <v>46279</v>
      </c>
      <c r="M425" s="457"/>
      <c r="N425" s="458">
        <v>-4595</v>
      </c>
    </row>
    <row r="426" spans="2:14">
      <c r="B426" s="457" t="s">
        <v>661</v>
      </c>
      <c r="C426" s="457" t="s">
        <v>2491</v>
      </c>
      <c r="D426" s="458">
        <v>403</v>
      </c>
      <c r="E426" s="457" t="s">
        <v>2565</v>
      </c>
      <c r="F426" s="457" t="s">
        <v>2566</v>
      </c>
      <c r="G426" s="458">
        <v>0</v>
      </c>
      <c r="H426" s="458">
        <v>4125</v>
      </c>
      <c r="I426" s="458">
        <v>4125</v>
      </c>
      <c r="J426" s="458">
        <v>0</v>
      </c>
      <c r="K426" s="459">
        <v>45778</v>
      </c>
      <c r="L426" s="459">
        <v>46507</v>
      </c>
      <c r="M426" s="457"/>
      <c r="N426" s="458">
        <v>0</v>
      </c>
    </row>
    <row r="427" spans="2:14">
      <c r="B427" s="457" t="s">
        <v>666</v>
      </c>
      <c r="C427" s="457" t="s">
        <v>2494</v>
      </c>
      <c r="D427" s="458">
        <v>450</v>
      </c>
      <c r="E427" s="457" t="s">
        <v>2567</v>
      </c>
      <c r="F427" s="457" t="s">
        <v>2568</v>
      </c>
      <c r="G427" s="458">
        <v>4450</v>
      </c>
      <c r="H427" s="892">
        <v>4250</v>
      </c>
      <c r="I427" s="458">
        <v>4250</v>
      </c>
      <c r="J427" s="458">
        <v>0</v>
      </c>
      <c r="K427" s="459">
        <v>45765</v>
      </c>
      <c r="L427" s="459">
        <v>46129</v>
      </c>
      <c r="M427" s="459">
        <v>46129</v>
      </c>
      <c r="N427" s="458">
        <v>-2476.33</v>
      </c>
    </row>
    <row r="428" spans="2:14">
      <c r="B428" s="457" t="s">
        <v>111</v>
      </c>
      <c r="C428" s="457" t="s">
        <v>2497</v>
      </c>
      <c r="D428" s="458">
        <v>994</v>
      </c>
      <c r="E428" s="457" t="s">
        <v>2569</v>
      </c>
      <c r="F428" s="457" t="s">
        <v>2570</v>
      </c>
      <c r="G428" s="458">
        <v>0</v>
      </c>
      <c r="H428" s="458">
        <v>8500</v>
      </c>
      <c r="I428" s="458">
        <v>8500</v>
      </c>
      <c r="J428" s="458">
        <v>0</v>
      </c>
      <c r="K428" s="459">
        <v>45777</v>
      </c>
      <c r="L428" s="459">
        <v>46173</v>
      </c>
      <c r="M428" s="459">
        <v>46173</v>
      </c>
      <c r="N428" s="458">
        <v>-8620</v>
      </c>
    </row>
    <row r="429" spans="2:14">
      <c r="B429" s="457" t="s">
        <v>118</v>
      </c>
      <c r="C429" s="457" t="s">
        <v>2500</v>
      </c>
      <c r="D429" s="458">
        <v>476</v>
      </c>
      <c r="E429" s="457" t="s">
        <v>2571</v>
      </c>
      <c r="F429" s="457" t="s">
        <v>2572</v>
      </c>
      <c r="G429" s="458">
        <v>0</v>
      </c>
      <c r="H429" s="458">
        <v>4375</v>
      </c>
      <c r="I429" s="458">
        <v>4375</v>
      </c>
      <c r="J429" s="458">
        <v>0</v>
      </c>
      <c r="K429" s="459">
        <v>45773</v>
      </c>
      <c r="L429" s="459">
        <v>46137</v>
      </c>
      <c r="M429" s="459">
        <v>46142</v>
      </c>
      <c r="N429" s="458">
        <v>0</v>
      </c>
    </row>
    <row r="430" spans="2:14">
      <c r="B430" s="457" t="s">
        <v>670</v>
      </c>
      <c r="C430" s="457" t="s">
        <v>2503</v>
      </c>
      <c r="D430" s="458">
        <v>619</v>
      </c>
      <c r="E430" s="457" t="s">
        <v>2573</v>
      </c>
      <c r="F430" s="457" t="s">
        <v>2574</v>
      </c>
      <c r="G430" s="458">
        <v>0</v>
      </c>
      <c r="H430" s="458">
        <v>5875</v>
      </c>
      <c r="I430" s="458">
        <v>5875</v>
      </c>
      <c r="J430" s="458">
        <v>0</v>
      </c>
      <c r="K430" s="459">
        <v>45845</v>
      </c>
      <c r="L430" s="459">
        <v>46240</v>
      </c>
      <c r="M430" s="457"/>
      <c r="N430" s="458">
        <v>-5995</v>
      </c>
    </row>
    <row r="431" spans="2:14">
      <c r="B431" s="457" t="s">
        <v>672</v>
      </c>
      <c r="C431" s="457" t="s">
        <v>2506</v>
      </c>
      <c r="D431" s="458">
        <v>1046</v>
      </c>
      <c r="E431" s="457" t="s">
        <v>2575</v>
      </c>
      <c r="F431" s="457" t="s">
        <v>2576</v>
      </c>
      <c r="G431" s="458">
        <v>0</v>
      </c>
      <c r="H431" s="458">
        <v>8750</v>
      </c>
      <c r="I431" s="458">
        <v>8750</v>
      </c>
      <c r="J431" s="458">
        <v>0</v>
      </c>
      <c r="K431" s="459">
        <v>45777</v>
      </c>
      <c r="L431" s="459">
        <v>46506</v>
      </c>
      <c r="M431" s="457"/>
      <c r="N431" s="458">
        <v>0</v>
      </c>
    </row>
    <row r="432" spans="2:14">
      <c r="B432" s="457" t="s">
        <v>3229</v>
      </c>
      <c r="C432" s="457" t="s">
        <v>2509</v>
      </c>
      <c r="D432" s="458">
        <v>621</v>
      </c>
      <c r="E432" s="457" t="s">
        <v>2577</v>
      </c>
      <c r="F432" s="457" t="s">
        <v>2578</v>
      </c>
      <c r="G432" s="458">
        <v>0</v>
      </c>
      <c r="H432" s="458">
        <v>6000</v>
      </c>
      <c r="I432" s="458">
        <v>6000</v>
      </c>
      <c r="J432" s="458">
        <v>0</v>
      </c>
      <c r="K432" s="459">
        <v>45749</v>
      </c>
      <c r="L432" s="459">
        <v>46478</v>
      </c>
      <c r="M432" s="457"/>
      <c r="N432" s="458">
        <v>0</v>
      </c>
    </row>
    <row r="433" spans="2:14">
      <c r="B433" s="457" t="s">
        <v>676</v>
      </c>
      <c r="C433" s="457" t="s">
        <v>2511</v>
      </c>
      <c r="D433" s="458">
        <v>422</v>
      </c>
      <c r="E433" s="457" t="s">
        <v>2579</v>
      </c>
      <c r="F433" s="457" t="s">
        <v>2580</v>
      </c>
      <c r="G433" s="458">
        <v>0</v>
      </c>
      <c r="H433" s="892">
        <v>4125</v>
      </c>
      <c r="I433" s="458">
        <v>4125</v>
      </c>
      <c r="J433" s="458">
        <v>0</v>
      </c>
      <c r="K433" s="459">
        <v>45777</v>
      </c>
      <c r="L433" s="459">
        <v>46141</v>
      </c>
      <c r="M433" s="459">
        <v>46141</v>
      </c>
      <c r="N433" s="458">
        <v>0</v>
      </c>
    </row>
    <row r="434" spans="2:14">
      <c r="B434" s="457" t="s">
        <v>124</v>
      </c>
      <c r="C434" s="457" t="s">
        <v>2514</v>
      </c>
      <c r="D434" s="458">
        <v>485</v>
      </c>
      <c r="E434" s="457" t="s">
        <v>2581</v>
      </c>
      <c r="F434" s="457" t="s">
        <v>2582</v>
      </c>
      <c r="G434" s="458">
        <v>0</v>
      </c>
      <c r="H434" s="892">
        <v>4225</v>
      </c>
      <c r="I434" s="458">
        <v>4225</v>
      </c>
      <c r="J434" s="458">
        <v>0</v>
      </c>
      <c r="K434" s="459">
        <v>45744</v>
      </c>
      <c r="L434" s="459">
        <v>46112</v>
      </c>
      <c r="M434" s="459">
        <v>46185</v>
      </c>
      <c r="N434" s="458">
        <v>0</v>
      </c>
    </row>
    <row r="435" spans="2:14">
      <c r="B435" s="457" t="s">
        <v>128</v>
      </c>
      <c r="C435" s="457" t="s">
        <v>2517</v>
      </c>
      <c r="D435" s="458">
        <v>384</v>
      </c>
      <c r="E435" s="457" t="s">
        <v>2583</v>
      </c>
      <c r="F435" s="457" t="s">
        <v>2584</v>
      </c>
      <c r="G435" s="458">
        <v>4550</v>
      </c>
      <c r="H435" s="892">
        <v>4375</v>
      </c>
      <c r="I435" s="458">
        <v>4375</v>
      </c>
      <c r="J435" s="458">
        <v>0</v>
      </c>
      <c r="K435" s="459">
        <v>45749</v>
      </c>
      <c r="L435" s="459">
        <v>46113</v>
      </c>
      <c r="M435" s="459">
        <v>46113</v>
      </c>
      <c r="N435" s="458">
        <v>0</v>
      </c>
    </row>
    <row r="436" spans="2:14">
      <c r="B436" s="457" t="s">
        <v>132</v>
      </c>
      <c r="C436" s="457" t="s">
        <v>2520</v>
      </c>
      <c r="D436" s="458">
        <v>555</v>
      </c>
      <c r="E436" s="457" t="s">
        <v>3230</v>
      </c>
      <c r="F436" s="457" t="s">
        <v>2585</v>
      </c>
      <c r="G436" s="458">
        <v>0</v>
      </c>
      <c r="H436" s="892">
        <v>5475</v>
      </c>
      <c r="I436" s="458">
        <v>5475</v>
      </c>
      <c r="J436" s="458">
        <v>0</v>
      </c>
      <c r="K436" s="459">
        <v>45790</v>
      </c>
      <c r="L436" s="459">
        <v>46154</v>
      </c>
      <c r="M436" s="459">
        <v>46156</v>
      </c>
      <c r="N436" s="458">
        <v>0</v>
      </c>
    </row>
    <row r="437" spans="2:14">
      <c r="B437" s="457" t="s">
        <v>680</v>
      </c>
      <c r="C437" s="457" t="s">
        <v>2523</v>
      </c>
      <c r="D437" s="458">
        <v>629</v>
      </c>
      <c r="E437" s="457" t="s">
        <v>2586</v>
      </c>
      <c r="F437" s="457" t="s">
        <v>2587</v>
      </c>
      <c r="G437" s="458">
        <v>0</v>
      </c>
      <c r="H437" s="458">
        <v>5875</v>
      </c>
      <c r="I437" s="458">
        <v>5875</v>
      </c>
      <c r="J437" s="458">
        <v>0</v>
      </c>
      <c r="K437" s="459">
        <v>45772</v>
      </c>
      <c r="L437" s="459">
        <v>46501</v>
      </c>
      <c r="M437" s="457"/>
      <c r="N437" s="458">
        <v>0</v>
      </c>
    </row>
    <row r="438" spans="2:14">
      <c r="B438" s="457" t="s">
        <v>682</v>
      </c>
      <c r="C438" s="457" t="s">
        <v>2526</v>
      </c>
      <c r="D438" s="458">
        <v>474</v>
      </c>
      <c r="E438" s="457" t="s">
        <v>2588</v>
      </c>
      <c r="F438" s="457" t="s">
        <v>2589</v>
      </c>
      <c r="G438" s="458">
        <v>0</v>
      </c>
      <c r="H438" s="458">
        <v>4400</v>
      </c>
      <c r="I438" s="458">
        <v>4400</v>
      </c>
      <c r="J438" s="458">
        <v>0</v>
      </c>
      <c r="K438" s="459">
        <v>45777</v>
      </c>
      <c r="L438" s="459">
        <v>46538</v>
      </c>
      <c r="M438" s="457"/>
      <c r="N438" s="458">
        <v>0</v>
      </c>
    </row>
    <row r="439" spans="2:14">
      <c r="B439" s="457" t="s">
        <v>3231</v>
      </c>
      <c r="C439" s="457" t="s">
        <v>2529</v>
      </c>
      <c r="D439" s="458">
        <v>482</v>
      </c>
      <c r="E439" s="457" t="s">
        <v>2590</v>
      </c>
      <c r="F439" s="457" t="s">
        <v>2591</v>
      </c>
      <c r="G439" s="458">
        <v>0</v>
      </c>
      <c r="H439" s="458">
        <v>4150</v>
      </c>
      <c r="I439" s="458">
        <v>4150</v>
      </c>
      <c r="J439" s="458">
        <v>0</v>
      </c>
      <c r="K439" s="459">
        <v>45748</v>
      </c>
      <c r="L439" s="459">
        <v>46538</v>
      </c>
      <c r="M439" s="457"/>
      <c r="N439" s="458">
        <v>0</v>
      </c>
    </row>
    <row r="440" spans="2:14">
      <c r="B440" s="457" t="s">
        <v>3232</v>
      </c>
      <c r="C440" s="457" t="s">
        <v>2532</v>
      </c>
      <c r="D440" s="458">
        <v>1046</v>
      </c>
      <c r="E440" s="457" t="s">
        <v>2592</v>
      </c>
      <c r="F440" s="457" t="s">
        <v>2593</v>
      </c>
      <c r="G440" s="458">
        <v>0</v>
      </c>
      <c r="H440" s="458">
        <v>8750</v>
      </c>
      <c r="I440" s="458">
        <v>8750</v>
      </c>
      <c r="J440" s="458">
        <v>0</v>
      </c>
      <c r="K440" s="459">
        <v>45772</v>
      </c>
      <c r="L440" s="459">
        <v>46538</v>
      </c>
      <c r="M440" s="457"/>
      <c r="N440" s="458">
        <v>-8870</v>
      </c>
    </row>
    <row r="441" spans="2:14">
      <c r="B441" s="457" t="s">
        <v>3233</v>
      </c>
      <c r="C441" s="457" t="s">
        <v>2535</v>
      </c>
      <c r="D441" s="458">
        <v>398</v>
      </c>
      <c r="E441" s="457" t="s">
        <v>2594</v>
      </c>
      <c r="F441" s="457" t="s">
        <v>2595</v>
      </c>
      <c r="G441" s="458">
        <v>0</v>
      </c>
      <c r="H441" s="458">
        <v>4050</v>
      </c>
      <c r="I441" s="458">
        <v>4050</v>
      </c>
      <c r="J441" s="458">
        <v>0</v>
      </c>
      <c r="K441" s="459">
        <v>45779</v>
      </c>
      <c r="L441" s="459">
        <v>46538</v>
      </c>
      <c r="M441" s="457"/>
      <c r="N441" s="458">
        <v>0</v>
      </c>
    </row>
    <row r="442" spans="2:14">
      <c r="B442" s="457" t="s">
        <v>3234</v>
      </c>
      <c r="C442" s="457" t="s">
        <v>2538</v>
      </c>
      <c r="D442" s="458">
        <v>444</v>
      </c>
      <c r="E442" s="457" t="s">
        <v>2596</v>
      </c>
      <c r="F442" s="457" t="s">
        <v>2597</v>
      </c>
      <c r="G442" s="458">
        <v>0</v>
      </c>
      <c r="H442" s="458">
        <v>4462</v>
      </c>
      <c r="I442" s="458">
        <v>4400</v>
      </c>
      <c r="J442" s="458">
        <v>0</v>
      </c>
      <c r="K442" s="459">
        <v>45747</v>
      </c>
      <c r="L442" s="459">
        <v>46477</v>
      </c>
      <c r="M442" s="457"/>
      <c r="N442" s="458">
        <v>0</v>
      </c>
    </row>
    <row r="443" spans="2:14">
      <c r="B443" s="457" t="s">
        <v>3235</v>
      </c>
      <c r="C443" s="457" t="s">
        <v>2541</v>
      </c>
      <c r="D443" s="458">
        <v>455</v>
      </c>
      <c r="E443" s="457" t="s">
        <v>76</v>
      </c>
      <c r="F443" s="457" t="s">
        <v>76</v>
      </c>
      <c r="G443" s="458">
        <v>4200</v>
      </c>
      <c r="H443" s="458">
        <v>0</v>
      </c>
      <c r="I443" s="458">
        <v>0</v>
      </c>
      <c r="J443" s="458">
        <v>0</v>
      </c>
      <c r="K443" s="457"/>
      <c r="L443" s="457"/>
      <c r="M443" s="457"/>
      <c r="N443" s="458">
        <v>0</v>
      </c>
    </row>
    <row r="444" spans="2:14">
      <c r="B444" s="457" t="s">
        <v>3236</v>
      </c>
      <c r="C444" s="457" t="s">
        <v>2544</v>
      </c>
      <c r="D444" s="458">
        <v>464</v>
      </c>
      <c r="E444" s="457" t="s">
        <v>2598</v>
      </c>
      <c r="F444" s="457" t="s">
        <v>2599</v>
      </c>
      <c r="G444" s="458">
        <v>0</v>
      </c>
      <c r="H444" s="458">
        <v>4300</v>
      </c>
      <c r="I444" s="458">
        <v>4300</v>
      </c>
      <c r="J444" s="458">
        <v>0</v>
      </c>
      <c r="K444" s="459">
        <v>45751</v>
      </c>
      <c r="L444" s="459">
        <v>46115</v>
      </c>
      <c r="M444" s="459">
        <v>46115</v>
      </c>
      <c r="N444" s="458">
        <v>0</v>
      </c>
    </row>
    <row r="445" spans="2:14">
      <c r="B445" s="457" t="s">
        <v>3237</v>
      </c>
      <c r="C445" s="457" t="s">
        <v>2547</v>
      </c>
      <c r="D445" s="458">
        <v>477</v>
      </c>
      <c r="E445" s="457" t="s">
        <v>2600</v>
      </c>
      <c r="F445" s="457" t="s">
        <v>2601</v>
      </c>
      <c r="G445" s="458">
        <v>0</v>
      </c>
      <c r="H445" s="458">
        <v>4075</v>
      </c>
      <c r="I445" s="458">
        <v>4075</v>
      </c>
      <c r="J445" s="458">
        <v>0</v>
      </c>
      <c r="K445" s="459">
        <v>45737</v>
      </c>
      <c r="L445" s="459">
        <v>46477</v>
      </c>
      <c r="M445" s="457"/>
      <c r="N445" s="458">
        <v>0</v>
      </c>
    </row>
    <row r="446" spans="2:14">
      <c r="B446" s="457" t="s">
        <v>3238</v>
      </c>
      <c r="C446" s="457" t="s">
        <v>2550</v>
      </c>
      <c r="D446" s="458">
        <v>899</v>
      </c>
      <c r="E446" s="457" t="s">
        <v>2602</v>
      </c>
      <c r="F446" s="457" t="s">
        <v>2603</v>
      </c>
      <c r="G446" s="458">
        <v>8100</v>
      </c>
      <c r="H446" s="892">
        <v>7750</v>
      </c>
      <c r="I446" s="458">
        <v>0</v>
      </c>
      <c r="J446" s="458">
        <v>0</v>
      </c>
      <c r="K446" s="459">
        <v>45747</v>
      </c>
      <c r="L446" s="459">
        <v>46111</v>
      </c>
      <c r="M446" s="459">
        <v>46112</v>
      </c>
      <c r="N446" s="458">
        <v>0</v>
      </c>
    </row>
    <row r="447" spans="2:14">
      <c r="B447" s="457" t="s">
        <v>3239</v>
      </c>
      <c r="C447" s="457" t="s">
        <v>2553</v>
      </c>
      <c r="D447" s="458">
        <v>394</v>
      </c>
      <c r="E447" s="457" t="s">
        <v>2604</v>
      </c>
      <c r="F447" s="457" t="s">
        <v>2605</v>
      </c>
      <c r="G447" s="458">
        <v>4240</v>
      </c>
      <c r="H447" s="892">
        <v>4075</v>
      </c>
      <c r="I447" s="458">
        <v>4075</v>
      </c>
      <c r="J447" s="458">
        <v>0</v>
      </c>
      <c r="K447" s="459">
        <v>45824</v>
      </c>
      <c r="L447" s="459">
        <v>46188</v>
      </c>
      <c r="M447" s="459">
        <v>46188</v>
      </c>
      <c r="N447" s="458">
        <v>-4195</v>
      </c>
    </row>
    <row r="448" spans="2:14">
      <c r="B448" s="457" t="s">
        <v>3240</v>
      </c>
      <c r="C448" s="457" t="s">
        <v>2556</v>
      </c>
      <c r="D448" s="458">
        <v>412</v>
      </c>
      <c r="E448" s="457" t="s">
        <v>2606</v>
      </c>
      <c r="F448" s="457" t="s">
        <v>2607</v>
      </c>
      <c r="G448" s="458">
        <v>0</v>
      </c>
      <c r="H448" s="458">
        <v>4075</v>
      </c>
      <c r="I448" s="458">
        <v>4075</v>
      </c>
      <c r="J448" s="458">
        <v>0</v>
      </c>
      <c r="K448" s="459">
        <v>45814</v>
      </c>
      <c r="L448" s="459">
        <v>46178</v>
      </c>
      <c r="M448" s="457"/>
      <c r="N448" s="458">
        <v>-278.31</v>
      </c>
    </row>
    <row r="449" spans="2:14">
      <c r="B449" s="457" t="s">
        <v>3241</v>
      </c>
      <c r="C449" s="457" t="s">
        <v>2559</v>
      </c>
      <c r="D449" s="458">
        <v>452</v>
      </c>
      <c r="E449" s="457" t="s">
        <v>2608</v>
      </c>
      <c r="F449" s="457" t="s">
        <v>2609</v>
      </c>
      <c r="G449" s="458">
        <v>0</v>
      </c>
      <c r="H449" s="458">
        <v>4175</v>
      </c>
      <c r="I449" s="458">
        <v>4175</v>
      </c>
      <c r="J449" s="458">
        <v>0</v>
      </c>
      <c r="K449" s="459">
        <v>45770</v>
      </c>
      <c r="L449" s="459">
        <v>46507</v>
      </c>
      <c r="M449" s="457"/>
      <c r="N449" s="458">
        <v>0</v>
      </c>
    </row>
    <row r="450" spans="2:14">
      <c r="B450" s="457" t="s">
        <v>3242</v>
      </c>
      <c r="C450" s="457" t="s">
        <v>2562</v>
      </c>
      <c r="D450" s="458">
        <v>455</v>
      </c>
      <c r="E450" s="457" t="s">
        <v>2610</v>
      </c>
      <c r="F450" s="457" t="s">
        <v>2611</v>
      </c>
      <c r="G450" s="458">
        <v>0</v>
      </c>
      <c r="H450" s="458">
        <v>4260</v>
      </c>
      <c r="I450" s="458">
        <v>4260</v>
      </c>
      <c r="J450" s="458">
        <v>0</v>
      </c>
      <c r="K450" s="459">
        <v>45827</v>
      </c>
      <c r="L450" s="459">
        <v>46191</v>
      </c>
      <c r="M450" s="457"/>
      <c r="N450" s="458">
        <v>0</v>
      </c>
    </row>
    <row r="451" spans="2:14">
      <c r="B451" s="457" t="s">
        <v>686</v>
      </c>
      <c r="C451" s="457" t="s">
        <v>2491</v>
      </c>
      <c r="D451" s="458">
        <v>403</v>
      </c>
      <c r="E451" s="457" t="s">
        <v>2612</v>
      </c>
      <c r="F451" s="457" t="s">
        <v>2613</v>
      </c>
      <c r="G451" s="458">
        <v>0</v>
      </c>
      <c r="H451" s="458">
        <v>4150</v>
      </c>
      <c r="I451" s="458">
        <v>4150</v>
      </c>
      <c r="J451" s="458">
        <v>0</v>
      </c>
      <c r="K451" s="459">
        <v>45839</v>
      </c>
      <c r="L451" s="459">
        <v>46234</v>
      </c>
      <c r="M451" s="457"/>
      <c r="N451" s="458">
        <v>0</v>
      </c>
    </row>
    <row r="452" spans="2:14">
      <c r="B452" s="457" t="s">
        <v>690</v>
      </c>
      <c r="C452" s="457" t="s">
        <v>2494</v>
      </c>
      <c r="D452" s="458">
        <v>450</v>
      </c>
      <c r="E452" s="457" t="s">
        <v>2614</v>
      </c>
      <c r="F452" s="457" t="s">
        <v>2615</v>
      </c>
      <c r="G452" s="458">
        <v>0</v>
      </c>
      <c r="H452" s="458">
        <v>4400</v>
      </c>
      <c r="I452" s="458">
        <v>4400</v>
      </c>
      <c r="J452" s="458">
        <v>0</v>
      </c>
      <c r="K452" s="459">
        <v>45818</v>
      </c>
      <c r="L452" s="459">
        <v>46212</v>
      </c>
      <c r="M452" s="457"/>
      <c r="N452" s="458">
        <v>-4520</v>
      </c>
    </row>
    <row r="453" spans="2:14">
      <c r="B453" s="457" t="s">
        <v>136</v>
      </c>
      <c r="C453" s="457" t="s">
        <v>2497</v>
      </c>
      <c r="D453" s="458">
        <v>994</v>
      </c>
      <c r="E453" s="457" t="s">
        <v>2616</v>
      </c>
      <c r="F453" s="457" t="s">
        <v>2617</v>
      </c>
      <c r="G453" s="458">
        <v>0</v>
      </c>
      <c r="H453" s="458">
        <v>8550</v>
      </c>
      <c r="I453" s="458">
        <v>8550</v>
      </c>
      <c r="J453" s="458">
        <v>0</v>
      </c>
      <c r="K453" s="459">
        <v>45838</v>
      </c>
      <c r="L453" s="459">
        <v>46232</v>
      </c>
      <c r="M453" s="457"/>
      <c r="N453" s="458">
        <v>50</v>
      </c>
    </row>
    <row r="454" spans="2:14">
      <c r="B454" s="457" t="s">
        <v>140</v>
      </c>
      <c r="C454" s="457" t="s">
        <v>2500</v>
      </c>
      <c r="D454" s="458">
        <v>476</v>
      </c>
      <c r="E454" s="457" t="s">
        <v>2618</v>
      </c>
      <c r="F454" s="457" t="s">
        <v>2619</v>
      </c>
      <c r="G454" s="458">
        <v>0</v>
      </c>
      <c r="H454" s="458">
        <v>4500</v>
      </c>
      <c r="I454" s="458">
        <v>4500</v>
      </c>
      <c r="J454" s="458">
        <v>0</v>
      </c>
      <c r="K454" s="459">
        <v>45796</v>
      </c>
      <c r="L454" s="459">
        <v>46191</v>
      </c>
      <c r="M454" s="457"/>
      <c r="N454" s="458">
        <v>0</v>
      </c>
    </row>
    <row r="455" spans="2:14">
      <c r="B455" s="457" t="s">
        <v>143</v>
      </c>
      <c r="C455" s="457" t="s">
        <v>2503</v>
      </c>
      <c r="D455" s="458">
        <v>619</v>
      </c>
      <c r="E455" s="457" t="s">
        <v>2620</v>
      </c>
      <c r="F455" s="457" t="s">
        <v>2621</v>
      </c>
      <c r="G455" s="458">
        <v>0</v>
      </c>
      <c r="H455" s="458">
        <v>5900</v>
      </c>
      <c r="I455" s="458">
        <v>5900</v>
      </c>
      <c r="J455" s="458">
        <v>0</v>
      </c>
      <c r="K455" s="459">
        <v>45853</v>
      </c>
      <c r="L455" s="459">
        <v>46248</v>
      </c>
      <c r="M455" s="457"/>
      <c r="N455" s="458">
        <v>0</v>
      </c>
    </row>
    <row r="456" spans="2:14">
      <c r="B456" s="457" t="s">
        <v>694</v>
      </c>
      <c r="C456" s="457" t="s">
        <v>2506</v>
      </c>
      <c r="D456" s="458">
        <v>1046</v>
      </c>
      <c r="E456" s="457" t="s">
        <v>2622</v>
      </c>
      <c r="F456" s="457" t="s">
        <v>2623</v>
      </c>
      <c r="G456" s="458">
        <v>0</v>
      </c>
      <c r="H456" s="458">
        <v>9150</v>
      </c>
      <c r="I456" s="458">
        <v>9150</v>
      </c>
      <c r="J456" s="458">
        <v>0</v>
      </c>
      <c r="K456" s="459">
        <v>45870</v>
      </c>
      <c r="L456" s="459">
        <v>46356</v>
      </c>
      <c r="M456" s="457"/>
      <c r="N456" s="458">
        <v>50</v>
      </c>
    </row>
    <row r="457" spans="2:14">
      <c r="B457" s="457" t="s">
        <v>698</v>
      </c>
      <c r="C457" s="457" t="s">
        <v>2509</v>
      </c>
      <c r="D457" s="458">
        <v>621</v>
      </c>
      <c r="E457" s="457" t="s">
        <v>2624</v>
      </c>
      <c r="F457" s="457" t="s">
        <v>2625</v>
      </c>
      <c r="G457" s="458">
        <v>0</v>
      </c>
      <c r="H457" s="458">
        <v>6100</v>
      </c>
      <c r="I457" s="458">
        <v>6100</v>
      </c>
      <c r="J457" s="458">
        <v>0</v>
      </c>
      <c r="K457" s="459">
        <v>45833</v>
      </c>
      <c r="L457" s="459">
        <v>46319</v>
      </c>
      <c r="M457" s="457"/>
      <c r="N457" s="458">
        <v>-6220</v>
      </c>
    </row>
    <row r="458" spans="2:14">
      <c r="B458" s="457" t="s">
        <v>701</v>
      </c>
      <c r="C458" s="457" t="s">
        <v>2511</v>
      </c>
      <c r="D458" s="458">
        <v>422</v>
      </c>
      <c r="E458" s="457" t="s">
        <v>2626</v>
      </c>
      <c r="F458" s="457" t="s">
        <v>2627</v>
      </c>
      <c r="G458" s="458">
        <v>0</v>
      </c>
      <c r="H458" s="458">
        <v>4400</v>
      </c>
      <c r="I458" s="458">
        <v>4400</v>
      </c>
      <c r="J458" s="458">
        <v>0</v>
      </c>
      <c r="K458" s="459">
        <v>45825</v>
      </c>
      <c r="L458" s="459">
        <v>46219</v>
      </c>
      <c r="M458" s="457"/>
      <c r="N458" s="458">
        <v>0</v>
      </c>
    </row>
    <row r="459" spans="2:14">
      <c r="B459" s="457" t="s">
        <v>705</v>
      </c>
      <c r="C459" s="457" t="s">
        <v>2514</v>
      </c>
      <c r="D459" s="458">
        <v>485</v>
      </c>
      <c r="E459" s="457" t="s">
        <v>2628</v>
      </c>
      <c r="F459" s="457" t="s">
        <v>2629</v>
      </c>
      <c r="G459" s="458">
        <v>0</v>
      </c>
      <c r="H459" s="458">
        <v>4575</v>
      </c>
      <c r="I459" s="458">
        <v>4575</v>
      </c>
      <c r="J459" s="458">
        <v>0</v>
      </c>
      <c r="K459" s="459">
        <v>45814</v>
      </c>
      <c r="L459" s="459">
        <v>46208</v>
      </c>
      <c r="M459" s="457"/>
      <c r="N459" s="458">
        <v>-4695</v>
      </c>
    </row>
    <row r="460" spans="2:14">
      <c r="B460" s="457" t="s">
        <v>145</v>
      </c>
      <c r="C460" s="457" t="s">
        <v>2517</v>
      </c>
      <c r="D460" s="458">
        <v>384</v>
      </c>
      <c r="E460" s="457" t="s">
        <v>2630</v>
      </c>
      <c r="F460" s="457" t="s">
        <v>2631</v>
      </c>
      <c r="G460" s="458">
        <v>0</v>
      </c>
      <c r="H460" s="458">
        <v>4400</v>
      </c>
      <c r="I460" s="458">
        <v>4400</v>
      </c>
      <c r="J460" s="458">
        <v>0</v>
      </c>
      <c r="K460" s="459">
        <v>45835</v>
      </c>
      <c r="L460" s="459">
        <v>46229</v>
      </c>
      <c r="M460" s="457"/>
      <c r="N460" s="458">
        <v>0</v>
      </c>
    </row>
    <row r="461" spans="2:14">
      <c r="B461" s="457" t="s">
        <v>709</v>
      </c>
      <c r="C461" s="457" t="s">
        <v>2520</v>
      </c>
      <c r="D461" s="458">
        <v>555</v>
      </c>
      <c r="E461" s="457" t="s">
        <v>2632</v>
      </c>
      <c r="F461" s="457" t="s">
        <v>2218</v>
      </c>
      <c r="G461" s="458">
        <v>0</v>
      </c>
      <c r="H461" s="458">
        <v>5550</v>
      </c>
      <c r="I461" s="458">
        <v>5550</v>
      </c>
      <c r="J461" s="458">
        <v>0</v>
      </c>
      <c r="K461" s="459">
        <v>45817</v>
      </c>
      <c r="L461" s="459">
        <v>46181</v>
      </c>
      <c r="M461" s="459">
        <v>46181</v>
      </c>
      <c r="N461" s="458">
        <v>0</v>
      </c>
    </row>
    <row r="462" spans="2:14">
      <c r="B462" s="457" t="s">
        <v>713</v>
      </c>
      <c r="C462" s="457" t="s">
        <v>2523</v>
      </c>
      <c r="D462" s="458">
        <v>629</v>
      </c>
      <c r="E462" s="457" t="s">
        <v>2633</v>
      </c>
      <c r="F462" s="457" t="s">
        <v>2634</v>
      </c>
      <c r="G462" s="458">
        <v>0</v>
      </c>
      <c r="H462" s="458">
        <v>6200</v>
      </c>
      <c r="I462" s="458">
        <v>6200</v>
      </c>
      <c r="J462" s="458">
        <v>0</v>
      </c>
      <c r="K462" s="459">
        <v>45877</v>
      </c>
      <c r="L462" s="459">
        <v>46286</v>
      </c>
      <c r="M462" s="457"/>
      <c r="N462" s="458">
        <v>0</v>
      </c>
    </row>
    <row r="463" spans="2:14">
      <c r="B463" s="457" t="s">
        <v>3243</v>
      </c>
      <c r="C463" s="457" t="s">
        <v>2526</v>
      </c>
      <c r="D463" s="458">
        <v>474</v>
      </c>
      <c r="E463" s="457" t="s">
        <v>2635</v>
      </c>
      <c r="F463" s="457" t="s">
        <v>2636</v>
      </c>
      <c r="G463" s="458">
        <v>0</v>
      </c>
      <c r="H463" s="458">
        <v>4600</v>
      </c>
      <c r="I463" s="458">
        <v>4600</v>
      </c>
      <c r="J463" s="458">
        <v>0</v>
      </c>
      <c r="K463" s="459">
        <v>45828</v>
      </c>
      <c r="L463" s="459">
        <v>46222</v>
      </c>
      <c r="M463" s="457"/>
      <c r="N463" s="458">
        <v>400</v>
      </c>
    </row>
    <row r="464" spans="2:14">
      <c r="B464" s="457" t="s">
        <v>3244</v>
      </c>
      <c r="C464" s="457" t="s">
        <v>2529</v>
      </c>
      <c r="D464" s="458">
        <v>482</v>
      </c>
      <c r="E464" s="457" t="s">
        <v>2637</v>
      </c>
      <c r="F464" s="457" t="s">
        <v>2638</v>
      </c>
      <c r="G464" s="458">
        <v>0</v>
      </c>
      <c r="H464" s="458">
        <v>4550</v>
      </c>
      <c r="I464" s="458">
        <v>4550</v>
      </c>
      <c r="J464" s="458">
        <v>0</v>
      </c>
      <c r="K464" s="459">
        <v>45824</v>
      </c>
      <c r="L464" s="459">
        <v>46218</v>
      </c>
      <c r="M464" s="457"/>
      <c r="N464" s="458">
        <v>0</v>
      </c>
    </row>
    <row r="465" spans="2:14">
      <c r="B465" s="457" t="s">
        <v>3245</v>
      </c>
      <c r="C465" s="457" t="s">
        <v>2532</v>
      </c>
      <c r="D465" s="458">
        <v>1046</v>
      </c>
      <c r="E465" s="457" t="s">
        <v>2639</v>
      </c>
      <c r="F465" s="457" t="s">
        <v>2640</v>
      </c>
      <c r="G465" s="458">
        <v>0</v>
      </c>
      <c r="H465" s="458">
        <v>9100</v>
      </c>
      <c r="I465" s="458">
        <v>4550</v>
      </c>
      <c r="J465" s="458">
        <v>0</v>
      </c>
      <c r="K465" s="459">
        <v>45852</v>
      </c>
      <c r="L465" s="459">
        <v>46247</v>
      </c>
      <c r="M465" s="457"/>
      <c r="N465" s="458">
        <v>7098.05</v>
      </c>
    </row>
    <row r="466" spans="2:14">
      <c r="B466" s="457" t="s">
        <v>3246</v>
      </c>
      <c r="C466" s="457" t="s">
        <v>2535</v>
      </c>
      <c r="D466" s="458">
        <v>398</v>
      </c>
      <c r="E466" s="457" t="s">
        <v>2641</v>
      </c>
      <c r="F466" s="457" t="s">
        <v>2642</v>
      </c>
      <c r="G466" s="458">
        <v>0</v>
      </c>
      <c r="H466" s="458">
        <v>4200</v>
      </c>
      <c r="I466" s="458">
        <v>4200</v>
      </c>
      <c r="J466" s="458">
        <v>0</v>
      </c>
      <c r="K466" s="459">
        <v>45870</v>
      </c>
      <c r="L466" s="459">
        <v>46295</v>
      </c>
      <c r="M466" s="457"/>
      <c r="N466" s="458">
        <v>0</v>
      </c>
    </row>
    <row r="467" spans="2:14">
      <c r="B467" s="457" t="s">
        <v>3247</v>
      </c>
      <c r="C467" s="457" t="s">
        <v>2538</v>
      </c>
      <c r="D467" s="458">
        <v>444</v>
      </c>
      <c r="E467" s="457" t="s">
        <v>2643</v>
      </c>
      <c r="F467" s="457" t="s">
        <v>2644</v>
      </c>
      <c r="G467" s="458">
        <v>0</v>
      </c>
      <c r="H467" s="458">
        <v>4450</v>
      </c>
      <c r="I467" s="458">
        <v>4450</v>
      </c>
      <c r="J467" s="458">
        <v>0</v>
      </c>
      <c r="K467" s="459">
        <v>45835</v>
      </c>
      <c r="L467" s="459">
        <v>46321</v>
      </c>
      <c r="M467" s="457"/>
      <c r="N467" s="458">
        <v>-4570</v>
      </c>
    </row>
    <row r="468" spans="2:14">
      <c r="B468" s="457" t="s">
        <v>3248</v>
      </c>
      <c r="C468" s="457" t="s">
        <v>2541</v>
      </c>
      <c r="D468" s="458">
        <v>455</v>
      </c>
      <c r="E468" s="457" t="s">
        <v>2645</v>
      </c>
      <c r="F468" s="457" t="s">
        <v>2646</v>
      </c>
      <c r="G468" s="458">
        <v>0</v>
      </c>
      <c r="H468" s="458">
        <v>4300</v>
      </c>
      <c r="I468" s="458">
        <v>4300</v>
      </c>
      <c r="J468" s="458">
        <v>0</v>
      </c>
      <c r="K468" s="459">
        <v>45834</v>
      </c>
      <c r="L468" s="459">
        <v>46228</v>
      </c>
      <c r="M468" s="457"/>
      <c r="N468" s="458">
        <v>0</v>
      </c>
    </row>
    <row r="469" spans="2:14">
      <c r="B469" s="457" t="s">
        <v>3249</v>
      </c>
      <c r="C469" s="457" t="s">
        <v>2544</v>
      </c>
      <c r="D469" s="458">
        <v>464</v>
      </c>
      <c r="E469" s="457" t="s">
        <v>2647</v>
      </c>
      <c r="F469" s="457" t="s">
        <v>2218</v>
      </c>
      <c r="G469" s="458">
        <v>0</v>
      </c>
      <c r="H469" s="458">
        <v>4650</v>
      </c>
      <c r="I469" s="458">
        <v>4650</v>
      </c>
      <c r="J469" s="458">
        <v>0</v>
      </c>
      <c r="K469" s="459">
        <v>45817</v>
      </c>
      <c r="L469" s="459">
        <v>46211</v>
      </c>
      <c r="M469" s="457"/>
      <c r="N469" s="458">
        <v>0</v>
      </c>
    </row>
    <row r="470" spans="2:14">
      <c r="B470" s="457" t="s">
        <v>2648</v>
      </c>
      <c r="C470" s="457" t="s">
        <v>2547</v>
      </c>
      <c r="D470" s="458">
        <v>477</v>
      </c>
      <c r="E470" s="457" t="s">
        <v>2649</v>
      </c>
      <c r="F470" s="457" t="s">
        <v>2650</v>
      </c>
      <c r="G470" s="458">
        <v>0</v>
      </c>
      <c r="H470" s="458">
        <v>4250</v>
      </c>
      <c r="I470" s="458">
        <v>4250</v>
      </c>
      <c r="J470" s="458">
        <v>0</v>
      </c>
      <c r="K470" s="459">
        <v>45833</v>
      </c>
      <c r="L470" s="459">
        <v>46227</v>
      </c>
      <c r="M470" s="457"/>
      <c r="N470" s="458">
        <v>0</v>
      </c>
    </row>
    <row r="471" spans="2:14">
      <c r="B471" s="457" t="s">
        <v>3250</v>
      </c>
      <c r="C471" s="457" t="s">
        <v>2550</v>
      </c>
      <c r="D471" s="458">
        <v>899</v>
      </c>
      <c r="E471" s="457" t="s">
        <v>2651</v>
      </c>
      <c r="F471" s="457" t="s">
        <v>2652</v>
      </c>
      <c r="G471" s="458">
        <v>0</v>
      </c>
      <c r="H471" s="458">
        <v>8100</v>
      </c>
      <c r="I471" s="458">
        <v>8100</v>
      </c>
      <c r="J471" s="458">
        <v>0</v>
      </c>
      <c r="K471" s="459">
        <v>45859</v>
      </c>
      <c r="L471" s="459">
        <v>46285</v>
      </c>
      <c r="M471" s="457"/>
      <c r="N471" s="458">
        <v>-8220</v>
      </c>
    </row>
    <row r="472" spans="2:14">
      <c r="B472" s="457" t="s">
        <v>3251</v>
      </c>
      <c r="C472" s="457" t="s">
        <v>2553</v>
      </c>
      <c r="D472" s="458">
        <v>394</v>
      </c>
      <c r="E472" s="457" t="s">
        <v>2653</v>
      </c>
      <c r="F472" s="457" t="s">
        <v>2654</v>
      </c>
      <c r="G472" s="458">
        <v>0</v>
      </c>
      <c r="H472" s="458">
        <v>4195</v>
      </c>
      <c r="I472" s="458">
        <v>4195</v>
      </c>
      <c r="J472" s="458">
        <v>0</v>
      </c>
      <c r="K472" s="459">
        <v>45841</v>
      </c>
      <c r="L472" s="459">
        <v>46236</v>
      </c>
      <c r="M472" s="457"/>
      <c r="N472" s="458">
        <v>0</v>
      </c>
    </row>
    <row r="473" spans="2:14">
      <c r="B473" s="457" t="s">
        <v>3252</v>
      </c>
      <c r="C473" s="457" t="s">
        <v>2655</v>
      </c>
      <c r="D473" s="458">
        <v>372</v>
      </c>
      <c r="E473" s="457" t="s">
        <v>2656</v>
      </c>
      <c r="F473" s="457" t="s">
        <v>2657</v>
      </c>
      <c r="G473" s="458">
        <v>0</v>
      </c>
      <c r="H473" s="458">
        <v>4150</v>
      </c>
      <c r="I473" s="458">
        <v>4150</v>
      </c>
      <c r="J473" s="458">
        <v>0</v>
      </c>
      <c r="K473" s="459">
        <v>45840</v>
      </c>
      <c r="L473" s="459">
        <v>46235</v>
      </c>
      <c r="M473" s="457"/>
      <c r="N473" s="458">
        <v>0</v>
      </c>
    </row>
    <row r="474" spans="2:14">
      <c r="B474" s="457" t="s">
        <v>3253</v>
      </c>
      <c r="C474" s="457" t="s">
        <v>2658</v>
      </c>
      <c r="D474" s="458">
        <v>396</v>
      </c>
      <c r="E474" s="457" t="s">
        <v>2659</v>
      </c>
      <c r="F474" s="457" t="s">
        <v>2660</v>
      </c>
      <c r="G474" s="458">
        <v>0</v>
      </c>
      <c r="H474" s="458">
        <v>4250</v>
      </c>
      <c r="I474" s="458">
        <v>4250</v>
      </c>
      <c r="J474" s="458">
        <v>0</v>
      </c>
      <c r="K474" s="459">
        <v>45848</v>
      </c>
      <c r="L474" s="459">
        <v>46335</v>
      </c>
      <c r="M474" s="457"/>
      <c r="N474" s="458">
        <v>0</v>
      </c>
    </row>
    <row r="475" spans="2:14">
      <c r="B475" s="464" t="s">
        <v>3254</v>
      </c>
      <c r="C475" s="464" t="s">
        <v>2661</v>
      </c>
      <c r="D475" s="465">
        <v>512</v>
      </c>
      <c r="E475" s="464" t="s">
        <v>2662</v>
      </c>
      <c r="F475" s="464" t="s">
        <v>2663</v>
      </c>
      <c r="G475" s="465">
        <v>0</v>
      </c>
      <c r="H475" s="465">
        <v>4400</v>
      </c>
      <c r="I475" s="465">
        <v>4400</v>
      </c>
      <c r="J475" s="465">
        <v>0</v>
      </c>
      <c r="K475" s="466">
        <v>45835</v>
      </c>
      <c r="L475" s="466">
        <v>46229</v>
      </c>
      <c r="M475" s="464"/>
      <c r="N475" s="465">
        <v>0</v>
      </c>
    </row>
    <row r="476" spans="2:14">
      <c r="B476" s="467"/>
      <c r="C476" s="467"/>
      <c r="D476" s="468"/>
      <c r="E476" s="467" t="s">
        <v>73</v>
      </c>
      <c r="F476" s="467" t="s">
        <v>2664</v>
      </c>
      <c r="G476" s="469">
        <v>31690</v>
      </c>
      <c r="H476" s="891">
        <f>SUM(H401:H475)</f>
        <v>388722</v>
      </c>
      <c r="I476" s="469">
        <v>365190</v>
      </c>
      <c r="J476" s="469">
        <v>0</v>
      </c>
      <c r="K476" s="467"/>
      <c r="L476" s="467"/>
      <c r="M476" s="467"/>
      <c r="N476" s="469">
        <v>-99786.92</v>
      </c>
    </row>
    <row r="477" spans="2:14">
      <c r="B477" s="470"/>
      <c r="C477" s="470"/>
      <c r="D477" s="470"/>
      <c r="E477" s="470"/>
      <c r="F477" s="470"/>
      <c r="G477" s="470"/>
      <c r="H477" s="470"/>
      <c r="I477" s="470"/>
      <c r="J477" s="470"/>
      <c r="K477" s="470"/>
      <c r="L477" s="470"/>
      <c r="M477" s="470"/>
      <c r="N477" s="470"/>
    </row>
    <row r="478" spans="2:14">
      <c r="B478" s="467" t="s">
        <v>3255</v>
      </c>
      <c r="C478" s="467"/>
      <c r="D478" s="468"/>
      <c r="E478" s="467" t="s">
        <v>73</v>
      </c>
      <c r="F478" s="467" t="s">
        <v>926</v>
      </c>
      <c r="G478" s="469">
        <v>1997359</v>
      </c>
      <c r="H478" s="469">
        <v>2172335.5</v>
      </c>
      <c r="I478" s="469">
        <v>1782455.21</v>
      </c>
      <c r="J478" s="469">
        <v>0</v>
      </c>
      <c r="K478" s="467"/>
      <c r="L478" s="467"/>
      <c r="M478" s="467"/>
      <c r="N478" s="469">
        <v>-952706.71</v>
      </c>
    </row>
    <row r="479" spans="2:14">
      <c r="B479" s="456"/>
      <c r="C479" s="456"/>
      <c r="D479" s="456"/>
      <c r="E479" s="456"/>
      <c r="F479" s="456"/>
      <c r="G479" s="456"/>
      <c r="H479" s="456"/>
      <c r="I479" s="456"/>
      <c r="J479" s="456"/>
      <c r="K479" s="456"/>
      <c r="L479" s="456"/>
      <c r="M479" s="456"/>
      <c r="N479" s="456"/>
    </row>
    <row r="480" spans="2:14">
      <c r="B480" s="471" t="s">
        <v>927</v>
      </c>
      <c r="C480" s="471"/>
      <c r="D480" s="471"/>
      <c r="E480" s="471"/>
      <c r="F480" s="472" t="s">
        <v>928</v>
      </c>
      <c r="G480" s="472" t="s">
        <v>98</v>
      </c>
      <c r="H480" s="472" t="s">
        <v>1890</v>
      </c>
      <c r="I480" s="472" t="s">
        <v>929</v>
      </c>
      <c r="J480" s="472" t="s">
        <v>101</v>
      </c>
      <c r="K480" s="472" t="s">
        <v>930</v>
      </c>
      <c r="L480" s="472" t="s">
        <v>931</v>
      </c>
      <c r="M480" s="472" t="s">
        <v>932</v>
      </c>
      <c r="N480" s="472" t="s">
        <v>80</v>
      </c>
    </row>
    <row r="481" spans="2:14">
      <c r="B481" s="471"/>
      <c r="C481" s="471"/>
      <c r="D481" s="471"/>
      <c r="E481" s="471"/>
      <c r="F481" s="472" t="s">
        <v>933</v>
      </c>
      <c r="G481" s="472" t="s">
        <v>106</v>
      </c>
      <c r="H481" s="472" t="s">
        <v>106</v>
      </c>
      <c r="I481" s="472" t="s">
        <v>108</v>
      </c>
      <c r="J481" s="472" t="s">
        <v>935</v>
      </c>
      <c r="K481" s="472" t="s">
        <v>18</v>
      </c>
      <c r="L481" s="472" t="s">
        <v>84</v>
      </c>
      <c r="M481" s="472" t="s">
        <v>75</v>
      </c>
      <c r="N481" s="472"/>
    </row>
    <row r="482" spans="2:14" ht="14.45" customHeight="1">
      <c r="B482" s="473" t="s">
        <v>110</v>
      </c>
      <c r="C482" s="473"/>
      <c r="D482" s="473"/>
      <c r="E482" s="473"/>
      <c r="F482" s="474" t="s">
        <v>2665</v>
      </c>
      <c r="G482" s="474" t="s">
        <v>3256</v>
      </c>
      <c r="H482" s="474" t="s">
        <v>3257</v>
      </c>
      <c r="I482" s="474" t="s">
        <v>3258</v>
      </c>
      <c r="J482" s="474" t="s">
        <v>940</v>
      </c>
      <c r="K482" s="474" t="s">
        <v>3255</v>
      </c>
      <c r="L482" s="474" t="s">
        <v>3259</v>
      </c>
      <c r="M482" s="474" t="s">
        <v>3260</v>
      </c>
      <c r="N482" s="474" t="s">
        <v>3261</v>
      </c>
    </row>
    <row r="483" spans="2:14" ht="14.45" customHeight="1">
      <c r="B483" s="473" t="s">
        <v>643</v>
      </c>
      <c r="C483" s="473"/>
      <c r="D483" s="473"/>
      <c r="E483" s="473"/>
      <c r="F483" s="474" t="s">
        <v>3262</v>
      </c>
      <c r="G483" s="474" t="s">
        <v>3263</v>
      </c>
      <c r="H483" s="474" t="s">
        <v>940</v>
      </c>
      <c r="I483" s="474" t="s">
        <v>940</v>
      </c>
      <c r="J483" s="474" t="s">
        <v>940</v>
      </c>
      <c r="K483" s="474" t="s">
        <v>946</v>
      </c>
      <c r="L483" s="475"/>
      <c r="M483" s="475"/>
      <c r="N483" s="474" t="s">
        <v>3264</v>
      </c>
    </row>
    <row r="484" spans="2:14" ht="14.45" customHeight="1">
      <c r="B484" s="473" t="s">
        <v>947</v>
      </c>
      <c r="C484" s="473"/>
      <c r="D484" s="473"/>
      <c r="E484" s="473"/>
      <c r="F484" s="474" t="s">
        <v>3265</v>
      </c>
      <c r="G484" s="474" t="s">
        <v>3266</v>
      </c>
      <c r="H484" s="475"/>
      <c r="I484" s="475"/>
      <c r="J484" s="475"/>
      <c r="K484" s="474" t="s">
        <v>3267</v>
      </c>
      <c r="L484" s="474" t="s">
        <v>3259</v>
      </c>
      <c r="M484" s="474" t="s">
        <v>3260</v>
      </c>
      <c r="N484" s="475"/>
    </row>
    <row r="485" spans="2:14" ht="14.45" customHeight="1">
      <c r="B485" s="473" t="s">
        <v>951</v>
      </c>
      <c r="C485" s="473"/>
      <c r="D485" s="473"/>
      <c r="E485" s="473"/>
      <c r="F485" s="474" t="s">
        <v>2666</v>
      </c>
      <c r="G485" s="474" t="s">
        <v>2667</v>
      </c>
      <c r="H485" s="475"/>
      <c r="I485" s="475"/>
      <c r="J485" s="475"/>
      <c r="K485" s="474" t="s">
        <v>2668</v>
      </c>
      <c r="L485" s="474" t="s">
        <v>2669</v>
      </c>
      <c r="M485" s="474" t="s">
        <v>3268</v>
      </c>
      <c r="N485" s="475"/>
    </row>
    <row r="486" spans="2:14">
      <c r="B486" s="476" t="s">
        <v>957</v>
      </c>
      <c r="C486" s="476"/>
      <c r="D486" s="476"/>
      <c r="E486" s="476"/>
      <c r="F486" s="477" t="s">
        <v>3269</v>
      </c>
      <c r="G486" s="477" t="s">
        <v>3270</v>
      </c>
      <c r="H486" s="478"/>
      <c r="I486" s="478"/>
      <c r="J486" s="478"/>
      <c r="K486" s="477" t="s">
        <v>3271</v>
      </c>
      <c r="L486" s="477" t="s">
        <v>3272</v>
      </c>
      <c r="M486" s="477" t="s">
        <v>3273</v>
      </c>
      <c r="N486" s="478"/>
    </row>
    <row r="487" spans="2:14">
      <c r="B487" s="479" t="s">
        <v>77</v>
      </c>
      <c r="C487" s="479"/>
      <c r="D487" s="479"/>
      <c r="E487" s="479"/>
      <c r="F487" s="480" t="s">
        <v>2665</v>
      </c>
      <c r="G487" s="480" t="s">
        <v>3256</v>
      </c>
      <c r="H487" s="480" t="s">
        <v>3257</v>
      </c>
      <c r="I487" s="480" t="s">
        <v>3258</v>
      </c>
      <c r="J487" s="480" t="s">
        <v>940</v>
      </c>
      <c r="K487" s="480" t="s">
        <v>3255</v>
      </c>
      <c r="L487" s="480" t="s">
        <v>963</v>
      </c>
      <c r="M487" s="480" t="s">
        <v>963</v>
      </c>
      <c r="N487" s="480" t="s">
        <v>3274</v>
      </c>
    </row>
    <row r="489" spans="2:14" hidden="1" outlineLevel="1"/>
    <row r="490" spans="2:14" hidden="1" outlineLevel="1"/>
    <row r="491" spans="2:14" hidden="1" outlineLevel="1"/>
    <row r="492" spans="2:14" hidden="1" outlineLevel="1"/>
    <row r="493" spans="2:14" hidden="1" outlineLevel="1"/>
    <row r="494" spans="2:14" hidden="1" outlineLevel="1"/>
    <row r="495" spans="2:14" hidden="1" outlineLevel="1"/>
    <row r="496" spans="2:14" hidden="1" outlineLevel="1"/>
    <row r="497" hidden="1" outlineLevel="1"/>
    <row r="498" hidden="1" outlineLevel="1"/>
    <row r="499" hidden="1" outlineLevel="1"/>
    <row r="500" hidden="1" outlineLevel="1"/>
    <row r="501" hidden="1" outlineLevel="1"/>
    <row r="502" hidden="1" outlineLevel="1"/>
    <row r="503" hidden="1" outlineLevel="1"/>
    <row r="504" hidden="1" outlineLevel="1"/>
    <row r="505" hidden="1" outlineLevel="1"/>
    <row r="506" hidden="1" outlineLevel="1"/>
    <row r="507" hidden="1" outlineLevel="1"/>
    <row r="508" hidden="1" outlineLevel="1"/>
    <row r="509" hidden="1" outlineLevel="1"/>
    <row r="510" hidden="1" outlineLevel="1"/>
    <row r="511" hidden="1" outlineLevel="1"/>
    <row r="512" hidden="1" outlineLevel="1"/>
    <row r="513" hidden="1" outlineLevel="1"/>
    <row r="514" hidden="1" outlineLevel="1"/>
    <row r="515" hidden="1" outlineLevel="1"/>
    <row r="516" hidden="1" outlineLevel="1"/>
    <row r="517" hidden="1" outlineLevel="1"/>
    <row r="518" hidden="1" outlineLevel="1"/>
    <row r="519" hidden="1" outlineLevel="1"/>
    <row r="520" hidden="1" outlineLevel="1"/>
    <row r="521" hidden="1" outlineLevel="1"/>
    <row r="522" hidden="1" outlineLevel="1"/>
    <row r="523" hidden="1" outlineLevel="1"/>
    <row r="524" hidden="1" outlineLevel="1"/>
    <row r="525" hidden="1" outlineLevel="1"/>
    <row r="526" hidden="1" outlineLevel="1"/>
    <row r="527" hidden="1" outlineLevel="1"/>
    <row r="528" hidden="1" outlineLevel="1"/>
    <row r="529" spans="2:19" collapsed="1"/>
    <row r="530" spans="2:19">
      <c r="B530" s="628" t="s">
        <v>2732</v>
      </c>
      <c r="C530" s="629"/>
    </row>
    <row r="531" spans="2:19">
      <c r="B531" s="481" t="s">
        <v>2730</v>
      </c>
      <c r="C531" s="617">
        <f>C532*12</f>
        <v>27270606</v>
      </c>
    </row>
    <row r="532" spans="2:19">
      <c r="B532" s="481" t="s">
        <v>2731</v>
      </c>
      <c r="C532" s="617">
        <f>+SUM(H401:H475,H9:H388)</f>
        <v>2272550.5</v>
      </c>
    </row>
    <row r="533" spans="2:19">
      <c r="H533" s="656"/>
      <c r="I533" s="565" t="s">
        <v>2677</v>
      </c>
      <c r="J533" s="565" t="s">
        <v>947</v>
      </c>
      <c r="K533" s="565" t="s">
        <v>84</v>
      </c>
      <c r="L533" s="657"/>
      <c r="M533" s="886" t="s">
        <v>3279</v>
      </c>
      <c r="N533" s="887" t="s">
        <v>3278</v>
      </c>
      <c r="O533" s="657"/>
      <c r="P533" s="657"/>
      <c r="R533" s="657"/>
      <c r="S533" s="657"/>
    </row>
    <row r="534" spans="2:19">
      <c r="H534" s="658" t="s">
        <v>2676</v>
      </c>
      <c r="I534" s="863">
        <v>75</v>
      </c>
      <c r="J534" s="659">
        <f>+COUNTIF(F401:F475,"&lt;&gt;VACANT")</f>
        <v>74</v>
      </c>
      <c r="K534" s="660">
        <f>+J534/I534</f>
        <v>0.98666666666666669</v>
      </c>
      <c r="L534" s="657"/>
      <c r="M534" s="912">
        <f>+SUM(H401:H475)/J534</f>
        <v>5253</v>
      </c>
      <c r="N534" s="890">
        <v>5210</v>
      </c>
      <c r="O534" s="864"/>
      <c r="P534" s="865"/>
      <c r="R534" s="882"/>
      <c r="S534" s="557"/>
    </row>
    <row r="535" spans="2:19">
      <c r="H535" s="658" t="s">
        <v>2737</v>
      </c>
      <c r="I535" s="863">
        <v>380</v>
      </c>
      <c r="J535" s="659">
        <f>+COUNTIF(F9:F388,"&lt;&gt;VACANT")-I539</f>
        <v>363</v>
      </c>
      <c r="K535" s="660">
        <f>+J535/I535</f>
        <v>0.95526315789473681</v>
      </c>
      <c r="L535" s="657"/>
      <c r="M535" s="912">
        <f>+SUM(H9:H388)/J535</f>
        <v>5189.6101928374655</v>
      </c>
      <c r="N535" s="889">
        <f>+G398/I535</f>
        <v>5172.8131578947368</v>
      </c>
      <c r="O535" s="864"/>
      <c r="P535" s="865"/>
      <c r="R535" s="882"/>
      <c r="S535" s="883"/>
    </row>
    <row r="536" spans="2:19">
      <c r="H536" s="661" t="s">
        <v>2738</v>
      </c>
      <c r="I536" s="662">
        <f>+SUM(I534:I535)</f>
        <v>455</v>
      </c>
      <c r="J536" s="662">
        <f>+SUM(J534:J535)</f>
        <v>437</v>
      </c>
      <c r="K536" s="663">
        <f>+J536/I536</f>
        <v>0.96043956043956047</v>
      </c>
      <c r="M536" s="913">
        <f>+SUMPRODUCT(M534:M535,J534:J535)/J536</f>
        <v>5200.3443935926771</v>
      </c>
      <c r="N536" s="888"/>
      <c r="O536" s="884"/>
      <c r="P536" s="865"/>
      <c r="R536" s="881"/>
      <c r="S536" s="883"/>
    </row>
    <row r="539" spans="2:19">
      <c r="H539" t="s">
        <v>3277</v>
      </c>
      <c r="I539" t="str">
        <f>+K485</f>
        <v>1</v>
      </c>
    </row>
    <row r="540" spans="2:19">
      <c r="R540" s="868"/>
    </row>
    <row r="541" spans="2:19">
      <c r="M541" s="657"/>
      <c r="R541" s="868"/>
    </row>
    <row r="542" spans="2:19">
      <c r="L542" s="557"/>
      <c r="M542" s="866"/>
      <c r="N542" s="885"/>
      <c r="P542" s="867"/>
    </row>
    <row r="543" spans="2:19">
      <c r="M543" s="866"/>
      <c r="N543" s="885"/>
      <c r="P543" s="867"/>
    </row>
    <row r="544" spans="2:19">
      <c r="M544" s="881"/>
      <c r="N544" s="885"/>
      <c r="P544" s="867"/>
    </row>
  </sheetData>
  <hyperlinks>
    <hyperlink ref="E9" r:id="rId1" xr:uid="{C3302CC9-5D7D-48C9-8572-130B42F1C08B}"/>
    <hyperlink ref="E10" r:id="rId2" xr:uid="{44768D36-18A1-465C-BE13-D89D050F7A93}"/>
    <hyperlink ref="E11" r:id="rId3" xr:uid="{DE7C701C-BD04-4B9E-BCDF-74CAEF934D8D}"/>
    <hyperlink ref="E12" r:id="rId4" xr:uid="{CEEC4E9E-7088-47D0-ABDB-A664BF3ED3BF}"/>
    <hyperlink ref="E13" r:id="rId5" xr:uid="{75B5870E-B3FD-4551-858A-229C8B86BA07}"/>
    <hyperlink ref="E14" r:id="rId6" xr:uid="{7E7CE0A8-1B22-458A-A5E0-A895D821DB2C}"/>
    <hyperlink ref="E15" r:id="rId7" xr:uid="{55965116-87FF-40EE-B1D4-C962CBB67119}"/>
    <hyperlink ref="E16" r:id="rId8" xr:uid="{E93254A9-C59F-4A04-B3E6-78F8194E7AE2}"/>
    <hyperlink ref="E18" r:id="rId9" xr:uid="{F550F2EC-A511-4434-9EAF-8126DEB7A6A6}"/>
    <hyperlink ref="E19" r:id="rId10" xr:uid="{969B4B76-6F18-4B35-BC75-2C6BBFBAB5A6}"/>
    <hyperlink ref="E20" r:id="rId11" xr:uid="{DF235319-7114-424E-A73D-15B63DF2F28C}"/>
    <hyperlink ref="E21" r:id="rId12" xr:uid="{27BFA7CD-8B0E-4964-A3DB-B26DB1E2799E}"/>
    <hyperlink ref="E22" r:id="rId13" xr:uid="{0AB1D2C4-94ED-4025-94DA-D1D17C364B8A}"/>
    <hyperlink ref="E23" r:id="rId14" xr:uid="{8FBFEEF9-53B9-4B34-9339-419ABBFE59F4}"/>
    <hyperlink ref="E24" r:id="rId15" xr:uid="{D86D6F52-7EC3-462B-9765-7B47BE69F4B3}"/>
    <hyperlink ref="E25" r:id="rId16" xr:uid="{B955F5B6-4045-4A41-9398-4EEBACC58106}"/>
    <hyperlink ref="E26" r:id="rId17" xr:uid="{5A7958BD-4048-40CE-B1C9-EBC503E70AB0}"/>
    <hyperlink ref="E28" r:id="rId18" xr:uid="{F0934BC4-CEF5-4FB9-B435-6EA3DCF3583F}"/>
    <hyperlink ref="E29" r:id="rId19" xr:uid="{83192EF0-3F2A-462A-9C7D-6A460FA156CD}"/>
    <hyperlink ref="E30" r:id="rId20" xr:uid="{95D12EC4-2E04-4B6E-89A1-5CA318224657}"/>
    <hyperlink ref="E31" r:id="rId21" xr:uid="{7B840FB7-1E6D-4D61-BC59-B7B2C42BBDFF}"/>
    <hyperlink ref="E32" r:id="rId22" xr:uid="{E1F01E6D-1AFD-4F17-B2D1-867E437D4512}"/>
    <hyperlink ref="E34" r:id="rId23" xr:uid="{F54B8D1D-8AB2-46FD-A1C5-D98F0C122544}"/>
    <hyperlink ref="E35" r:id="rId24" xr:uid="{5801E357-DF6C-41FD-ACBD-0228C03523A5}"/>
    <hyperlink ref="E36" r:id="rId25" xr:uid="{DBEF62C8-57D4-4087-861F-09218558FC42}"/>
    <hyperlink ref="E37" r:id="rId26" xr:uid="{DB2AA162-5D62-4DAB-8131-CC4EF6D7CBB5}"/>
    <hyperlink ref="E38" r:id="rId27" xr:uid="{E03EE279-0BDD-40B7-8B58-444AADD92E14}"/>
    <hyperlink ref="E39" r:id="rId28" xr:uid="{AF45B85E-EACF-43C1-964D-3C70E75B04C9}"/>
    <hyperlink ref="E40" r:id="rId29" xr:uid="{9106C0A9-EBE5-42FE-B8E3-4FD248CF29C8}"/>
    <hyperlink ref="E41" r:id="rId30" xr:uid="{59D73446-2D5C-448F-B1F1-C80A48CA3308}"/>
    <hyperlink ref="E42" r:id="rId31" xr:uid="{FE74F68A-A1A9-4794-8C5F-CAD416854270}"/>
    <hyperlink ref="E44" r:id="rId32" xr:uid="{D6BF7631-7DEB-4C87-B34F-940B4C1CB63D}"/>
    <hyperlink ref="E45" r:id="rId33" xr:uid="{B63E96FC-A8AF-4C98-A360-C42BFECC9890}"/>
    <hyperlink ref="E46" r:id="rId34" xr:uid="{2F24FEC6-5432-4E29-9D63-4734020DC3C3}"/>
    <hyperlink ref="E47" r:id="rId35" xr:uid="{039FC0C0-57D8-4D05-A607-5DB8F8ECF8B6}"/>
    <hyperlink ref="E48" r:id="rId36" xr:uid="{82A34399-73E2-4122-9C06-C62B481A45DB}"/>
    <hyperlink ref="E49" r:id="rId37" xr:uid="{D94DDA67-0608-407E-BA64-F5A292DCC975}"/>
    <hyperlink ref="E50" r:id="rId38" xr:uid="{BFC7FDD7-EFAB-4455-BA3B-DBEB94DB08D7}"/>
    <hyperlink ref="E51" r:id="rId39" xr:uid="{6BAF189C-2B1E-4F69-9E8B-D93622054251}"/>
    <hyperlink ref="E52" r:id="rId40" xr:uid="{933FD070-AE57-4D54-8EDD-E3E5FCF4CFAE}"/>
    <hyperlink ref="E53" r:id="rId41" xr:uid="{E55A2B55-D3D2-47A7-8EFD-983AC232ECD1}"/>
    <hyperlink ref="E54" r:id="rId42" xr:uid="{DE3C3A22-D005-4185-85DD-4E4951E16660}"/>
    <hyperlink ref="E55" r:id="rId43" xr:uid="{EACC1356-A9AD-439A-92B6-F2C4C5CCA3A8}"/>
    <hyperlink ref="E56" r:id="rId44" xr:uid="{4D5EB520-8F82-447A-A001-109F434AFF1D}"/>
    <hyperlink ref="E57" r:id="rId45" xr:uid="{B2463B5C-BF46-41DB-958D-5771E84F7A6A}"/>
    <hyperlink ref="E58" r:id="rId46" xr:uid="{163EC0CB-8012-4705-A5CE-05F09E6BD541}"/>
    <hyperlink ref="E59" r:id="rId47" xr:uid="{1518B2A8-BDF9-4295-8FD4-8296C24B00E4}"/>
    <hyperlink ref="E60" r:id="rId48" xr:uid="{1DBAF61B-73B3-4DF9-B12C-61CF0871ACD5}"/>
    <hyperlink ref="E61" r:id="rId49" xr:uid="{FCE5FAE4-7E51-456E-9498-A49BD3143154}"/>
    <hyperlink ref="E62" r:id="rId50" xr:uid="{A18B1ACF-C194-479B-A902-089AA20AA73F}"/>
    <hyperlink ref="E63" r:id="rId51" xr:uid="{199949D2-4DEA-4385-8F56-6732ECA02109}"/>
    <hyperlink ref="E64" r:id="rId52" xr:uid="{4629DFEE-71FA-4F28-80A2-E7867A2E5FA5}"/>
    <hyperlink ref="E66" r:id="rId53" xr:uid="{E8F82905-A604-4043-B15C-7DEB70437D01}"/>
    <hyperlink ref="E67" r:id="rId54" xr:uid="{9B9BEB3B-5765-45B8-96AE-81258E507479}"/>
    <hyperlink ref="E68" r:id="rId55" xr:uid="{9CACF824-2236-4E61-8B95-7AD5EC6A661D}"/>
    <hyperlink ref="E69" r:id="rId56" xr:uid="{51360697-EB93-4828-9F3D-1A999EE113D8}"/>
    <hyperlink ref="E70" r:id="rId57" xr:uid="{56F205AB-CC6F-4088-BE7F-5051A1A76543}"/>
    <hyperlink ref="E71" r:id="rId58" xr:uid="{992A1FEC-7A44-4611-A117-002DC19C3526}"/>
    <hyperlink ref="E72" r:id="rId59" xr:uid="{9D5298FE-1061-430B-8F69-6297F579875E}"/>
    <hyperlink ref="E73" r:id="rId60" xr:uid="{D7981E27-98CC-48EA-AFB3-977CA249235F}"/>
    <hyperlink ref="E74" r:id="rId61" xr:uid="{2468876A-565C-4A1B-BFD0-437606485153}"/>
    <hyperlink ref="E75" r:id="rId62" xr:uid="{53A52B4D-8298-4049-BC4A-77ECBB2045D0}"/>
    <hyperlink ref="E76" r:id="rId63" xr:uid="{9DCDCE62-6998-41BD-AF78-F99F15A55F5B}"/>
    <hyperlink ref="E77" r:id="rId64" xr:uid="{23BC3009-C1FC-43F0-A104-0811415BD9CF}"/>
    <hyperlink ref="E78" r:id="rId65" xr:uid="{B467B736-DA51-47C6-9EE1-758B7A259F7E}"/>
    <hyperlink ref="E79" r:id="rId66" xr:uid="{20E8D80D-97B8-426F-8A5D-F9A6CA3F58A1}"/>
    <hyperlink ref="E80" r:id="rId67" xr:uid="{CF81E79C-7BFE-4928-AE6A-2C562630D403}"/>
    <hyperlink ref="E81" r:id="rId68" xr:uid="{27A77E77-D8D6-4735-A4E6-AFA6388CF37E}"/>
    <hyperlink ref="E83" r:id="rId69" xr:uid="{0C531471-33ED-4A7E-92A1-6579B52B2F52}"/>
    <hyperlink ref="E84" r:id="rId70" xr:uid="{B8707A72-B350-4662-837B-C2502749480B}"/>
    <hyperlink ref="E85" r:id="rId71" xr:uid="{60423090-C2AD-4AA7-87D2-2F8304167E1C}"/>
    <hyperlink ref="E86" r:id="rId72" xr:uid="{4A841D07-AFF1-4002-A9B8-6C150B87C215}"/>
    <hyperlink ref="E87" r:id="rId73" xr:uid="{8CC3AA29-55C8-4496-902F-673583F6E62D}"/>
    <hyperlink ref="E88" r:id="rId74" xr:uid="{3691BAB5-474F-430E-998D-AC74A3BAB869}"/>
    <hyperlink ref="E89" r:id="rId75" xr:uid="{694A76B6-5D7C-4D0D-A763-D2A704267F68}"/>
    <hyperlink ref="E90" r:id="rId76" xr:uid="{C680C1AF-ED1C-4805-8846-C65E9AF54461}"/>
    <hyperlink ref="E91" r:id="rId77" xr:uid="{15866954-8904-402A-AB3C-95AD4C551854}"/>
    <hyperlink ref="E92" r:id="rId78" xr:uid="{DF5BB87B-506D-498B-8E7B-75E8008555A8}"/>
    <hyperlink ref="E93" r:id="rId79" xr:uid="{FAA15B3C-E0E6-45A1-8EE8-16A8905C7111}"/>
    <hyperlink ref="E94" r:id="rId80" xr:uid="{41FC7B51-8D2B-4F8D-890F-951A3B8F90ED}"/>
    <hyperlink ref="E95" r:id="rId81" xr:uid="{A10AF9FA-CA04-4B0E-ACCB-45CF492D602C}"/>
    <hyperlink ref="E96" r:id="rId82" xr:uid="{CFA6AD1D-027F-458E-B68C-BE11709C759C}"/>
    <hyperlink ref="E97" r:id="rId83" xr:uid="{EEAF152A-AA83-4AA4-BB2F-11F58A9DDA52}"/>
    <hyperlink ref="E98" r:id="rId84" xr:uid="{55EFCB8F-6CAB-4DBF-AB05-59C6AF5A8117}"/>
    <hyperlink ref="E99" r:id="rId85" xr:uid="{9E341A40-4893-4487-98B2-CDEA95593260}"/>
    <hyperlink ref="E100" r:id="rId86" xr:uid="{5DD1B8BB-5125-434D-878D-CFF823994AF5}"/>
    <hyperlink ref="E101" r:id="rId87" xr:uid="{58C2E8BC-2F06-4A3F-AFE5-91C07D8103C1}"/>
    <hyperlink ref="E102" r:id="rId88" xr:uid="{D2223D5B-EA2C-435B-8368-2A24EF51695A}"/>
    <hyperlink ref="E103" r:id="rId89" xr:uid="{E8BA1C2E-E9FA-488F-BE55-45A84133F6E4}"/>
    <hyperlink ref="E104" r:id="rId90" xr:uid="{8AB0138A-BB85-4DFE-A03F-0FD34299B6CC}"/>
    <hyperlink ref="E105" r:id="rId91" xr:uid="{78851CD9-48FF-4F0A-A32F-BE9C3DC1DF41}"/>
    <hyperlink ref="E106" r:id="rId92" xr:uid="{A9B0F4C2-DC2E-4A13-B87A-CDCFD8D3EF38}"/>
    <hyperlink ref="E107" r:id="rId93" xr:uid="{6AA0AE1F-B7E4-4C98-9637-388350AFDFC0}"/>
    <hyperlink ref="E108" r:id="rId94" xr:uid="{9E90223C-1AD5-4090-923E-57715634F851}"/>
    <hyperlink ref="E109" r:id="rId95" xr:uid="{102AA0A0-4A99-4018-94C6-A9498240300A}"/>
    <hyperlink ref="E110" r:id="rId96" xr:uid="{7DD26D75-DAD4-462D-AA0F-19ABD5777984}"/>
    <hyperlink ref="E111" r:id="rId97" xr:uid="{DD214B55-D462-4A3A-8849-68EA41116E40}"/>
    <hyperlink ref="E112" r:id="rId98" xr:uid="{FBCD7C98-F92B-4791-BE22-737834BA112B}"/>
    <hyperlink ref="E113" r:id="rId99" xr:uid="{96941291-9624-478E-A59D-2DD320F2C2C6}"/>
    <hyperlink ref="E114" r:id="rId100" xr:uid="{61C1E9E1-7A48-4A7C-BF4A-8FC903D21652}"/>
    <hyperlink ref="E115" r:id="rId101" xr:uid="{C9F0328F-C693-4907-8E70-8903ED064321}"/>
    <hyperlink ref="E116" r:id="rId102" xr:uid="{4E41C2A5-CEF5-4ECA-A0FC-092EB2A825C3}"/>
    <hyperlink ref="E117" r:id="rId103" xr:uid="{05EC6ECD-1DC7-4D56-8D55-22064610AAF5}"/>
    <hyperlink ref="E118" r:id="rId104" xr:uid="{BDBAC537-2B2A-42B3-A703-ADC3019FC296}"/>
    <hyperlink ref="E119" r:id="rId105" xr:uid="{F7B4D371-5833-4110-8BD0-C3F57A15D09C}"/>
    <hyperlink ref="E120" r:id="rId106" xr:uid="{C69A4011-F9D2-4FC7-A631-12B2515C8FDE}"/>
    <hyperlink ref="E121" r:id="rId107" xr:uid="{4981AB6F-58BB-4AA7-8D05-8CCBE04848B9}"/>
    <hyperlink ref="E123" r:id="rId108" xr:uid="{F86174A5-CCE8-4BC2-BDAB-9CF7CA70339C}"/>
    <hyperlink ref="E124" r:id="rId109" xr:uid="{6104EC53-A8AD-4366-BED1-6D9AE31A806E}"/>
    <hyperlink ref="E125" r:id="rId110" xr:uid="{8C02039A-F9E2-49D1-8BA7-6EA756B05243}"/>
    <hyperlink ref="E126" r:id="rId111" xr:uid="{E5DAFB04-1028-4698-9DEE-9DDF822D23A6}"/>
    <hyperlink ref="E127" r:id="rId112" xr:uid="{3BF61B57-92BC-4241-9867-EFCCCBE8CCFD}"/>
    <hyperlink ref="E128" r:id="rId113" xr:uid="{31E159A4-4426-4552-9524-5B74371B651D}"/>
    <hyperlink ref="E129" r:id="rId114" xr:uid="{920735BA-BF72-463D-A9B9-2364B1B2E1A5}"/>
    <hyperlink ref="E130" r:id="rId115" xr:uid="{D34AD699-4C9B-45AF-B39F-8708CF4981F1}"/>
    <hyperlink ref="E131" r:id="rId116" xr:uid="{95A4023A-F65E-485E-98F1-EFD25A87F543}"/>
    <hyperlink ref="E132" r:id="rId117" xr:uid="{6215D753-9926-4DEA-8AA8-0C59B52BEEF3}"/>
    <hyperlink ref="E133" r:id="rId118" xr:uid="{E17491AC-4F1D-40F3-9FB3-F9C2452BC95F}"/>
    <hyperlink ref="E134" r:id="rId119" xr:uid="{D6B2B388-A198-43EC-9F7B-6B634AF12DEF}"/>
    <hyperlink ref="E135" r:id="rId120" xr:uid="{993A967F-4BFF-4508-909F-56A3DE1E04F6}"/>
    <hyperlink ref="E136" r:id="rId121" xr:uid="{74F7D7A4-BC77-4BEA-9BA3-E0E779CF16DE}"/>
    <hyperlink ref="E137" r:id="rId122" xr:uid="{DF92E90F-006B-468C-BBC5-EBC54BC9C763}"/>
    <hyperlink ref="E138" r:id="rId123" xr:uid="{00A2A3F0-5B6D-481C-86B8-7D761D94CA15}"/>
    <hyperlink ref="E139" r:id="rId124" xr:uid="{0FECBEED-704D-497E-BD8E-216092983E16}"/>
    <hyperlink ref="E140" r:id="rId125" xr:uid="{BCB972F7-720A-495E-8673-8D4AD1F5A827}"/>
    <hyperlink ref="E141" r:id="rId126" xr:uid="{7FD18D3D-E67C-42AC-929A-6FA81E0DB44F}"/>
    <hyperlink ref="E142" r:id="rId127" xr:uid="{B70A92DF-367D-4AE5-BA88-B3001ABEE4F4}"/>
    <hyperlink ref="E143" r:id="rId128" xr:uid="{D7BE3D85-449C-499C-BBF1-10BF24F2903B}"/>
    <hyperlink ref="E144" r:id="rId129" xr:uid="{BFD7D56F-C60A-4E4C-8F92-A03B29E66EEC}"/>
    <hyperlink ref="E146" r:id="rId130" xr:uid="{C8FABF3E-435F-42A1-A139-82820F2013A1}"/>
    <hyperlink ref="E147" r:id="rId131" xr:uid="{EC8B2EBB-6E5A-423D-8897-AF9B539BBD4F}"/>
    <hyperlink ref="E148" r:id="rId132" xr:uid="{5386B229-54AB-4DFE-9614-4980EFC84B35}"/>
    <hyperlink ref="E149" r:id="rId133" xr:uid="{EADAD4EC-DEF4-45DA-A604-40274F90EDA4}"/>
    <hyperlink ref="E150" r:id="rId134" xr:uid="{922070CC-F71A-4C43-8DA4-47F02C8C4A29}"/>
    <hyperlink ref="E151" r:id="rId135" xr:uid="{E1CD8950-74C8-4482-88BA-63E5E27BDA78}"/>
    <hyperlink ref="E152" r:id="rId136" xr:uid="{FF463D25-4EF3-4459-8D99-3685D971C594}"/>
    <hyperlink ref="E153" r:id="rId137" xr:uid="{7104454E-57AE-4452-8836-FC9892E04C7F}"/>
    <hyperlink ref="E154" r:id="rId138" xr:uid="{8CC6C272-8D30-45B5-8C54-D0B3BF0791C3}"/>
    <hyperlink ref="E155" r:id="rId139" xr:uid="{79CD6D15-07D6-47C3-855A-FAA544E8A0EF}"/>
    <hyperlink ref="E156" r:id="rId140" xr:uid="{FCB6F3F9-F24E-4D3F-AE9B-7AD2B64CA1F6}"/>
    <hyperlink ref="E157" r:id="rId141" xr:uid="{ED2DC0FE-D33F-4D35-BA47-55CE2002F4D9}"/>
    <hyperlink ref="E158" r:id="rId142" xr:uid="{982D6784-D96F-44C0-AA8E-7444101F9E39}"/>
    <hyperlink ref="E159" r:id="rId143" xr:uid="{0EB9CDEE-A02C-4904-A134-78BC68BDCEA3}"/>
    <hyperlink ref="E160" r:id="rId144" xr:uid="{F44271B1-4737-4F0C-9BCA-6C914719D367}"/>
    <hyperlink ref="E161" r:id="rId145" xr:uid="{C49C3F02-D0B7-4AD5-BC97-1E8F27EBBC31}"/>
    <hyperlink ref="E162" r:id="rId146" xr:uid="{331CFF77-6ABB-4ADC-B7BF-3991F31E2480}"/>
    <hyperlink ref="E163" r:id="rId147" xr:uid="{A335CDF0-EDD5-4C75-A5A9-8E7F53425BB8}"/>
    <hyperlink ref="E164" r:id="rId148" xr:uid="{7E554D01-77DF-457E-A206-338D9A14E02D}"/>
    <hyperlink ref="E165" r:id="rId149" xr:uid="{F748AA39-5E7F-44BB-9E61-F0C524E05CE4}"/>
    <hyperlink ref="E166" r:id="rId150" xr:uid="{0A43AAFF-CA14-43A3-BC17-67E93033D565}"/>
    <hyperlink ref="E167" r:id="rId151" xr:uid="{852669C7-8E3D-44D0-BF64-B2F18544224F}"/>
    <hyperlink ref="E168" r:id="rId152" xr:uid="{5719017B-2D60-4B3E-A5C3-F5484C4E2891}"/>
    <hyperlink ref="E169" r:id="rId153" xr:uid="{D7FBF69C-2AB4-4729-8879-51F51EB05177}"/>
    <hyperlink ref="E170" r:id="rId154" xr:uid="{573DEF55-281D-4383-A9BB-DA88D5A63DF5}"/>
    <hyperlink ref="E171" r:id="rId155" xr:uid="{02A33C1B-996E-4B12-A3B3-6455572C42D2}"/>
    <hyperlink ref="E172" r:id="rId156" xr:uid="{2509A493-4276-4CE9-8363-3F7439464422}"/>
    <hyperlink ref="E173" r:id="rId157" xr:uid="{E9C4BF7F-96AE-457A-9060-A33CDF64F5B7}"/>
    <hyperlink ref="E174" r:id="rId158" xr:uid="{27BAAC66-0050-4482-BF19-D0DCB561E87C}"/>
    <hyperlink ref="E175" r:id="rId159" xr:uid="{7C8D1F45-A6DB-443C-985A-BCDFF358CB57}"/>
    <hyperlink ref="E176" r:id="rId160" xr:uid="{8ACE2785-1159-41A8-BBBB-00672EACF7BC}"/>
    <hyperlink ref="E177" r:id="rId161" xr:uid="{255BF365-F71E-4ABF-AC9A-296C5FC5C1BA}"/>
    <hyperlink ref="E178" r:id="rId162" xr:uid="{2DA48A04-D73C-4C1B-95DD-E00425BEF839}"/>
    <hyperlink ref="E179" r:id="rId163" xr:uid="{6FE6B2B1-86B2-4C32-B7F7-D30F7494E4F8}"/>
    <hyperlink ref="E180" r:id="rId164" xr:uid="{33038A46-6344-424D-AF54-C4B2CCA2B0FB}"/>
    <hyperlink ref="E181" r:id="rId165" xr:uid="{2D5A6AAD-C8C8-47B9-9FA1-12FBCDE79BD0}"/>
    <hyperlink ref="E182" r:id="rId166" xr:uid="{7E75D34C-345A-4BFC-A76D-3BCA5BC53A79}"/>
    <hyperlink ref="E183" r:id="rId167" xr:uid="{B24F0756-34A9-40A9-B146-867FA20D919E}"/>
    <hyperlink ref="E184" r:id="rId168" xr:uid="{FC954DBF-87EC-4FBB-B9CB-283E08D79A90}"/>
    <hyperlink ref="E185" r:id="rId169" xr:uid="{2F156582-5BD2-4C8A-B11C-8EB455F6C096}"/>
    <hyperlink ref="E186" r:id="rId170" xr:uid="{78272D6C-ADE6-440A-9A62-59B7F4726521}"/>
    <hyperlink ref="E187" r:id="rId171" xr:uid="{8A0F263D-4808-4523-AAF1-8B82496B405F}"/>
    <hyperlink ref="E188" r:id="rId172" xr:uid="{554AD29D-2B69-4449-B196-E9D721080443}"/>
    <hyperlink ref="E189" r:id="rId173" xr:uid="{0E6C5CD5-2C0F-4D80-9154-D3BAC83D7BD3}"/>
    <hyperlink ref="E190" r:id="rId174" xr:uid="{0921F1F9-FD1A-437D-94B5-19623A66D7C5}"/>
    <hyperlink ref="E191" r:id="rId175" xr:uid="{E291DD4A-6684-4152-8A9E-BCC9EF7EAD35}"/>
    <hyperlink ref="E192" r:id="rId176" xr:uid="{A5C45EE0-EC47-422D-AC05-BDBB960B7CDC}"/>
    <hyperlink ref="E193" r:id="rId177" xr:uid="{259B67C5-BFA6-4624-A330-AB48EAA80262}"/>
    <hyperlink ref="E194" r:id="rId178" xr:uid="{36B0130D-2F87-43A6-870E-C275B0D5F15D}"/>
    <hyperlink ref="E195" r:id="rId179" xr:uid="{E7AE5B16-42C2-4125-AFF4-A8F4BD906DD1}"/>
    <hyperlink ref="E196" r:id="rId180" xr:uid="{40A1E2C4-4F66-4941-B441-C8233AB11EF4}"/>
    <hyperlink ref="E197" r:id="rId181" xr:uid="{2DE050AA-E30D-4205-B55B-F7E3D3253BB0}"/>
    <hyperlink ref="E198" r:id="rId182" xr:uid="{4C2E0B12-5657-414E-B96E-80F9821CE24C}"/>
    <hyperlink ref="E199" r:id="rId183" xr:uid="{2A02E8B8-BBC4-4B33-96BA-2D5BD9E72E78}"/>
    <hyperlink ref="E200" r:id="rId184" xr:uid="{17577B77-FBA1-4F80-9249-C119FB0D1B3B}"/>
    <hyperlink ref="E201" r:id="rId185" xr:uid="{D7885B9C-B510-4DDC-91E5-891F7BF41181}"/>
    <hyperlink ref="E202" r:id="rId186" xr:uid="{11EB8BAF-15DE-4D41-AAA0-1D8930FC31DA}"/>
    <hyperlink ref="E203" r:id="rId187" xr:uid="{8BCAD393-F4C4-4D4C-8BDA-697564A643DE}"/>
    <hyperlink ref="E204" r:id="rId188" xr:uid="{0E8224F4-EAD4-4C53-A5CA-827F215A0832}"/>
    <hyperlink ref="E205" r:id="rId189" xr:uid="{E695A15D-2ADA-421F-9E18-08E85204B213}"/>
    <hyperlink ref="E206" r:id="rId190" xr:uid="{45C690D1-03B7-4DB9-ACF9-E9944231F6C3}"/>
    <hyperlink ref="E207" r:id="rId191" xr:uid="{C8B75056-8A76-4BD2-AD08-B77F986E880C}"/>
    <hyperlink ref="E208" r:id="rId192" xr:uid="{8FC04652-2F15-40D6-B82C-608758D1F483}"/>
    <hyperlink ref="E209" r:id="rId193" xr:uid="{897B1EDA-B7EE-4790-B873-9B5354E1A287}"/>
    <hyperlink ref="E210" r:id="rId194" xr:uid="{4DBEF857-0C7F-4FE6-AFBE-6AEBB983E15E}"/>
    <hyperlink ref="E211" r:id="rId195" xr:uid="{E8932EFD-C0A2-438F-B410-1A99983330F6}"/>
    <hyperlink ref="E212" r:id="rId196" xr:uid="{3F9CE3AB-73F3-4B94-8D84-69A5B7B8209A}"/>
    <hyperlink ref="E213" r:id="rId197" xr:uid="{BEB281F8-1E0A-47E3-A16A-5396B41DCA1D}"/>
    <hyperlink ref="E214" r:id="rId198" xr:uid="{B9AABF29-97FD-490E-9192-816DF2BC7FEA}"/>
    <hyperlink ref="E215" r:id="rId199" xr:uid="{05DC5E07-C15A-40EA-94C0-C9408AE269F7}"/>
    <hyperlink ref="E216" r:id="rId200" xr:uid="{3C7F443E-0203-4D64-AAA5-EB70D6D57911}"/>
    <hyperlink ref="E217" r:id="rId201" xr:uid="{C62694BF-6010-48E6-9F44-E3CB6D55135A}"/>
    <hyperlink ref="E218" r:id="rId202" xr:uid="{B83D64B5-7361-4357-93AF-0DE2D288EFC3}"/>
    <hyperlink ref="E219" r:id="rId203" xr:uid="{E59B2D68-E344-4E5E-ADA9-BBD5DF6148ED}"/>
    <hyperlink ref="E220" r:id="rId204" xr:uid="{963696E6-C104-41E0-93A6-44E9BC474AE4}"/>
    <hyperlink ref="E221" r:id="rId205" xr:uid="{89971639-5E5B-4D9D-8A86-0C5396876AC9}"/>
    <hyperlink ref="E222" r:id="rId206" xr:uid="{4D65D61A-46C1-4002-85D3-51AE6C0175A6}"/>
    <hyperlink ref="E223" r:id="rId207" xr:uid="{6867FE82-C2E8-4CC6-BC0E-62466C37B5C8}"/>
    <hyperlink ref="E224" r:id="rId208" xr:uid="{AD495CA4-AC55-45E8-87A3-B6012999AB8F}"/>
    <hyperlink ref="E225" r:id="rId209" xr:uid="{F3860C82-5FBA-4914-A5DB-0C72F5F2B1A8}"/>
    <hyperlink ref="E226" r:id="rId210" xr:uid="{88229761-EA98-4D85-9889-C5D997EB3ED1}"/>
    <hyperlink ref="E227" r:id="rId211" xr:uid="{D08ED131-1F5B-4276-839A-30E49DAC997A}"/>
    <hyperlink ref="E228" r:id="rId212" xr:uid="{7E7B7EB2-59C7-4619-97EA-BDBB70EAEFB3}"/>
    <hyperlink ref="E229" r:id="rId213" xr:uid="{AFBF3330-ABEF-42D5-9B89-661DEF9D661F}"/>
    <hyperlink ref="E230" r:id="rId214" xr:uid="{C284F6EF-5C7E-4D08-9469-C5EABE9A7240}"/>
    <hyperlink ref="E231" r:id="rId215" xr:uid="{E436C233-0DF2-40AB-B5E0-92ED8D911518}"/>
    <hyperlink ref="E232" r:id="rId216" xr:uid="{F51AC74B-8BCC-4D22-A9C4-FC6AD198465C}"/>
    <hyperlink ref="E233" r:id="rId217" xr:uid="{4D8B63AA-BFBC-4D43-867F-4562571F613B}"/>
    <hyperlink ref="E234" r:id="rId218" xr:uid="{7D728662-7328-4C85-8E01-404020372C6B}"/>
    <hyperlink ref="E235" r:id="rId219" xr:uid="{EA1DCD0D-2696-48F2-ACED-3BB5ABBE21E4}"/>
    <hyperlink ref="E236" r:id="rId220" xr:uid="{128EF648-EF70-462D-9932-7910E4F65840}"/>
    <hyperlink ref="E237" r:id="rId221" xr:uid="{F75F5792-7DF5-46CD-8B0C-5BC8A0341300}"/>
    <hyperlink ref="E238" r:id="rId222" xr:uid="{D01796A4-340F-4A8A-BAD3-F1D5CF3D8457}"/>
    <hyperlink ref="E239" r:id="rId223" xr:uid="{3F7B0975-F64E-4BC8-8744-B71D8DC735F9}"/>
    <hyperlink ref="E240" r:id="rId224" xr:uid="{BB82376A-DEF3-429A-932C-D103F5E46552}"/>
    <hyperlink ref="E241" r:id="rId225" xr:uid="{5B2FB12D-2DCE-4F69-8DC8-A4324DCD140E}"/>
    <hyperlink ref="E242" r:id="rId226" xr:uid="{12E1B6C6-70DD-4C06-B427-F5199554E685}"/>
    <hyperlink ref="E243" r:id="rId227" xr:uid="{CBD5D7A4-90BC-4C41-A6C7-7D20CAED0697}"/>
    <hyperlink ref="E244" r:id="rId228" xr:uid="{582767B2-3D61-4918-9629-15CA9988FC3C}"/>
    <hyperlink ref="E245" r:id="rId229" xr:uid="{0AE5AEC8-A618-4809-8651-833FDC78D326}"/>
    <hyperlink ref="E246" r:id="rId230" xr:uid="{0C935810-B6D8-436D-A766-269EE48C25EA}"/>
    <hyperlink ref="E247" r:id="rId231" xr:uid="{A0EC6108-50B5-48FB-B185-03A16BD5C2DF}"/>
    <hyperlink ref="E248" r:id="rId232" xr:uid="{FF51B075-1F74-429C-80DD-471D222A6B21}"/>
    <hyperlink ref="E249" r:id="rId233" xr:uid="{EA115019-BA67-4717-88C9-0EEF8E9D4906}"/>
    <hyperlink ref="E250" r:id="rId234" xr:uid="{EC7ED889-B6F6-43E6-BA78-BF72719DE585}"/>
    <hyperlink ref="E251" r:id="rId235" xr:uid="{305576C4-6F6F-4CBF-96E2-185477727245}"/>
    <hyperlink ref="E253" r:id="rId236" xr:uid="{4C701338-07E0-4D29-972C-672B0733B514}"/>
    <hyperlink ref="E254" r:id="rId237" xr:uid="{E50FF43D-1942-45FD-B2AF-862F908EAE9A}"/>
    <hyperlink ref="E255" r:id="rId238" xr:uid="{751AFD8A-D05A-4712-83B3-4F3F46B8AA79}"/>
    <hyperlink ref="E256" r:id="rId239" xr:uid="{A8D56B73-8C41-4AD6-9776-771226F5755A}"/>
    <hyperlink ref="E257" r:id="rId240" xr:uid="{ACA74DBD-62AB-407E-8071-C0BE6878F2E5}"/>
    <hyperlink ref="E258" r:id="rId241" xr:uid="{1B53F033-B5A6-43FA-8C3B-611CE9CFFE9B}"/>
    <hyperlink ref="E259" r:id="rId242" xr:uid="{9248CEE4-1A56-480C-B5CB-DE251B071AC1}"/>
    <hyperlink ref="E260" r:id="rId243" xr:uid="{CA03D24F-CFC9-4C44-8D8C-A45B78E2DD2A}"/>
    <hyperlink ref="E261" r:id="rId244" xr:uid="{2C6C9BF6-59BA-4B69-90ED-C79093E8AEA6}"/>
    <hyperlink ref="E262" r:id="rId245" xr:uid="{8D52A69F-B8C7-48CF-8154-8DC5ED82D3EE}"/>
    <hyperlink ref="E263" r:id="rId246" xr:uid="{11D03B4F-A554-4107-8BDA-96AAFBB7C786}"/>
    <hyperlink ref="E264" r:id="rId247" xr:uid="{B5F8F43A-4DC5-4FB3-A7CB-C701F09F74CD}"/>
    <hyperlink ref="E265" r:id="rId248" xr:uid="{D3DFC4C8-DE58-4525-A07E-814169D6DAC4}"/>
    <hyperlink ref="E266" r:id="rId249" xr:uid="{775206C3-4517-4029-82A2-83A2C463EE55}"/>
    <hyperlink ref="E267" r:id="rId250" xr:uid="{6A6844CB-70CF-4238-B2A1-ADA5224D1D1A}"/>
    <hyperlink ref="E268" r:id="rId251" xr:uid="{6992429A-242C-4667-9248-D3C47FBE74BF}"/>
    <hyperlink ref="E269" r:id="rId252" xr:uid="{BEC25E20-23CA-4E90-A5ED-3B96C35D139B}"/>
    <hyperlink ref="E270" r:id="rId253" xr:uid="{EB8CA8E5-9BD9-4F63-BEE2-29CB8EA248D6}"/>
    <hyperlink ref="E271" r:id="rId254" xr:uid="{E281683E-0968-4448-B82D-7175DC9D30E5}"/>
    <hyperlink ref="E272" r:id="rId255" xr:uid="{AE90DA9C-26AA-4689-B9EF-4C2D13D0AE68}"/>
    <hyperlink ref="E273" r:id="rId256" xr:uid="{FC2FA206-1A30-4961-B81F-5BA7D112A2D2}"/>
    <hyperlink ref="E274" r:id="rId257" xr:uid="{BB957241-CBB7-48E6-8287-CF73EDE45556}"/>
    <hyperlink ref="E275" r:id="rId258" xr:uid="{27DB9505-F3E7-44B4-8BAB-4597B14B6EC3}"/>
    <hyperlink ref="E276" r:id="rId259" xr:uid="{15CE8676-99FD-4052-86B9-1E6ED9DED7D2}"/>
    <hyperlink ref="E277" r:id="rId260" xr:uid="{F7A316DC-64BE-475C-8573-588465E91633}"/>
    <hyperlink ref="E279" r:id="rId261" xr:uid="{DC04FD4A-1525-43B7-A720-00DF3C3B8C3A}"/>
    <hyperlink ref="E280" r:id="rId262" xr:uid="{8CA5A07A-5220-41A9-B466-4F6D3076E885}"/>
    <hyperlink ref="E281" r:id="rId263" xr:uid="{F9A39B45-45A8-4C1E-ADEA-6A82759293CF}"/>
    <hyperlink ref="E282" r:id="rId264" xr:uid="{BBC19E99-F610-4B3E-A47D-160DB8FB6D98}"/>
    <hyperlink ref="E283" r:id="rId265" xr:uid="{4C65AB8C-7940-452F-AB8D-7D6EE2AF9C51}"/>
    <hyperlink ref="E284" r:id="rId266" xr:uid="{322E3706-8A0E-4EFF-ABE5-5B020A878593}"/>
    <hyperlink ref="E285" r:id="rId267" xr:uid="{7B67F787-9B03-4B87-A23F-0044E3CAD5CE}"/>
    <hyperlink ref="E286" r:id="rId268" xr:uid="{3DBB912E-B194-4FEF-8DD9-0CA791A3B1B0}"/>
    <hyperlink ref="E287" r:id="rId269" xr:uid="{CC4AB164-37C0-4130-9229-33F70C3B56F3}"/>
    <hyperlink ref="E288" r:id="rId270" xr:uid="{28246A78-5748-46BB-9D57-56C7D6BAE166}"/>
    <hyperlink ref="E289" r:id="rId271" xr:uid="{D2B8C85E-41AC-4D4E-AA54-61252B05964E}"/>
    <hyperlink ref="E290" r:id="rId272" xr:uid="{139D24B2-CB50-417F-8828-215B5B70509D}"/>
    <hyperlink ref="E291" r:id="rId273" xr:uid="{CAC42D6B-FB6D-426C-8037-14BBF4AB2D75}"/>
    <hyperlink ref="E292" r:id="rId274" xr:uid="{415BA819-6122-49F8-B3F8-35FE853424E8}"/>
    <hyperlink ref="E293" r:id="rId275" xr:uid="{B01846DE-2E64-489D-82B3-4B95F8679574}"/>
    <hyperlink ref="E294" r:id="rId276" xr:uid="{9B77708A-20F0-46B3-9421-AA3345977E17}"/>
    <hyperlink ref="E295" r:id="rId277" xr:uid="{F5CD7F1E-BCDD-4082-9024-E186F807BBFF}"/>
    <hyperlink ref="E296" r:id="rId278" xr:uid="{96D2E0B7-510A-4B0A-9580-1A5B34202A54}"/>
    <hyperlink ref="E297" r:id="rId279" xr:uid="{FECB1806-5CA7-4082-AEA9-2E0F0587DBE7}"/>
    <hyperlink ref="E298" r:id="rId280" xr:uid="{8B65929F-3A5E-47A1-9F0B-D3A218801224}"/>
    <hyperlink ref="E299" r:id="rId281" xr:uid="{4086F645-CD93-40AE-A849-35918107D2E9}"/>
    <hyperlink ref="E300" r:id="rId282" xr:uid="{0641D622-C067-4837-AA91-B3A4D092DFBD}"/>
    <hyperlink ref="E301" r:id="rId283" xr:uid="{65964F6D-1BC3-4BCD-8DAC-0BD8F56BD2F6}"/>
    <hyperlink ref="E302" r:id="rId284" xr:uid="{1A056660-925F-4535-A548-739B2E4CED6E}"/>
    <hyperlink ref="E303" r:id="rId285" xr:uid="{6E91113C-4E37-490D-B26C-8513F46E594E}"/>
    <hyperlink ref="E304" r:id="rId286" xr:uid="{5F2B9259-82E6-4AAD-90E3-9BF2F95F45FB}"/>
    <hyperlink ref="E305" r:id="rId287" xr:uid="{BEAB1887-6B39-491A-A3AD-EBA2DC176286}"/>
    <hyperlink ref="E306" r:id="rId288" xr:uid="{68065D62-6318-4E4B-80E9-87834D1BE23C}"/>
    <hyperlink ref="E307" r:id="rId289" xr:uid="{8E6822E3-331C-41DB-9497-136AAF8E6569}"/>
    <hyperlink ref="E308" r:id="rId290" xr:uid="{41C92595-9E99-419D-8224-89FF781C2E4D}"/>
    <hyperlink ref="E310" r:id="rId291" xr:uid="{07084F69-5240-482D-AB0F-3F64E19C8251}"/>
    <hyperlink ref="E312" r:id="rId292" xr:uid="{A0C557C3-B60F-41CE-B928-152008613B87}"/>
    <hyperlink ref="E313" r:id="rId293" xr:uid="{477B4843-BA2F-409C-B875-B1A3AE5A41F8}"/>
    <hyperlink ref="E314" r:id="rId294" xr:uid="{57E55CEE-88B0-4B26-8F20-547E86BEAFCB}"/>
    <hyperlink ref="E315" r:id="rId295" xr:uid="{73643249-A4EA-4BD3-8859-F1872A696F8A}"/>
    <hyperlink ref="E316" r:id="rId296" xr:uid="{36C53170-0DB3-4D70-8EB0-3D1A46597327}"/>
    <hyperlink ref="E317" r:id="rId297" xr:uid="{716F1823-0ED8-4B0D-8AC4-6510CD715F53}"/>
    <hyperlink ref="E319" r:id="rId298" xr:uid="{9A0611A2-952E-4ABA-A0F7-C90D707F93D1}"/>
    <hyperlink ref="E320" r:id="rId299" xr:uid="{8D1C7699-01CD-4487-9D5B-D7063C7265E8}"/>
    <hyperlink ref="E321" r:id="rId300" xr:uid="{4F2603F9-FD14-4A16-8D3A-084D2F811E01}"/>
    <hyperlink ref="E322" r:id="rId301" xr:uid="{BF5CA7A8-E04F-4047-B342-335263AE7829}"/>
    <hyperlink ref="E323" r:id="rId302" xr:uid="{352951E7-ECC1-40B4-97C9-8510048D4B37}"/>
    <hyperlink ref="E324" r:id="rId303" xr:uid="{F2ED5E7D-9588-4410-98B8-9E8F428BA434}"/>
    <hyperlink ref="E325" r:id="rId304" xr:uid="{14FBD908-AEDD-428E-B540-2595313E5425}"/>
    <hyperlink ref="E326" r:id="rId305" xr:uid="{8C6C2060-10DC-470C-BFB4-86374020D273}"/>
    <hyperlink ref="E327" r:id="rId306" xr:uid="{40E4637D-578D-4A1E-B1A9-9C126ADF7B1B}"/>
    <hyperlink ref="E328" r:id="rId307" xr:uid="{6A4C1470-6982-4242-9A52-F84C665D43B6}"/>
    <hyperlink ref="E329" r:id="rId308" xr:uid="{E85EF505-A460-4B85-B551-65DD47E5100C}"/>
    <hyperlink ref="E330" r:id="rId309" xr:uid="{63C13FDE-3C3C-41E6-88A2-E855C9FFF258}"/>
    <hyperlink ref="E331" r:id="rId310" xr:uid="{B5FC3870-DF4A-4F71-A70A-FD4290657C59}"/>
    <hyperlink ref="E332" r:id="rId311" xr:uid="{80BBDA2C-7755-4FB3-9377-CA5EB8E941C9}"/>
    <hyperlink ref="E333" r:id="rId312" xr:uid="{F4E46924-40E3-4209-BA51-CB41D62232CA}"/>
    <hyperlink ref="E334" r:id="rId313" xr:uid="{129680C4-6BC7-4F64-920D-68217CA22B38}"/>
    <hyperlink ref="E335" r:id="rId314" xr:uid="{C9D21DD1-54FA-47E6-83C8-53E4F57396B1}"/>
    <hyperlink ref="E336" r:id="rId315" xr:uid="{8E6EB9FE-6A93-4386-8507-58906CA42519}"/>
    <hyperlink ref="E338" r:id="rId316" xr:uid="{85C1EE99-A051-4E90-9591-2267B363F6CC}"/>
    <hyperlink ref="E339" r:id="rId317" xr:uid="{3D270532-86FD-45B4-8F64-97B02EFDE2E1}"/>
    <hyperlink ref="E340" r:id="rId318" xr:uid="{1A69D982-97E3-486A-8416-BC915E8C8B07}"/>
    <hyperlink ref="E341" r:id="rId319" xr:uid="{81C7C859-579C-4E28-937C-133F22286CD3}"/>
    <hyperlink ref="E342" r:id="rId320" xr:uid="{58ABCAD7-110A-4104-86DD-B5E1474D0126}"/>
    <hyperlink ref="E343" r:id="rId321" xr:uid="{4B1A5496-59F9-4284-8AE1-7B0497685AEA}"/>
    <hyperlink ref="E344" r:id="rId322" xr:uid="{73B9BD93-21A2-4C11-8328-CCA41046548F}"/>
    <hyperlink ref="E345" r:id="rId323" xr:uid="{927AD18F-B5EA-4759-BAD6-513228EEF01D}"/>
    <hyperlink ref="E346" r:id="rId324" xr:uid="{9BBC5845-D17F-424B-A12C-ED59D297E122}"/>
    <hyperlink ref="E348" r:id="rId325" xr:uid="{8B75696E-79C2-4B6C-A382-124AF0CAAC57}"/>
    <hyperlink ref="E349" r:id="rId326" xr:uid="{46B2D9E0-5046-47DB-BEB3-09DCD5D17E15}"/>
    <hyperlink ref="E350" r:id="rId327" xr:uid="{4BDCC260-D283-4517-9C5E-E7ABB91F406E}"/>
    <hyperlink ref="E351" r:id="rId328" xr:uid="{FCDD7879-700E-4235-BF65-50A22C787595}"/>
    <hyperlink ref="E352" r:id="rId329" xr:uid="{D0B5BD01-235F-4207-9EB2-D8F11965E8A7}"/>
    <hyperlink ref="E353" r:id="rId330" xr:uid="{869F7B6A-6DFE-4371-A1FE-87A7AF386BBE}"/>
    <hyperlink ref="E354" r:id="rId331" xr:uid="{0BFA9714-D6F5-4E2E-AF4B-7F4C1648215E}"/>
    <hyperlink ref="E355" r:id="rId332" xr:uid="{80E66A1D-D86A-4EFF-95EF-19902504F5C8}"/>
    <hyperlink ref="E356" r:id="rId333" xr:uid="{E8DFD2E7-2FBD-4423-8230-AC9181160B43}"/>
    <hyperlink ref="E357" r:id="rId334" xr:uid="{BB59C05B-73EA-4B70-98C0-0953CF3FC294}"/>
    <hyperlink ref="E358" r:id="rId335" xr:uid="{CD612D6B-984E-49E2-924F-F484141BFE30}"/>
    <hyperlink ref="E359" r:id="rId336" xr:uid="{7E98A84C-904F-47E6-AF6E-1528E5E1A8BD}"/>
    <hyperlink ref="E360" r:id="rId337" xr:uid="{028047FB-3537-4E5A-B045-857296A768D3}"/>
    <hyperlink ref="E361" r:id="rId338" xr:uid="{88D87E00-18C3-4C0C-97B6-D16886D19569}"/>
    <hyperlink ref="E362" r:id="rId339" xr:uid="{9FA057D7-0BC4-407B-AE2A-1C5F4CCB9E31}"/>
    <hyperlink ref="E363" r:id="rId340" xr:uid="{C3EB441C-CEBE-45AF-A4B0-A3AE9540B5AD}"/>
    <hyperlink ref="E365" r:id="rId341" xr:uid="{A47C165E-3EA9-49C3-B83C-56CB7C93F0DE}"/>
    <hyperlink ref="E366" r:id="rId342" xr:uid="{C2061B9B-05DD-452E-8F9D-3E1DCDC56B7D}"/>
    <hyperlink ref="E367" r:id="rId343" xr:uid="{AC4507F6-2654-4F6A-8D97-1070F5C2BCD1}"/>
    <hyperlink ref="E368" r:id="rId344" xr:uid="{E897352C-8371-49C8-892F-630FB0FBDECA}"/>
    <hyperlink ref="E369" r:id="rId345" xr:uid="{E0897B3D-F83F-41ED-BBC9-2B2D898E1D03}"/>
    <hyperlink ref="E370" r:id="rId346" xr:uid="{91DD3730-B673-45AF-BE3C-64A8DFE388AA}"/>
    <hyperlink ref="E371" r:id="rId347" xr:uid="{E4D7F120-215E-421E-9B77-EF1F1F4BB23C}"/>
    <hyperlink ref="E372" r:id="rId348" xr:uid="{3FD0FD99-A2AF-4511-B20B-5C0CEEB37BDF}"/>
    <hyperlink ref="E373" r:id="rId349" xr:uid="{B5362F39-FCAB-4381-9148-6016A7F0D74D}"/>
    <hyperlink ref="E374" r:id="rId350" xr:uid="{35591686-6047-41FA-91A0-5EFD9A7379D6}"/>
    <hyperlink ref="E375" r:id="rId351" xr:uid="{8664E5DD-7C68-456D-849D-38ECC8DD73E9}"/>
    <hyperlink ref="E376" r:id="rId352" xr:uid="{44133634-854F-4B55-9FD1-B21AEDE1F8A6}"/>
    <hyperlink ref="E377" r:id="rId353" xr:uid="{A8DC1735-D668-47EF-941C-2DF2E8DF758D}"/>
    <hyperlink ref="E379" r:id="rId354" xr:uid="{791D06A3-BC5E-4AF4-A550-11456856DBDE}"/>
    <hyperlink ref="E380" r:id="rId355" xr:uid="{4552EAA8-558A-47D6-9906-C4BBE169ED27}"/>
    <hyperlink ref="E381" r:id="rId356" xr:uid="{E70A39A9-63E5-4AD9-A389-4AD395D67727}"/>
    <hyperlink ref="E382" r:id="rId357" xr:uid="{564EB3D4-2FBB-4BD1-94D5-DEBA0FF6392F}"/>
    <hyperlink ref="E383" r:id="rId358" xr:uid="{391E4627-4909-4D1F-B2C8-11EEDF12897C}"/>
    <hyperlink ref="E384" r:id="rId359" xr:uid="{7061D3E4-559A-493D-8F43-C9ED4FCC68AF}"/>
    <hyperlink ref="E385" r:id="rId360" xr:uid="{BA706682-1368-479D-B95F-DDAF41A70A46}"/>
    <hyperlink ref="E386" r:id="rId361" xr:uid="{70FB987A-68CD-4671-BEA2-9CD46138290A}"/>
    <hyperlink ref="E387" r:id="rId362" xr:uid="{A4E2A222-25DD-4800-BBEF-C1B33F4A356E}"/>
    <hyperlink ref="E388" r:id="rId363" xr:uid="{4C8E074D-E9A0-4DD3-88CD-56FB41C5B2E7}"/>
    <hyperlink ref="E390" r:id="rId364" xr:uid="{74F0D2AE-102A-48D3-B2D7-354E2902357E}"/>
    <hyperlink ref="E391" r:id="rId365" xr:uid="{95ECD9F3-D064-4510-B298-98AAAD6013B6}"/>
    <hyperlink ref="E392" r:id="rId366" xr:uid="{25B72F6B-FCD4-46CF-8E3C-A562B63013F9}"/>
    <hyperlink ref="E393" r:id="rId367" xr:uid="{FBFDBE8D-3A3D-4EB9-BC37-75AC9BF7E07B}"/>
    <hyperlink ref="E394" r:id="rId368" xr:uid="{2E7FCC43-F59C-40A8-B99E-AABDCD218A48}"/>
    <hyperlink ref="E395" r:id="rId369" xr:uid="{CE5E840A-1220-44D0-8B4D-2130D2F0290B}"/>
    <hyperlink ref="E396" r:id="rId370" xr:uid="{9A20DF8C-E6DE-4B8C-8A91-3817DBAB7A32}"/>
    <hyperlink ref="E397" r:id="rId371" xr:uid="{4BB54EC0-1790-4EC3-95DC-B82FAB8B9467}"/>
    <hyperlink ref="E401" r:id="rId372" xr:uid="{BD87562A-F8B7-4FDE-8772-4C6EF1DEA32E}"/>
    <hyperlink ref="E402" r:id="rId373" xr:uid="{17473165-32E4-405E-A09F-20EFDC9C0D7B}"/>
    <hyperlink ref="E403" r:id="rId374" xr:uid="{F7E9A022-2240-4682-BB47-142874FCE3B0}"/>
    <hyperlink ref="E404" r:id="rId375" xr:uid="{BC365645-F07F-4BAD-AAC1-91508D8FA52B}"/>
    <hyperlink ref="E405" r:id="rId376" xr:uid="{D10E206D-7AA6-4AA8-8D67-017888623E69}"/>
    <hyperlink ref="E406" r:id="rId377" xr:uid="{4CA9CA3C-1109-48F3-A6EE-885DB31D0915}"/>
    <hyperlink ref="E407" r:id="rId378" xr:uid="{F5B1D4C4-5C56-4CA6-B065-00EF847BF594}"/>
    <hyperlink ref="E408" r:id="rId379" xr:uid="{64D76562-9CD7-49F3-9306-2574F1C4FE8D}"/>
    <hyperlink ref="E409" r:id="rId380" xr:uid="{D4D3FADA-9760-45EC-9FDB-94250304BC80}"/>
    <hyperlink ref="E410" r:id="rId381" xr:uid="{23C3E405-E041-411E-AA71-8FA25FA598B7}"/>
    <hyperlink ref="E411" r:id="rId382" xr:uid="{5D7ED6FD-35AA-46A6-81DB-F94E9965325F}"/>
    <hyperlink ref="E412" r:id="rId383" xr:uid="{D3BB3322-0CC8-4A5F-9119-B37AF2B3C64D}"/>
    <hyperlink ref="E413" r:id="rId384" xr:uid="{BF598700-B0CA-43E8-B063-4DD304CDE3DA}"/>
    <hyperlink ref="E414" r:id="rId385" xr:uid="{EF24AFBB-1902-4AC3-9EB5-6D1779EA2F92}"/>
    <hyperlink ref="E415" r:id="rId386" xr:uid="{E61C43C8-5FB5-4B54-9A10-04743C7842AF}"/>
    <hyperlink ref="E416" r:id="rId387" xr:uid="{B463C761-F783-4411-848E-643F764EA321}"/>
    <hyperlink ref="E417" r:id="rId388" xr:uid="{68BF2DCA-CCA4-4C24-A936-E15DEF067950}"/>
    <hyperlink ref="E418" r:id="rId389" xr:uid="{0A61551E-F340-4138-B95D-A5877D01762C}"/>
    <hyperlink ref="E419" r:id="rId390" xr:uid="{581E790C-5B21-4878-AEEE-AC41A200FB16}"/>
    <hyperlink ref="E420" r:id="rId391" xr:uid="{D943CDA1-3BDA-4EA4-AC67-B286633E231C}"/>
    <hyperlink ref="E421" r:id="rId392" xr:uid="{FE50F1D5-FF17-4EF6-9809-8E6D35437720}"/>
    <hyperlink ref="E422" r:id="rId393" xr:uid="{C38C5CA3-5A92-482C-805C-D4A0EBC2E495}"/>
    <hyperlink ref="E423" r:id="rId394" xr:uid="{7C838BF8-8F47-477E-815B-C38176CAFEAC}"/>
    <hyperlink ref="E424" r:id="rId395" xr:uid="{533BEB11-0DF1-49A2-9303-4054C4876781}"/>
    <hyperlink ref="E425" r:id="rId396" xr:uid="{045CC579-9106-47BD-8C76-1737EDFE9A78}"/>
    <hyperlink ref="E426" r:id="rId397" xr:uid="{D9ECD941-D7F5-4B91-91BE-9723E9D6A8FF}"/>
    <hyperlink ref="E427" r:id="rId398" xr:uid="{963159E3-1DE2-41F3-A85C-0A6232AA9607}"/>
    <hyperlink ref="E428" r:id="rId399" xr:uid="{F400BB79-2248-44AB-8DE8-F67C2643F226}"/>
    <hyperlink ref="E429" r:id="rId400" xr:uid="{E263B566-A50E-4D13-874D-C697D4F64DC9}"/>
    <hyperlink ref="E430" r:id="rId401" xr:uid="{1B62AB93-732D-43E3-9657-0482F52D3915}"/>
    <hyperlink ref="E431" r:id="rId402" xr:uid="{DC37462D-4F82-4600-B520-AB500E39A670}"/>
    <hyperlink ref="E432" r:id="rId403" xr:uid="{9F4D7CAF-4543-4F07-B03D-D73E33A11FD0}"/>
    <hyperlink ref="E433" r:id="rId404" xr:uid="{2A519CEA-AF81-4297-A138-B4187B6BF56F}"/>
    <hyperlink ref="E434" r:id="rId405" xr:uid="{DB678048-1B3C-4E81-B17C-3702BC50A1D0}"/>
    <hyperlink ref="E435" r:id="rId406" xr:uid="{66294AD9-3AD0-4BB8-AB5A-587ACED2F8DD}"/>
    <hyperlink ref="E436" r:id="rId407" xr:uid="{81461D8A-22A8-4CDD-A9F4-C94F93DE9C19}"/>
    <hyperlink ref="E437" r:id="rId408" xr:uid="{9354BF53-094D-4F8E-B653-2456043CFFE2}"/>
    <hyperlink ref="E438" r:id="rId409" xr:uid="{3C5062E3-B455-47EC-B3EC-F306857DED6B}"/>
    <hyperlink ref="E439" r:id="rId410" xr:uid="{05E65AF4-FEEA-4FFA-83A9-E016D38802EE}"/>
    <hyperlink ref="E440" r:id="rId411" xr:uid="{F468327C-6DD8-423D-B61B-B3316D3A6167}"/>
    <hyperlink ref="E441" r:id="rId412" xr:uid="{6A055E3F-92E6-4762-940E-4AEC40FD4D0C}"/>
    <hyperlink ref="E442" r:id="rId413" xr:uid="{822B810C-DE3B-4F2A-915F-291DF22F2FF0}"/>
    <hyperlink ref="E444" r:id="rId414" xr:uid="{CE6C5E08-CCFB-4FB2-97D2-1C7E3B63C458}"/>
    <hyperlink ref="E445" r:id="rId415" xr:uid="{7CBD453F-27F3-41D0-8668-BF7A7DCDF03F}"/>
    <hyperlink ref="E446" r:id="rId416" xr:uid="{DBBEDD57-E7EA-49F8-B620-B3B7D44B9913}"/>
    <hyperlink ref="E447" r:id="rId417" xr:uid="{203DCD61-E844-4D8B-B91A-8753B6A34C9E}"/>
    <hyperlink ref="E448" r:id="rId418" xr:uid="{3AA81C29-AA1D-44F1-A1DB-40CE0AC908BA}"/>
    <hyperlink ref="E449" r:id="rId419" xr:uid="{276DB0E2-0DAA-478E-9996-86653DA252AD}"/>
    <hyperlink ref="E450" r:id="rId420" xr:uid="{4C9881B1-16D1-4BE1-AC35-E708FF3C038D}"/>
    <hyperlink ref="E451" r:id="rId421" xr:uid="{F1C7F11C-C6C1-4133-A96A-394DFB85D21B}"/>
    <hyperlink ref="E452" r:id="rId422" xr:uid="{1C27BBE6-E563-4DB4-97A4-17A1F0B4B303}"/>
    <hyperlink ref="E453" r:id="rId423" xr:uid="{975CBB03-F109-4E36-8659-56D224EF27CD}"/>
    <hyperlink ref="E454" r:id="rId424" xr:uid="{9BAD9095-E951-422A-AC11-D70DCDDBC105}"/>
    <hyperlink ref="E455" r:id="rId425" xr:uid="{6F5714A8-3FBA-4981-B926-213C82D4772C}"/>
    <hyperlink ref="E456" r:id="rId426" xr:uid="{01112AB4-6CAC-4944-886E-ECB5C40E67BC}"/>
    <hyperlink ref="E457" r:id="rId427" xr:uid="{98FCC861-AD59-47BC-8034-1FB4275B28BD}"/>
    <hyperlink ref="E458" r:id="rId428" xr:uid="{C28C1818-9814-448A-83A6-D3DDC0CD107D}"/>
    <hyperlink ref="E459" r:id="rId429" xr:uid="{F61ACEDF-3104-45EC-944E-9F1BFF634355}"/>
    <hyperlink ref="E460" r:id="rId430" xr:uid="{A223B356-702C-4C0B-B8D5-AEB3A0BE116C}"/>
    <hyperlink ref="E461" r:id="rId431" xr:uid="{814049CD-12F4-44A4-9E62-3DABEBF0CA03}"/>
    <hyperlink ref="E462" r:id="rId432" xr:uid="{C4DF0177-3F24-4EA0-82AA-AF1B50548A23}"/>
    <hyperlink ref="E463" r:id="rId433" xr:uid="{05C9A0BC-F0D8-4221-9273-2167B864452F}"/>
    <hyperlink ref="E464" r:id="rId434" xr:uid="{04D2DE59-5647-4DC8-A548-5318FF3550D3}"/>
    <hyperlink ref="E465" r:id="rId435" xr:uid="{700E9BD6-8CD0-4335-90D6-03A213C0DC5E}"/>
    <hyperlink ref="E466" r:id="rId436" xr:uid="{B7415F7E-E6F9-460D-8391-EAB3FE80752A}"/>
    <hyperlink ref="E467" r:id="rId437" xr:uid="{4488E060-41D9-4D12-84EC-2B4F30FCD032}"/>
    <hyperlink ref="E468" r:id="rId438" xr:uid="{3F92E6A3-C8C2-4601-BABE-87E7316E7A6A}"/>
    <hyperlink ref="E469" r:id="rId439" xr:uid="{35C62B15-07C5-4476-B415-D150A6162E30}"/>
    <hyperlink ref="E470" r:id="rId440" xr:uid="{4A075167-622B-408C-9936-AFDE935A8465}"/>
    <hyperlink ref="E471" r:id="rId441" xr:uid="{355449EC-56FE-46F9-8038-FAA960BB07EA}"/>
    <hyperlink ref="E472" r:id="rId442" xr:uid="{96690E33-21A8-4217-BD3F-6D4E90E86146}"/>
    <hyperlink ref="E473" r:id="rId443" xr:uid="{37ADBE3E-9CCD-4B69-910B-DA69477B8473}"/>
    <hyperlink ref="E474" r:id="rId444" xr:uid="{B79271CB-151D-44C0-A159-8131B2F9BCDC}"/>
    <hyperlink ref="E475" r:id="rId445" xr:uid="{17302BB8-A4C4-427F-8D42-6162CE89872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AFC82-19C2-4F27-B6B9-3FBAE7A0A651}">
  <dimension ref="A1:O27"/>
  <sheetViews>
    <sheetView showGridLines="0" topLeftCell="B1" zoomScale="115" zoomScaleNormal="115" zoomScaleSheetLayoutView="115" workbookViewId="0">
      <selection activeCell="O16" sqref="O16"/>
    </sheetView>
  </sheetViews>
  <sheetFormatPr defaultRowHeight="14.25"/>
  <cols>
    <col min="1" max="1" width="1.46484375" customWidth="1"/>
    <col min="2" max="2" width="40.53125" customWidth="1"/>
    <col min="4" max="4" width="32.796875" customWidth="1"/>
    <col min="8" max="8" width="9.06640625" customWidth="1"/>
    <col min="11" max="11" width="12.9296875" customWidth="1"/>
    <col min="13" max="13" width="11" bestFit="1" customWidth="1"/>
    <col min="14" max="14" width="15.6640625" bestFit="1" customWidth="1"/>
  </cols>
  <sheetData>
    <row r="1" spans="1:13" ht="3.85" customHeight="1">
      <c r="A1" s="451"/>
      <c r="B1" s="451"/>
      <c r="C1" s="451"/>
      <c r="D1" s="451"/>
      <c r="E1" s="451"/>
      <c r="F1" s="451"/>
      <c r="G1" s="451"/>
      <c r="H1" s="451"/>
      <c r="I1" s="451"/>
      <c r="J1" s="451"/>
    </row>
    <row r="2" spans="1:13" ht="14.45" customHeight="1">
      <c r="A2" s="451"/>
      <c r="B2" s="418" t="s">
        <v>1851</v>
      </c>
      <c r="C2" s="418"/>
      <c r="D2" s="418"/>
      <c r="E2" s="418"/>
      <c r="F2" s="418"/>
      <c r="G2" s="418"/>
      <c r="H2" s="418"/>
      <c r="I2" s="418"/>
      <c r="J2" s="418"/>
      <c r="K2" s="418"/>
    </row>
    <row r="3" spans="1:13" ht="14.45" customHeight="1">
      <c r="A3" s="451"/>
      <c r="B3" s="417" t="s">
        <v>3275</v>
      </c>
      <c r="C3" s="417"/>
      <c r="D3" s="417"/>
      <c r="E3" s="417"/>
      <c r="F3" s="417"/>
      <c r="G3" s="417"/>
      <c r="H3" s="417"/>
      <c r="I3" s="417"/>
      <c r="J3" s="417"/>
      <c r="K3" s="417"/>
    </row>
    <row r="4" spans="1:13" ht="14.45" customHeight="1">
      <c r="A4" s="451"/>
      <c r="B4" s="434" t="s">
        <v>1852</v>
      </c>
      <c r="C4" s="434" t="s">
        <v>1853</v>
      </c>
      <c r="D4" s="434" t="s">
        <v>1854</v>
      </c>
      <c r="E4" s="434" t="s">
        <v>1855</v>
      </c>
      <c r="F4" s="434" t="s">
        <v>1856</v>
      </c>
      <c r="G4" s="434" t="s">
        <v>1857</v>
      </c>
      <c r="H4" s="434" t="s">
        <v>1858</v>
      </c>
      <c r="I4" s="434" t="s">
        <v>1859</v>
      </c>
      <c r="J4" s="434" t="s">
        <v>1860</v>
      </c>
      <c r="K4" s="434" t="s">
        <v>1861</v>
      </c>
    </row>
    <row r="5" spans="1:13" ht="14.45" customHeight="1">
      <c r="A5" s="451"/>
      <c r="B5" s="435"/>
      <c r="C5" s="435"/>
      <c r="D5" s="435"/>
      <c r="E5" s="435"/>
      <c r="F5" s="435"/>
      <c r="G5" s="435"/>
      <c r="H5" s="435"/>
      <c r="I5" s="435"/>
      <c r="J5" s="435" t="s">
        <v>1862</v>
      </c>
      <c r="K5" s="435" t="s">
        <v>1862</v>
      </c>
      <c r="M5" s="532">
        <v>46112</v>
      </c>
    </row>
    <row r="6" spans="1:13" ht="14.45" customHeight="1" thickBot="1">
      <c r="A6" s="451"/>
      <c r="B6" s="435"/>
      <c r="C6" s="435"/>
      <c r="D6" s="435"/>
      <c r="E6" s="435"/>
      <c r="F6" s="435"/>
      <c r="G6" s="435"/>
      <c r="H6" s="435"/>
      <c r="I6" s="435"/>
      <c r="J6" s="435"/>
      <c r="K6" s="435"/>
      <c r="M6" s="535" t="s">
        <v>2693</v>
      </c>
    </row>
    <row r="7" spans="1:13" ht="14.45" customHeight="1" thickTop="1">
      <c r="A7" s="451"/>
      <c r="B7" s="437" t="s">
        <v>1863</v>
      </c>
      <c r="C7" s="438"/>
      <c r="D7" s="438"/>
      <c r="E7" s="438"/>
      <c r="F7" s="438"/>
      <c r="G7" s="438"/>
      <c r="H7" s="438"/>
      <c r="I7" s="438"/>
      <c r="J7" s="438"/>
      <c r="K7" s="438"/>
      <c r="M7" s="481"/>
    </row>
    <row r="8" spans="1:13" ht="14.65" customHeight="1">
      <c r="A8" s="451"/>
      <c r="B8" s="437" t="s">
        <v>1864</v>
      </c>
      <c r="C8" s="438"/>
      <c r="D8" s="438"/>
      <c r="E8" s="438"/>
      <c r="F8" s="438"/>
      <c r="G8" s="438"/>
      <c r="H8" s="438"/>
      <c r="I8" s="438"/>
      <c r="J8" s="438"/>
      <c r="K8" s="870"/>
      <c r="L8" s="557"/>
      <c r="M8" s="481"/>
    </row>
    <row r="9" spans="1:13" ht="14.65" customHeight="1">
      <c r="A9" s="451"/>
      <c r="B9" s="439" t="s">
        <v>1865</v>
      </c>
      <c r="C9" s="440" t="s">
        <v>1866</v>
      </c>
      <c r="D9" s="439" t="s">
        <v>1867</v>
      </c>
      <c r="E9" s="439" t="s">
        <v>1868</v>
      </c>
      <c r="F9" s="441">
        <v>823</v>
      </c>
      <c r="G9" s="442">
        <v>44964</v>
      </c>
      <c r="H9" s="442">
        <v>48944</v>
      </c>
      <c r="I9" s="443">
        <v>131</v>
      </c>
      <c r="J9" s="441">
        <v>25855.29</v>
      </c>
      <c r="K9" s="872">
        <f>+J9*12</f>
        <v>310263.48</v>
      </c>
      <c r="L9" s="557"/>
      <c r="M9" s="533">
        <f>(H9-$M$5)/365</f>
        <v>7.7589041095890412</v>
      </c>
    </row>
    <row r="10" spans="1:13" ht="14.65" customHeight="1">
      <c r="A10" s="451"/>
      <c r="B10" s="439" t="s">
        <v>1865</v>
      </c>
      <c r="C10" s="440" t="s">
        <v>1869</v>
      </c>
      <c r="D10" s="439" t="s">
        <v>1870</v>
      </c>
      <c r="E10" s="439" t="s">
        <v>1868</v>
      </c>
      <c r="F10" s="441">
        <v>799</v>
      </c>
      <c r="G10" s="442">
        <v>45166</v>
      </c>
      <c r="H10" s="442">
        <v>50801</v>
      </c>
      <c r="I10" s="443">
        <v>186</v>
      </c>
      <c r="J10" s="441">
        <v>25076.58</v>
      </c>
      <c r="K10" s="872">
        <f t="shared" ref="K10:K17" si="0">+J10*12</f>
        <v>300918.96000000002</v>
      </c>
      <c r="L10" s="557"/>
      <c r="M10" s="533">
        <f t="shared" ref="M10:M16" si="1">(H10-$M$5)/365</f>
        <v>12.846575342465753</v>
      </c>
    </row>
    <row r="11" spans="1:13" ht="14.65" customHeight="1">
      <c r="A11" s="451"/>
      <c r="B11" s="439" t="s">
        <v>1865</v>
      </c>
      <c r="C11" s="440" t="s">
        <v>1871</v>
      </c>
      <c r="D11" s="439" t="s">
        <v>1872</v>
      </c>
      <c r="E11" s="439" t="s">
        <v>1868</v>
      </c>
      <c r="F11" s="441">
        <v>931</v>
      </c>
      <c r="G11" s="442">
        <v>44679</v>
      </c>
      <c r="H11" s="442">
        <v>48610</v>
      </c>
      <c r="I11" s="443">
        <v>130</v>
      </c>
      <c r="J11" s="441">
        <v>35513.629999999997</v>
      </c>
      <c r="K11" s="872">
        <f t="shared" si="0"/>
        <v>426163.55999999994</v>
      </c>
      <c r="L11" s="557"/>
      <c r="M11" s="533">
        <f t="shared" si="1"/>
        <v>6.8438356164383558</v>
      </c>
    </row>
    <row r="12" spans="1:13" ht="14.65" customHeight="1">
      <c r="A12" s="451"/>
      <c r="B12" s="439" t="s">
        <v>1865</v>
      </c>
      <c r="C12" s="440" t="s">
        <v>1873</v>
      </c>
      <c r="D12" s="439" t="s">
        <v>1874</v>
      </c>
      <c r="E12" s="439" t="s">
        <v>1868</v>
      </c>
      <c r="F12" s="441">
        <v>466</v>
      </c>
      <c r="G12" s="442">
        <v>45078</v>
      </c>
      <c r="H12" s="442">
        <v>48852</v>
      </c>
      <c r="I12" s="443">
        <v>124</v>
      </c>
      <c r="J12" s="441">
        <v>14852.6</v>
      </c>
      <c r="K12" s="872">
        <f t="shared" si="0"/>
        <v>178231.2</v>
      </c>
      <c r="L12" s="557"/>
      <c r="M12" s="533">
        <f t="shared" si="1"/>
        <v>7.506849315068493</v>
      </c>
    </row>
    <row r="13" spans="1:13" ht="14.65" customHeight="1">
      <c r="A13" s="451"/>
      <c r="B13" s="439" t="s">
        <v>1865</v>
      </c>
      <c r="C13" s="440" t="s">
        <v>1875</v>
      </c>
      <c r="D13" s="439" t="s">
        <v>1876</v>
      </c>
      <c r="E13" s="439" t="s">
        <v>1868</v>
      </c>
      <c r="F13" s="441">
        <v>1606</v>
      </c>
      <c r="G13" s="442">
        <v>45204</v>
      </c>
      <c r="H13" s="442">
        <v>48975</v>
      </c>
      <c r="I13" s="443">
        <v>124</v>
      </c>
      <c r="J13" s="441">
        <v>32357.45</v>
      </c>
      <c r="K13" s="872">
        <f t="shared" si="0"/>
        <v>388289.4</v>
      </c>
      <c r="L13" s="557"/>
      <c r="M13" s="533">
        <f t="shared" si="1"/>
        <v>7.8438356164383558</v>
      </c>
    </row>
    <row r="14" spans="1:13" ht="14.65" customHeight="1">
      <c r="A14" s="451"/>
      <c r="B14" s="439" t="s">
        <v>1865</v>
      </c>
      <c r="C14" s="440" t="s">
        <v>1877</v>
      </c>
      <c r="D14" s="439" t="s">
        <v>1878</v>
      </c>
      <c r="E14" s="439" t="s">
        <v>1868</v>
      </c>
      <c r="F14" s="441">
        <v>558</v>
      </c>
      <c r="G14" s="442">
        <v>43770</v>
      </c>
      <c r="H14" s="442">
        <v>47879</v>
      </c>
      <c r="I14" s="443">
        <v>135</v>
      </c>
      <c r="J14" s="441">
        <v>19433.2</v>
      </c>
      <c r="K14" s="872">
        <f t="shared" si="0"/>
        <v>233198.40000000002</v>
      </c>
      <c r="L14" s="557"/>
      <c r="M14" s="533">
        <f t="shared" si="1"/>
        <v>4.8410958904109593</v>
      </c>
    </row>
    <row r="15" spans="1:13" ht="14.65" customHeight="1">
      <c r="A15" s="451"/>
      <c r="B15" s="439" t="s">
        <v>1865</v>
      </c>
      <c r="C15" s="440" t="s">
        <v>1879</v>
      </c>
      <c r="D15" s="439" t="s">
        <v>1880</v>
      </c>
      <c r="E15" s="439" t="s">
        <v>1868</v>
      </c>
      <c r="F15" s="441">
        <v>557</v>
      </c>
      <c r="G15" s="442">
        <v>43585</v>
      </c>
      <c r="H15" s="442">
        <v>49368</v>
      </c>
      <c r="I15" s="443">
        <v>191</v>
      </c>
      <c r="J15" s="441">
        <v>19398.37</v>
      </c>
      <c r="K15" s="872">
        <f t="shared" si="0"/>
        <v>232780.44</v>
      </c>
      <c r="L15" s="557"/>
      <c r="M15" s="533">
        <f t="shared" si="1"/>
        <v>8.9205479452054792</v>
      </c>
    </row>
    <row r="16" spans="1:13" ht="14.65" customHeight="1">
      <c r="A16" s="451"/>
      <c r="B16" s="439" t="s">
        <v>1865</v>
      </c>
      <c r="C16" s="440" t="s">
        <v>1881</v>
      </c>
      <c r="D16" s="439" t="s">
        <v>1882</v>
      </c>
      <c r="E16" s="439" t="s">
        <v>1868</v>
      </c>
      <c r="F16" s="441">
        <v>2077</v>
      </c>
      <c r="G16" s="442">
        <v>43617</v>
      </c>
      <c r="H16" s="442">
        <v>47452</v>
      </c>
      <c r="I16" s="443">
        <v>126</v>
      </c>
      <c r="J16" s="441">
        <v>58739</v>
      </c>
      <c r="K16" s="872">
        <f t="shared" si="0"/>
        <v>704868</v>
      </c>
      <c r="L16" s="557"/>
      <c r="M16" s="533">
        <f t="shared" si="1"/>
        <v>3.6712328767123288</v>
      </c>
    </row>
    <row r="17" spans="1:15" ht="14.65" customHeight="1">
      <c r="A17" s="451"/>
      <c r="B17" s="444" t="s">
        <v>1865</v>
      </c>
      <c r="C17" s="445" t="s">
        <v>1883</v>
      </c>
      <c r="D17" s="444" t="s">
        <v>76</v>
      </c>
      <c r="E17" s="444"/>
      <c r="F17" s="446">
        <v>870</v>
      </c>
      <c r="G17" s="445"/>
      <c r="H17" s="445"/>
      <c r="I17" s="447">
        <v>0</v>
      </c>
      <c r="J17" s="446">
        <v>0</v>
      </c>
      <c r="K17" s="872">
        <f t="shared" si="0"/>
        <v>0</v>
      </c>
      <c r="L17" s="557"/>
      <c r="M17" s="481"/>
    </row>
    <row r="18" spans="1:15" ht="14.65" customHeight="1">
      <c r="A18" s="451"/>
      <c r="B18" s="437" t="s">
        <v>1884</v>
      </c>
      <c r="C18" s="437"/>
      <c r="D18" s="448"/>
      <c r="E18" s="448"/>
      <c r="F18" s="873">
        <f>+SUM(F9:F17)</f>
        <v>8687</v>
      </c>
      <c r="G18" s="448"/>
      <c r="H18" s="448"/>
      <c r="I18" s="448"/>
      <c r="J18" s="873">
        <f t="shared" ref="J18:K18" si="2">+SUM(J9:J17)</f>
        <v>231226.12000000002</v>
      </c>
      <c r="K18" s="873">
        <f t="shared" si="2"/>
        <v>2774713.44</v>
      </c>
      <c r="L18" s="557"/>
      <c r="M18" s="534">
        <f>SUMPRODUCT(M9:M16,F9:F16)/SUM(F9:F16)</f>
        <v>6.96075501059335</v>
      </c>
    </row>
    <row r="19" spans="1:15" ht="14.55" customHeight="1">
      <c r="A19" s="451"/>
      <c r="B19" s="871"/>
      <c r="C19" s="871"/>
      <c r="D19" s="871"/>
      <c r="E19" s="871"/>
      <c r="F19" s="871"/>
      <c r="G19" s="871"/>
      <c r="H19" s="871"/>
      <c r="I19" s="871"/>
      <c r="J19" s="871"/>
      <c r="K19" s="439"/>
    </row>
    <row r="20" spans="1:15" ht="14.55" customHeight="1">
      <c r="A20" s="451"/>
      <c r="B20" s="871"/>
      <c r="C20" s="871"/>
      <c r="D20" s="871"/>
      <c r="E20" s="871"/>
      <c r="F20" s="871"/>
      <c r="G20" s="871"/>
      <c r="H20" s="871"/>
      <c r="I20" s="871"/>
      <c r="J20" s="871"/>
      <c r="K20" s="444"/>
    </row>
    <row r="21" spans="1:15" ht="14.55" customHeight="1">
      <c r="A21" s="451"/>
      <c r="B21" s="869" t="s">
        <v>1885</v>
      </c>
      <c r="C21" s="870"/>
      <c r="D21" s="870"/>
      <c r="E21" s="870"/>
      <c r="F21" s="870"/>
      <c r="G21" s="870"/>
      <c r="H21" s="870"/>
      <c r="I21" s="870"/>
      <c r="J21" s="870"/>
      <c r="K21" s="436"/>
    </row>
    <row r="22" spans="1:15" ht="14.55" customHeight="1">
      <c r="A22" s="451"/>
      <c r="B22" s="869" t="s">
        <v>1864</v>
      </c>
      <c r="C22" s="870"/>
      <c r="D22" s="870"/>
      <c r="E22" s="870"/>
      <c r="F22" s="870"/>
      <c r="G22" s="870"/>
      <c r="H22" s="870"/>
      <c r="I22" s="870"/>
      <c r="J22" s="870"/>
      <c r="K22" s="438"/>
      <c r="N22" t="s">
        <v>3276</v>
      </c>
      <c r="O22" s="874">
        <f>SUM(F9:F16)/F18</f>
        <v>0.89985035109934386</v>
      </c>
    </row>
    <row r="23" spans="1:15" ht="14.45" customHeight="1">
      <c r="A23" s="451"/>
      <c r="B23" s="444" t="s">
        <v>1886</v>
      </c>
      <c r="C23" s="445" t="s">
        <v>1887</v>
      </c>
      <c r="D23" s="444" t="s">
        <v>1888</v>
      </c>
      <c r="E23" s="444" t="s">
        <v>1889</v>
      </c>
      <c r="F23" s="446">
        <v>33523</v>
      </c>
      <c r="G23" s="450">
        <v>44129</v>
      </c>
      <c r="H23" s="450">
        <v>46477</v>
      </c>
      <c r="I23" s="447">
        <v>78</v>
      </c>
      <c r="J23" s="446">
        <v>50000</v>
      </c>
      <c r="K23" s="446">
        <v>600000</v>
      </c>
    </row>
    <row r="24" spans="1:15">
      <c r="B24" s="437" t="s">
        <v>1884</v>
      </c>
      <c r="C24" s="437"/>
      <c r="D24" s="448"/>
      <c r="E24" s="448"/>
      <c r="F24" s="449">
        <v>33523</v>
      </c>
      <c r="G24" s="448"/>
      <c r="H24" s="448"/>
      <c r="I24" s="448"/>
      <c r="J24" s="449">
        <v>50000</v>
      </c>
      <c r="K24" s="449">
        <v>600000</v>
      </c>
    </row>
    <row r="27" spans="1:15">
      <c r="F27" s="512"/>
    </row>
  </sheetData>
  <pageMargins left="0.7" right="0.7" top="0.75" bottom="0.75" header="0.3" footer="0.3"/>
  <pageSetup scale="57"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6B52-0F89-4E8C-A609-158555667AB9}">
  <dimension ref="A1:I12"/>
  <sheetViews>
    <sheetView showGridLines="0" workbookViewId="0">
      <selection activeCell="I6" sqref="I6"/>
    </sheetView>
  </sheetViews>
  <sheetFormatPr defaultColWidth="8.86328125" defaultRowHeight="14.25"/>
  <cols>
    <col min="1" max="1" width="12.73046875" customWidth="1"/>
    <col min="2" max="2" width="37.265625" bestFit="1" customWidth="1"/>
    <col min="3" max="3" width="2.73046875" customWidth="1"/>
    <col min="4" max="4" width="17.59765625" customWidth="1"/>
    <col min="5" max="6" width="13" customWidth="1"/>
    <col min="7" max="7" width="13.265625" customWidth="1"/>
    <col min="8" max="8" width="15" customWidth="1"/>
    <col min="9" max="9" width="15.265625" customWidth="1"/>
  </cols>
  <sheetData>
    <row r="1" spans="1:9" ht="15.75">
      <c r="A1" s="909"/>
      <c r="B1" s="909"/>
      <c r="C1" s="909"/>
      <c r="D1" s="909"/>
      <c r="E1" s="909"/>
      <c r="F1" s="909"/>
      <c r="H1" s="482" t="s">
        <v>2670</v>
      </c>
      <c r="I1" s="483">
        <v>605061</v>
      </c>
    </row>
    <row r="2" spans="1:9" ht="15.75">
      <c r="A2" s="909"/>
      <c r="B2" s="909"/>
      <c r="C2" s="909"/>
      <c r="D2" s="909"/>
      <c r="E2" s="909"/>
      <c r="F2" s="909"/>
    </row>
    <row r="3" spans="1:9" ht="30" customHeight="1">
      <c r="A3" s="910"/>
      <c r="B3" s="910"/>
      <c r="C3" s="910"/>
      <c r="D3" s="910"/>
      <c r="E3" s="910"/>
      <c r="F3" s="910"/>
    </row>
    <row r="4" spans="1:9">
      <c r="H4" t="s">
        <v>2785</v>
      </c>
      <c r="I4" s="753">
        <v>45930</v>
      </c>
    </row>
    <row r="5" spans="1:9" ht="18">
      <c r="C5" s="404"/>
      <c r="D5" s="911"/>
      <c r="E5" s="911"/>
      <c r="F5" s="911"/>
      <c r="H5" t="s">
        <v>2786</v>
      </c>
      <c r="I5" s="754">
        <f>+I4+365</f>
        <v>46295</v>
      </c>
    </row>
    <row r="6" spans="1:9">
      <c r="A6" s="405"/>
      <c r="B6" s="405"/>
      <c r="C6" s="406"/>
      <c r="D6" s="407"/>
      <c r="E6" s="405"/>
      <c r="F6" s="405"/>
    </row>
    <row r="7" spans="1:9">
      <c r="B7" s="408"/>
      <c r="C7" s="409"/>
      <c r="D7" s="410"/>
      <c r="E7" s="411"/>
      <c r="F7" s="412"/>
    </row>
    <row r="8" spans="1:9">
      <c r="B8" s="408"/>
      <c r="C8" s="409"/>
      <c r="D8" s="410"/>
      <c r="E8" s="411"/>
      <c r="F8" s="412"/>
    </row>
    <row r="9" spans="1:9">
      <c r="A9" s="413"/>
      <c r="B9" s="87"/>
      <c r="C9" s="413"/>
      <c r="D9" s="163"/>
      <c r="E9" s="414"/>
      <c r="F9" s="415"/>
      <c r="G9" s="163"/>
    </row>
    <row r="10" spans="1:9">
      <c r="B10" s="416"/>
    </row>
    <row r="11" spans="1:9">
      <c r="B11" s="416"/>
    </row>
    <row r="12" spans="1:9">
      <c r="B12" s="416"/>
    </row>
  </sheetData>
  <mergeCells count="4">
    <mergeCell ref="A1:F1"/>
    <mergeCell ref="A2:F2"/>
    <mergeCell ref="A3:F3"/>
    <mergeCell ref="D5:F5"/>
  </mergeCells>
  <pageMargins left="0.7" right="0.7" top="0.75" bottom="0.75" header="0.3" footer="0.3"/>
  <pageSetup scale="60" orientation="landscape" r:id="rId1"/>
  <headerFooter>
    <oddFooter>&amp;L&amp;F&amp;R&amp;P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C7A4-FF8E-41E6-8AA1-8F41F7D1F838}">
  <dimension ref="J1:AE4"/>
  <sheetViews>
    <sheetView showGridLines="0" zoomScaleNormal="100" workbookViewId="0">
      <selection activeCell="K5" sqref="K5"/>
    </sheetView>
  </sheetViews>
  <sheetFormatPr defaultRowHeight="14.25"/>
  <cols>
    <col min="10" max="10" width="31.73046875" customWidth="1"/>
    <col min="11" max="11" width="19.19921875" customWidth="1"/>
  </cols>
  <sheetData>
    <row r="1" spans="10:31">
      <c r="J1" s="482" t="str">
        <f>"Taxes paid through" &amp; TEXT(' OSAR'!$G$6," mm/dd/yyy")</f>
        <v>Taxes paid through 12/31/2025</v>
      </c>
      <c r="K1" s="483">
        <v>3441526.6</v>
      </c>
    </row>
    <row r="2" spans="10:31">
      <c r="AD2" t="s">
        <v>79</v>
      </c>
      <c r="AE2" s="102">
        <v>0</v>
      </c>
    </row>
    <row r="3" spans="10:31">
      <c r="J3" s="753">
        <v>45839</v>
      </c>
      <c r="K3" t="s">
        <v>2785</v>
      </c>
    </row>
    <row r="4" spans="10:31">
      <c r="J4" s="754">
        <f>+J3+364</f>
        <v>46203</v>
      </c>
      <c r="K4" t="s">
        <v>2786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08AD-57D7-4118-9134-0C96B434FE60}">
  <sheetPr codeName="Sheet47">
    <tabColor rgb="FF000080"/>
    <pageSetUpPr fitToPage="1"/>
  </sheetPr>
  <dimension ref="A1:AT88"/>
  <sheetViews>
    <sheetView showGridLines="0" topLeftCell="A8" zoomScaleNormal="100" workbookViewId="0">
      <selection activeCell="G73" sqref="G73:G74"/>
    </sheetView>
  </sheetViews>
  <sheetFormatPr defaultColWidth="7.06640625" defaultRowHeight="10.15" outlineLevelCol="1"/>
  <cols>
    <col min="1" max="1" width="21" style="225" bestFit="1" customWidth="1"/>
    <col min="2" max="2" width="32.46484375" style="225" bestFit="1" customWidth="1"/>
    <col min="3" max="3" width="5.796875" style="223" bestFit="1" customWidth="1" outlineLevel="1"/>
    <col min="4" max="4" width="6.59765625" style="224" bestFit="1" customWidth="1"/>
    <col min="5" max="5" width="9.6640625" style="222" bestFit="1" customWidth="1" outlineLevel="1"/>
    <col min="6" max="6" width="9.3984375" style="222" bestFit="1" customWidth="1" outlineLevel="1"/>
    <col min="7" max="7" width="9.1328125" style="224" bestFit="1" customWidth="1" outlineLevel="1"/>
    <col min="8" max="8" width="9.3984375" style="222" bestFit="1" customWidth="1" outlineLevel="1"/>
    <col min="9" max="9" width="9.1328125" style="224" bestFit="1" customWidth="1" outlineLevel="1"/>
    <col min="10" max="10" width="0.59765625" style="222" hidden="1" customWidth="1" outlineLevel="1"/>
    <col min="11" max="11" width="6.86328125" style="223" bestFit="1" customWidth="1" outlineLevel="1" collapsed="1"/>
    <col min="12" max="12" width="23.9296875" style="224" bestFit="1" customWidth="1"/>
    <col min="13" max="13" width="10.33203125" style="222" bestFit="1" customWidth="1"/>
    <col min="14" max="17" width="9.3984375" style="222" bestFit="1" customWidth="1"/>
    <col min="18" max="18" width="15.53125" style="222" bestFit="1" customWidth="1"/>
    <col min="19" max="19" width="11.9296875" style="222" bestFit="1" customWidth="1"/>
    <col min="20" max="20" width="13" style="222" bestFit="1" customWidth="1"/>
    <col min="21" max="21" width="15" style="222" bestFit="1" customWidth="1"/>
    <col min="22" max="22" width="13.53125" style="222" bestFit="1" customWidth="1"/>
    <col min="23" max="23" width="13.53125" style="222" bestFit="1" customWidth="1" outlineLevel="1"/>
    <col min="24" max="24" width="17.1328125" style="222" bestFit="1" customWidth="1" outlineLevel="1"/>
    <col min="25" max="25" width="13.53125" style="222" bestFit="1" customWidth="1" outlineLevel="1"/>
    <col min="26" max="26" width="14.46484375" style="222" bestFit="1" customWidth="1" outlineLevel="1"/>
    <col min="27" max="33" width="6.59765625" style="222" bestFit="1" customWidth="1" outlineLevel="1"/>
    <col min="34" max="34" width="3.73046875" style="225" customWidth="1"/>
    <col min="35" max="35" width="3.46484375" style="225" customWidth="1"/>
    <col min="36" max="36" width="9.3984375" style="222" bestFit="1" customWidth="1" outlineLevel="1"/>
    <col min="37" max="37" width="9.53125" style="222" bestFit="1" customWidth="1" outlineLevel="1"/>
    <col min="38" max="39" width="11.6640625" style="222" bestFit="1" customWidth="1" outlineLevel="1"/>
    <col min="40" max="40" width="3.46484375" style="225" customWidth="1"/>
    <col min="41" max="41" width="26" style="225" bestFit="1" customWidth="1"/>
    <col min="42" max="43" width="10.86328125" style="225" bestFit="1" customWidth="1"/>
    <col min="44" max="44" width="4.53125" style="225" customWidth="1"/>
    <col min="45" max="45" width="7.1328125" style="225" bestFit="1" customWidth="1"/>
    <col min="46" max="46" width="10.59765625" style="225" bestFit="1" customWidth="1"/>
    <col min="47" max="16384" width="7.06640625" style="225"/>
  </cols>
  <sheetData>
    <row r="1" spans="1:46" ht="20.65">
      <c r="B1" s="218" t="s">
        <v>987</v>
      </c>
      <c r="C1" s="219"/>
      <c r="D1" s="220"/>
      <c r="E1" s="221"/>
      <c r="F1" s="221"/>
      <c r="G1" s="220"/>
      <c r="H1" s="221"/>
      <c r="I1" s="220"/>
    </row>
    <row r="2" spans="1:46" ht="15">
      <c r="B2" s="226" t="s">
        <v>985</v>
      </c>
      <c r="C2" s="219"/>
      <c r="D2" s="220"/>
      <c r="E2" s="221"/>
      <c r="F2" s="221"/>
      <c r="G2" s="220"/>
      <c r="H2" s="221"/>
      <c r="I2" s="220"/>
    </row>
    <row r="3" spans="1:46">
      <c r="B3" s="227" t="s">
        <v>2699</v>
      </c>
      <c r="C3" s="570" t="s">
        <v>988</v>
      </c>
      <c r="D3" s="570" t="s">
        <v>988</v>
      </c>
      <c r="E3" s="570" t="s">
        <v>988</v>
      </c>
      <c r="F3" s="570" t="s">
        <v>989</v>
      </c>
      <c r="G3" s="570" t="s">
        <v>990</v>
      </c>
      <c r="H3" s="570" t="s">
        <v>991</v>
      </c>
      <c r="I3" s="570" t="s">
        <v>990</v>
      </c>
      <c r="J3" s="228"/>
      <c r="K3" s="229">
        <v>1</v>
      </c>
      <c r="L3" s="229">
        <v>1</v>
      </c>
      <c r="M3" s="229">
        <v>1</v>
      </c>
      <c r="N3" s="229">
        <v>2</v>
      </c>
      <c r="O3" s="229">
        <v>3</v>
      </c>
      <c r="P3" s="229">
        <v>4</v>
      </c>
      <c r="Q3" s="229">
        <v>5</v>
      </c>
      <c r="R3" s="229">
        <v>6</v>
      </c>
      <c r="S3" s="229">
        <v>7</v>
      </c>
      <c r="T3" s="229">
        <v>8</v>
      </c>
      <c r="U3" s="229">
        <v>9</v>
      </c>
      <c r="V3" s="230">
        <v>10</v>
      </c>
      <c r="W3" s="230">
        <v>11</v>
      </c>
      <c r="X3" s="231">
        <v>12</v>
      </c>
      <c r="Y3" s="231">
        <v>13</v>
      </c>
      <c r="Z3" s="231">
        <v>14</v>
      </c>
      <c r="AA3" s="231">
        <v>15</v>
      </c>
      <c r="AB3" s="231">
        <v>16</v>
      </c>
      <c r="AC3" s="231">
        <v>17</v>
      </c>
      <c r="AD3" s="231">
        <v>18</v>
      </c>
      <c r="AE3" s="231">
        <v>19</v>
      </c>
      <c r="AF3" s="231">
        <v>20</v>
      </c>
      <c r="AG3" s="231">
        <v>21</v>
      </c>
      <c r="AH3" s="232"/>
      <c r="AI3" s="232"/>
      <c r="AJ3" s="570" t="s">
        <v>988</v>
      </c>
      <c r="AK3" s="570" t="s">
        <v>992</v>
      </c>
      <c r="AL3" s="570" t="s">
        <v>993</v>
      </c>
      <c r="AM3" s="570" t="s">
        <v>994</v>
      </c>
    </row>
    <row r="4" spans="1:46">
      <c r="B4" s="233" t="s">
        <v>2700</v>
      </c>
      <c r="C4" s="571"/>
      <c r="D4" s="571"/>
      <c r="E4" s="571"/>
      <c r="F4" s="571"/>
      <c r="G4" s="571"/>
      <c r="H4" s="571"/>
      <c r="I4" s="571"/>
      <c r="J4" s="234"/>
      <c r="K4" s="235" t="s">
        <v>995</v>
      </c>
      <c r="L4" s="236" t="s">
        <v>996</v>
      </c>
      <c r="M4" s="237">
        <v>46295</v>
      </c>
      <c r="N4" s="237">
        <v>46660</v>
      </c>
      <c r="O4" s="237">
        <v>47026</v>
      </c>
      <c r="P4" s="237">
        <v>47391</v>
      </c>
      <c r="Q4" s="237">
        <v>47756</v>
      </c>
      <c r="R4" s="237">
        <v>48121</v>
      </c>
      <c r="S4" s="237">
        <v>48487</v>
      </c>
      <c r="T4" s="237">
        <v>48852</v>
      </c>
      <c r="U4" s="237">
        <v>49217</v>
      </c>
      <c r="V4" s="238">
        <v>49582</v>
      </c>
      <c r="W4" s="238">
        <v>49948</v>
      </c>
      <c r="X4" s="237">
        <v>50313</v>
      </c>
      <c r="Y4" s="237">
        <v>50678</v>
      </c>
      <c r="Z4" s="237">
        <v>51043</v>
      </c>
      <c r="AA4" s="237">
        <v>51409</v>
      </c>
      <c r="AB4" s="237">
        <v>51774</v>
      </c>
      <c r="AC4" s="237">
        <v>52139</v>
      </c>
      <c r="AD4" s="237">
        <v>52504</v>
      </c>
      <c r="AE4" s="237">
        <v>52870</v>
      </c>
      <c r="AF4" s="237">
        <v>53235</v>
      </c>
      <c r="AG4" s="237" t="s">
        <v>2701</v>
      </c>
      <c r="AH4" s="237"/>
      <c r="AI4" s="237"/>
      <c r="AJ4" s="571"/>
      <c r="AK4" s="571"/>
      <c r="AL4" s="571"/>
      <c r="AM4" s="571"/>
    </row>
    <row r="5" spans="1:46">
      <c r="B5" s="239"/>
      <c r="C5" s="240"/>
      <c r="D5" s="241"/>
      <c r="E5" s="241"/>
      <c r="F5" s="241"/>
      <c r="G5" s="241"/>
      <c r="H5" s="241"/>
      <c r="I5" s="241"/>
      <c r="J5" s="242"/>
      <c r="K5" s="243"/>
      <c r="L5" s="244"/>
      <c r="M5" s="245">
        <v>107.09865824375426</v>
      </c>
      <c r="N5" s="245">
        <v>112.11663618868295</v>
      </c>
      <c r="O5" s="245">
        <v>115.48013527434357</v>
      </c>
      <c r="P5" s="245">
        <v>118.94453933257395</v>
      </c>
      <c r="Q5" s="245">
        <v>122.5128755125513</v>
      </c>
      <c r="R5" s="245">
        <v>126.18826177792792</v>
      </c>
      <c r="S5" s="245">
        <v>129.97390963126591</v>
      </c>
      <c r="T5" s="246"/>
      <c r="U5" s="247"/>
      <c r="V5" s="248"/>
      <c r="W5" s="248"/>
      <c r="X5" s="247"/>
      <c r="Y5" s="247"/>
      <c r="Z5" s="247"/>
      <c r="AA5" s="247"/>
      <c r="AB5" s="247"/>
      <c r="AC5" s="247"/>
      <c r="AD5" s="247"/>
      <c r="AE5" s="247"/>
      <c r="AF5" s="247"/>
      <c r="AG5" s="247"/>
      <c r="AH5" s="249"/>
      <c r="AI5" s="249"/>
      <c r="AJ5" s="250"/>
      <c r="AK5" s="250"/>
      <c r="AL5" s="247"/>
      <c r="AM5" s="247"/>
    </row>
    <row r="6" spans="1:46">
      <c r="B6" s="251" t="s">
        <v>997</v>
      </c>
      <c r="C6" s="252" t="s">
        <v>995</v>
      </c>
      <c r="D6" s="253" t="s">
        <v>996</v>
      </c>
      <c r="E6" s="254" t="s">
        <v>998</v>
      </c>
      <c r="F6" s="254" t="s">
        <v>998</v>
      </c>
      <c r="G6" s="254"/>
      <c r="H6" s="254" t="s">
        <v>998</v>
      </c>
      <c r="I6" s="254"/>
      <c r="J6" s="255"/>
      <c r="K6" s="252" t="s">
        <v>995</v>
      </c>
      <c r="L6" s="253" t="s">
        <v>996</v>
      </c>
      <c r="M6" s="256"/>
      <c r="N6" s="256"/>
      <c r="O6" s="256"/>
      <c r="P6" s="256"/>
      <c r="Q6" s="256"/>
      <c r="R6" s="256"/>
      <c r="S6" s="256"/>
      <c r="T6" s="256"/>
      <c r="U6" s="256"/>
      <c r="V6" s="257"/>
      <c r="W6" s="257"/>
      <c r="X6" s="256"/>
      <c r="Y6" s="256"/>
      <c r="Z6" s="256"/>
      <c r="AA6" s="256"/>
      <c r="AB6" s="256"/>
      <c r="AC6" s="256"/>
      <c r="AD6" s="256"/>
      <c r="AE6" s="256"/>
      <c r="AF6" s="256"/>
      <c r="AG6" s="256"/>
      <c r="AH6" s="249"/>
      <c r="AI6" s="249"/>
      <c r="AJ6" s="256"/>
      <c r="AK6" s="256"/>
      <c r="AL6" s="256"/>
      <c r="AM6" s="256"/>
      <c r="AP6" s="635" t="s">
        <v>2734</v>
      </c>
      <c r="AQ6" s="635" t="s">
        <v>2733</v>
      </c>
      <c r="AR6" s="223"/>
      <c r="AS6" s="630" t="s">
        <v>2735</v>
      </c>
      <c r="AT6" s="630" t="s">
        <v>2736</v>
      </c>
    </row>
    <row r="7" spans="1:46">
      <c r="B7" s="258" t="s">
        <v>999</v>
      </c>
      <c r="C7" s="259">
        <v>79.142305145691708</v>
      </c>
      <c r="D7" s="260">
        <v>48179.226285714285</v>
      </c>
      <c r="E7" s="261">
        <v>21921547.960000001</v>
      </c>
      <c r="F7" s="261">
        <v>28640481.547069356</v>
      </c>
      <c r="G7" s="262">
        <v>103.39934635335467</v>
      </c>
      <c r="H7" s="261">
        <v>30534159.013737231</v>
      </c>
      <c r="I7" s="263">
        <v>110.23599859105319</v>
      </c>
      <c r="J7" s="264"/>
      <c r="K7" s="259">
        <v>107.13964347339817</v>
      </c>
      <c r="L7" s="260">
        <v>65223.082870446342</v>
      </c>
      <c r="M7" s="265">
        <v>29676502.706053086</v>
      </c>
      <c r="N7" s="265">
        <v>31066959.304703102</v>
      </c>
      <c r="O7" s="265">
        <v>31998968.08384423</v>
      </c>
      <c r="P7" s="265">
        <v>32958937.126359578</v>
      </c>
      <c r="Q7" s="265">
        <v>33947705.2401504</v>
      </c>
      <c r="R7" s="265">
        <v>34966136.397354938</v>
      </c>
      <c r="S7" s="265">
        <v>36015120.489275627</v>
      </c>
      <c r="T7" s="265">
        <v>37095574.103953935</v>
      </c>
      <c r="U7" s="265">
        <v>38208441.327072598</v>
      </c>
      <c r="V7" s="266">
        <v>39354694.566884808</v>
      </c>
      <c r="W7" s="267">
        <v>40535335.4038914</v>
      </c>
      <c r="X7" s="268">
        <v>41751395.466008179</v>
      </c>
      <c r="Y7" s="268">
        <v>0</v>
      </c>
      <c r="Z7" s="268">
        <v>0</v>
      </c>
      <c r="AA7" s="268">
        <v>0</v>
      </c>
      <c r="AB7" s="268">
        <v>0</v>
      </c>
      <c r="AC7" s="268">
        <v>0</v>
      </c>
      <c r="AD7" s="268">
        <v>0</v>
      </c>
      <c r="AE7" s="268">
        <v>0</v>
      </c>
      <c r="AF7" s="268">
        <v>0</v>
      </c>
      <c r="AG7" s="268">
        <v>0</v>
      </c>
      <c r="AH7" s="249"/>
      <c r="AI7" s="249"/>
      <c r="AJ7" s="268">
        <v>21921547.960000001</v>
      </c>
      <c r="AK7" s="268">
        <v>0</v>
      </c>
      <c r="AL7" s="268">
        <v>23103084.859999999</v>
      </c>
      <c r="AM7" s="268">
        <v>24571451</v>
      </c>
    </row>
    <row r="8" spans="1:46" ht="13.15">
      <c r="B8" s="239" t="s">
        <v>1000</v>
      </c>
      <c r="C8" s="269">
        <v>0</v>
      </c>
      <c r="D8" s="270">
        <v>0</v>
      </c>
      <c r="E8" s="271">
        <v>0</v>
      </c>
      <c r="F8" s="271">
        <v>0</v>
      </c>
      <c r="G8" s="241" t="s">
        <v>1001</v>
      </c>
      <c r="H8" s="271">
        <v>0</v>
      </c>
      <c r="I8" s="241" t="s">
        <v>1001</v>
      </c>
      <c r="J8" s="272"/>
      <c r="K8" s="269">
        <v>-2.2911194316280006</v>
      </c>
      <c r="L8" s="270">
        <v>-1394.7579785652929</v>
      </c>
      <c r="M8" s="273">
        <v>-634614.88024720829</v>
      </c>
      <c r="N8" s="273">
        <v>-553282.56737926649</v>
      </c>
      <c r="O8" s="273">
        <v>-429447.78739620605</v>
      </c>
      <c r="P8" s="273">
        <v>-442331.22101809643</v>
      </c>
      <c r="Q8" s="273">
        <v>-455601.15764864814</v>
      </c>
      <c r="R8" s="273">
        <v>-469269.1923781042</v>
      </c>
      <c r="S8" s="273">
        <v>-483347.26814945089</v>
      </c>
      <c r="T8" s="273">
        <v>-497847.68619393185</v>
      </c>
      <c r="U8" s="273">
        <v>-512783.11677973857</v>
      </c>
      <c r="V8" s="274">
        <v>-528166.61028313171</v>
      </c>
      <c r="W8" s="248">
        <v>-544011.60859162919</v>
      </c>
      <c r="X8" s="247">
        <v>-560331.95684938272</v>
      </c>
      <c r="Y8" s="247">
        <v>0</v>
      </c>
      <c r="Z8" s="247">
        <v>0</v>
      </c>
      <c r="AA8" s="247">
        <v>0</v>
      </c>
      <c r="AB8" s="247">
        <v>0</v>
      </c>
      <c r="AC8" s="247">
        <v>0</v>
      </c>
      <c r="AD8" s="247">
        <v>0</v>
      </c>
      <c r="AE8" s="247">
        <v>0</v>
      </c>
      <c r="AF8" s="247">
        <v>0</v>
      </c>
      <c r="AG8" s="247">
        <v>0</v>
      </c>
      <c r="AH8" s="249"/>
      <c r="AI8" s="249"/>
      <c r="AJ8" s="247">
        <v>0</v>
      </c>
      <c r="AK8" s="247">
        <v>0</v>
      </c>
      <c r="AL8" s="247">
        <v>0</v>
      </c>
      <c r="AM8" s="247">
        <v>0</v>
      </c>
      <c r="AO8" s="37" t="s">
        <v>30</v>
      </c>
      <c r="AS8" s="38"/>
    </row>
    <row r="9" spans="1:46" ht="12.75">
      <c r="A9" s="225" t="s">
        <v>37</v>
      </c>
      <c r="B9" s="275" t="s">
        <v>1002</v>
      </c>
      <c r="C9" s="276">
        <v>79.142305145691708</v>
      </c>
      <c r="D9" s="277">
        <v>48179.226285714285</v>
      </c>
      <c r="E9" s="278">
        <v>21921547.960000001</v>
      </c>
      <c r="F9" s="278">
        <v>28640481.547069356</v>
      </c>
      <c r="G9" s="279"/>
      <c r="H9" s="278">
        <v>30534159.013737231</v>
      </c>
      <c r="I9" s="279"/>
      <c r="J9" s="280"/>
      <c r="K9" s="276">
        <v>104.84852404177018</v>
      </c>
      <c r="L9" s="277">
        <v>63828.324891881057</v>
      </c>
      <c r="M9" s="281">
        <v>29041887.82580588</v>
      </c>
      <c r="N9" s="281">
        <v>30513676.737323828</v>
      </c>
      <c r="O9" s="281">
        <v>31569520.296448022</v>
      </c>
      <c r="P9" s="281">
        <v>32516605.905341487</v>
      </c>
      <c r="Q9" s="281">
        <v>33492104.082501758</v>
      </c>
      <c r="R9" s="281">
        <v>34496867.204976842</v>
      </c>
      <c r="S9" s="281">
        <v>35531773.221126184</v>
      </c>
      <c r="T9" s="281">
        <v>36597726.417760015</v>
      </c>
      <c r="U9" s="281">
        <v>37695658.210292853</v>
      </c>
      <c r="V9" s="282">
        <v>38826527.956601679</v>
      </c>
      <c r="W9" s="283">
        <v>39991323.795299761</v>
      </c>
      <c r="X9" s="284">
        <v>41191063.509158805</v>
      </c>
      <c r="Y9" s="284">
        <v>0</v>
      </c>
      <c r="Z9" s="284">
        <v>0</v>
      </c>
      <c r="AA9" s="284">
        <v>0</v>
      </c>
      <c r="AB9" s="284">
        <v>0</v>
      </c>
      <c r="AC9" s="284">
        <v>0</v>
      </c>
      <c r="AD9" s="284">
        <v>0</v>
      </c>
      <c r="AE9" s="284">
        <v>0</v>
      </c>
      <c r="AF9" s="284">
        <v>0</v>
      </c>
      <c r="AG9" s="284">
        <v>0</v>
      </c>
      <c r="AH9" s="344"/>
      <c r="AI9" s="249"/>
      <c r="AJ9" s="284">
        <v>21921547.960000001</v>
      </c>
      <c r="AK9" s="284">
        <v>0</v>
      </c>
      <c r="AL9" s="284">
        <v>23103084.859999999</v>
      </c>
      <c r="AM9" s="284">
        <v>24571451</v>
      </c>
      <c r="AO9" s="41" t="s">
        <v>31</v>
      </c>
      <c r="AS9" s="634"/>
      <c r="AT9" s="633"/>
    </row>
    <row r="10" spans="1:46" ht="12.75">
      <c r="A10" s="225" t="s">
        <v>1034</v>
      </c>
      <c r="B10" s="258" t="s">
        <v>1003</v>
      </c>
      <c r="C10" s="276"/>
      <c r="D10" s="260">
        <v>6597.3024835164842</v>
      </c>
      <c r="E10" s="261">
        <v>3001772.6300000004</v>
      </c>
      <c r="F10" s="261">
        <v>2816135.0999999996</v>
      </c>
      <c r="G10" s="285" t="s">
        <v>1004</v>
      </c>
      <c r="H10" s="261">
        <v>2816135.0999999996</v>
      </c>
      <c r="I10" s="285" t="s">
        <v>1004</v>
      </c>
      <c r="J10" s="280"/>
      <c r="K10" s="259">
        <v>10.166956449534096</v>
      </c>
      <c r="L10" s="260">
        <v>6189.3079120879111</v>
      </c>
      <c r="M10" s="265">
        <v>2816135.0999999996</v>
      </c>
      <c r="N10" s="265">
        <v>3061480.5000000005</v>
      </c>
      <c r="O10" s="265">
        <v>3196818.9000000018</v>
      </c>
      <c r="P10" s="265">
        <v>3349627.2000000007</v>
      </c>
      <c r="Q10" s="265">
        <v>3551449.5</v>
      </c>
      <c r="R10" s="265">
        <v>3525657.2999999993</v>
      </c>
      <c r="S10" s="265">
        <v>3635641.7999999993</v>
      </c>
      <c r="T10" s="265">
        <v>3744711.0539999995</v>
      </c>
      <c r="U10" s="265">
        <v>3857052.3856199998</v>
      </c>
      <c r="V10" s="265">
        <v>3972763.9571886007</v>
      </c>
      <c r="W10" s="283">
        <v>4091946.8759042597</v>
      </c>
      <c r="X10" s="284">
        <v>4214705.2821813878</v>
      </c>
      <c r="Y10" s="284"/>
      <c r="Z10" s="284"/>
      <c r="AA10" s="284"/>
      <c r="AB10" s="284"/>
      <c r="AC10" s="284"/>
      <c r="AD10" s="284"/>
      <c r="AE10" s="284"/>
      <c r="AF10" s="284"/>
      <c r="AG10" s="284"/>
      <c r="AH10" s="344"/>
      <c r="AI10" s="249"/>
      <c r="AJ10" s="284"/>
      <c r="AK10" s="284"/>
      <c r="AL10" s="284"/>
      <c r="AM10" s="284"/>
      <c r="AO10" s="41" t="s">
        <v>32</v>
      </c>
      <c r="AP10" s="636"/>
      <c r="AQ10" s="631"/>
      <c r="AS10" s="632"/>
      <c r="AT10" s="632"/>
    </row>
    <row r="11" spans="1:46" ht="12.75">
      <c r="A11" s="225" t="s">
        <v>42</v>
      </c>
      <c r="B11" s="239" t="s">
        <v>1005</v>
      </c>
      <c r="C11" s="269">
        <v>5.6840305932726567</v>
      </c>
      <c r="D11" s="270">
        <v>3460.2504395604396</v>
      </c>
      <c r="E11" s="271">
        <v>1574413.95</v>
      </c>
      <c r="F11" s="271">
        <v>2125510.5823657215</v>
      </c>
      <c r="G11" s="241" t="s">
        <v>1004</v>
      </c>
      <c r="H11" s="271">
        <v>2125510.5823657215</v>
      </c>
      <c r="I11" s="241" t="s">
        <v>1004</v>
      </c>
      <c r="J11" s="272"/>
      <c r="K11" s="269">
        <v>7.6736281309572636</v>
      </c>
      <c r="L11" s="270">
        <v>4671.4518293752117</v>
      </c>
      <c r="M11" s="273">
        <v>2125510.5823657215</v>
      </c>
      <c r="N11" s="273">
        <v>2189275.8998366953</v>
      </c>
      <c r="O11" s="273">
        <v>2254954.1768317935</v>
      </c>
      <c r="P11" s="273">
        <v>2322602.8021367476</v>
      </c>
      <c r="Q11" s="273">
        <v>2392280.8862008527</v>
      </c>
      <c r="R11" s="273">
        <v>2464049.3127868758</v>
      </c>
      <c r="S11" s="273">
        <v>2537970.792170485</v>
      </c>
      <c r="T11" s="273">
        <v>2614109.9159355992</v>
      </c>
      <c r="U11" s="273">
        <v>2692533.2134136651</v>
      </c>
      <c r="V11" s="273">
        <v>2773309.2098160777</v>
      </c>
      <c r="W11" s="248">
        <v>6948455.3620148161</v>
      </c>
      <c r="X11" s="247">
        <v>7156909.0228752615</v>
      </c>
      <c r="Y11" s="247">
        <v>0</v>
      </c>
      <c r="Z11" s="247">
        <v>0</v>
      </c>
      <c r="AA11" s="247">
        <v>0</v>
      </c>
      <c r="AB11" s="247">
        <v>0</v>
      </c>
      <c r="AC11" s="247">
        <v>0</v>
      </c>
      <c r="AD11" s="247">
        <v>0</v>
      </c>
      <c r="AE11" s="247">
        <v>0</v>
      </c>
      <c r="AF11" s="247">
        <v>0</v>
      </c>
      <c r="AG11" s="247">
        <v>0</v>
      </c>
      <c r="AH11" s="344"/>
      <c r="AI11" s="249"/>
      <c r="AJ11" s="247">
        <v>4576186.58</v>
      </c>
      <c r="AK11" s="247">
        <v>0</v>
      </c>
      <c r="AL11" s="247">
        <v>4615272.38</v>
      </c>
      <c r="AM11" s="247">
        <v>4352092.76</v>
      </c>
      <c r="AO11" s="41" t="s">
        <v>24</v>
      </c>
      <c r="AP11" s="636"/>
      <c r="AQ11" s="631"/>
      <c r="AS11" s="631"/>
      <c r="AT11" s="631"/>
    </row>
    <row r="12" spans="1:46" ht="12.75">
      <c r="B12" s="275" t="s">
        <v>1006</v>
      </c>
      <c r="C12" s="276">
        <v>95.663490391315179</v>
      </c>
      <c r="D12" s="277">
        <v>58236.779208791209</v>
      </c>
      <c r="E12" s="278">
        <v>26497734.539999999</v>
      </c>
      <c r="F12" s="278">
        <v>33582127.229435079</v>
      </c>
      <c r="G12" s="279"/>
      <c r="H12" s="278">
        <v>35475804.696102954</v>
      </c>
      <c r="I12" s="279"/>
      <c r="J12" s="280"/>
      <c r="K12" s="276">
        <v>122.68910862226154</v>
      </c>
      <c r="L12" s="277">
        <v>74689.084633344188</v>
      </c>
      <c r="M12" s="281">
        <v>33983533.508171603</v>
      </c>
      <c r="N12" s="281">
        <v>35764433.137160525</v>
      </c>
      <c r="O12" s="281">
        <v>37021293.373279817</v>
      </c>
      <c r="P12" s="281">
        <v>38188835.907478236</v>
      </c>
      <c r="Q12" s="281">
        <v>39435834.468702607</v>
      </c>
      <c r="R12" s="281">
        <v>40486573.817763716</v>
      </c>
      <c r="S12" s="281">
        <v>41705385.813296668</v>
      </c>
      <c r="T12" s="281">
        <v>42956547.387695611</v>
      </c>
      <c r="U12" s="281">
        <v>44245243.809326515</v>
      </c>
      <c r="V12" s="282">
        <v>45572601.123606354</v>
      </c>
      <c r="W12" s="283">
        <v>51031726.033218838</v>
      </c>
      <c r="X12" s="284">
        <v>52562677.814215459</v>
      </c>
      <c r="Y12" s="284">
        <v>0</v>
      </c>
      <c r="Z12" s="284">
        <v>0</v>
      </c>
      <c r="AA12" s="284">
        <v>0</v>
      </c>
      <c r="AB12" s="284">
        <v>0</v>
      </c>
      <c r="AC12" s="284">
        <v>0</v>
      </c>
      <c r="AD12" s="284">
        <v>0</v>
      </c>
      <c r="AE12" s="284">
        <v>0</v>
      </c>
      <c r="AF12" s="284">
        <v>0</v>
      </c>
      <c r="AG12" s="284">
        <v>0</v>
      </c>
      <c r="AH12" s="249"/>
      <c r="AI12" s="249"/>
      <c r="AJ12" s="284">
        <v>26497734.539999999</v>
      </c>
      <c r="AK12" s="284">
        <v>0</v>
      </c>
      <c r="AL12" s="284">
        <v>27718357.239999998</v>
      </c>
      <c r="AM12" s="284">
        <v>28923543.759999998</v>
      </c>
      <c r="AO12" s="41" t="s">
        <v>37</v>
      </c>
      <c r="AP12" s="637">
        <f>SUMIF(A:A,$AO12,$M:$M)</f>
        <v>29041887.82580588</v>
      </c>
      <c r="AQ12" s="637">
        <f>SUMIF(' OSAR'!D:D,UW!$AO12,' OSAR'!O:O)</f>
        <v>27270606</v>
      </c>
      <c r="AS12" s="655">
        <f>IFERROR(IF(ISNUMBER(AT12),AT12/AP12,""),"")</f>
        <v>-6.099058836774255E-2</v>
      </c>
      <c r="AT12" s="642">
        <f>IF(ISNUMBER(AQ12),AQ12-AP12,"")</f>
        <v>-1771281.8258058801</v>
      </c>
    </row>
    <row r="13" spans="1:46" ht="12.75">
      <c r="A13" s="225" t="s">
        <v>38</v>
      </c>
      <c r="B13" s="258" t="s">
        <v>1007</v>
      </c>
      <c r="C13" s="259">
        <v>0</v>
      </c>
      <c r="D13" s="260">
        <v>0</v>
      </c>
      <c r="E13" s="261">
        <v>0</v>
      </c>
      <c r="F13" s="261">
        <v>-1674366.6135209743</v>
      </c>
      <c r="G13" s="286">
        <v>5.8461538461538343E-2</v>
      </c>
      <c r="H13" s="261">
        <v>-916024.77041211689</v>
      </c>
      <c r="I13" s="286">
        <v>0.03</v>
      </c>
      <c r="J13" s="264"/>
      <c r="K13" s="259">
        <v>-3.1454557212531049</v>
      </c>
      <c r="L13" s="260">
        <v>-1914.8497467564314</v>
      </c>
      <c r="M13" s="265">
        <v>-871256.63477417629</v>
      </c>
      <c r="N13" s="265">
        <v>-915410.30211971479</v>
      </c>
      <c r="O13" s="265">
        <v>-947085.60889344057</v>
      </c>
      <c r="P13" s="265">
        <v>-975498.17716024455</v>
      </c>
      <c r="Q13" s="265">
        <v>-1004763.1224750527</v>
      </c>
      <c r="R13" s="265">
        <v>-1034906.0161493052</v>
      </c>
      <c r="S13" s="265">
        <v>-1065953.1966337853</v>
      </c>
      <c r="T13" s="265">
        <v>-1097931.7925328002</v>
      </c>
      <c r="U13" s="265">
        <v>-1130869.7463087856</v>
      </c>
      <c r="V13" s="266">
        <v>-1164795.8386980505</v>
      </c>
      <c r="W13" s="267">
        <v>-1199739.713858993</v>
      </c>
      <c r="X13" s="268">
        <v>-1235731.9052747639</v>
      </c>
      <c r="Y13" s="268">
        <v>0</v>
      </c>
      <c r="Z13" s="268">
        <v>0</v>
      </c>
      <c r="AA13" s="268">
        <v>0</v>
      </c>
      <c r="AB13" s="268">
        <v>0</v>
      </c>
      <c r="AC13" s="268">
        <v>0</v>
      </c>
      <c r="AD13" s="268">
        <v>0</v>
      </c>
      <c r="AE13" s="268">
        <v>0</v>
      </c>
      <c r="AF13" s="268">
        <v>0</v>
      </c>
      <c r="AG13" s="268">
        <v>0</v>
      </c>
      <c r="AH13" s="249"/>
      <c r="AI13" s="249"/>
      <c r="AJ13" s="268">
        <v>0</v>
      </c>
      <c r="AK13" s="268">
        <v>0</v>
      </c>
      <c r="AL13" s="268">
        <v>0</v>
      </c>
      <c r="AM13" s="268">
        <v>0</v>
      </c>
      <c r="AO13" s="48" t="s">
        <v>38</v>
      </c>
      <c r="AP13" s="638">
        <f t="shared" ref="AP13:AP19" si="0">SUMIF(A:A,$AO13,$M:$M)</f>
        <v>-871256.63477417629</v>
      </c>
      <c r="AQ13" s="638">
        <f>SUMIF(' OSAR'!D:D,UW!$AO13,' OSAR'!O:O)</f>
        <v>0</v>
      </c>
      <c r="AS13" s="649">
        <f t="shared" ref="AS13:AS45" si="1">IF(ISNUMBER(AT13),AT13/AP13,"")</f>
        <v>-1</v>
      </c>
      <c r="AT13" s="636">
        <f t="shared" ref="AT13:AT45" si="2">IF(ISNUMBER(AQ13),AQ13-AP13,"")</f>
        <v>871256.63477417629</v>
      </c>
    </row>
    <row r="14" spans="1:46" ht="12.75">
      <c r="A14" s="225" t="s">
        <v>42</v>
      </c>
      <c r="B14" s="258" t="s">
        <v>1008</v>
      </c>
      <c r="C14" s="259">
        <v>-0.54869204192224241</v>
      </c>
      <c r="D14" s="260">
        <v>-334.02562637362638</v>
      </c>
      <c r="E14" s="261">
        <v>-151981.66</v>
      </c>
      <c r="F14" s="261">
        <v>-151981.66</v>
      </c>
      <c r="G14" s="287">
        <v>5.306532983749764E-3</v>
      </c>
      <c r="H14" s="261">
        <v>-76335.397534343079</v>
      </c>
      <c r="I14" s="288">
        <v>2.5000000000000001E-3</v>
      </c>
      <c r="J14" s="264"/>
      <c r="K14" s="259">
        <v>-0.26212131010442552</v>
      </c>
      <c r="L14" s="260">
        <v>-159.57081222970268</v>
      </c>
      <c r="M14" s="265">
        <v>-72604.719564514715</v>
      </c>
      <c r="N14" s="265">
        <v>-76284.191843309585</v>
      </c>
      <c r="O14" s="265">
        <v>-78923.800741120038</v>
      </c>
      <c r="P14" s="265">
        <v>-81291.514763353727</v>
      </c>
      <c r="Q14" s="265">
        <v>-83730.260206254388</v>
      </c>
      <c r="R14" s="265">
        <v>-86242.168012442111</v>
      </c>
      <c r="S14" s="265">
        <v>-88829.433052815453</v>
      </c>
      <c r="T14" s="265">
        <v>-91494.316044400024</v>
      </c>
      <c r="U14" s="265">
        <v>-94239.145525732136</v>
      </c>
      <c r="V14" s="266">
        <v>-97066.319891504201</v>
      </c>
      <c r="W14" s="267">
        <v>-99978.309488249419</v>
      </c>
      <c r="X14" s="268">
        <v>-102977.658772897</v>
      </c>
      <c r="Y14" s="268">
        <v>0</v>
      </c>
      <c r="Z14" s="268">
        <v>0</v>
      </c>
      <c r="AA14" s="268">
        <v>0</v>
      </c>
      <c r="AB14" s="268">
        <v>0</v>
      </c>
      <c r="AC14" s="268">
        <v>0</v>
      </c>
      <c r="AD14" s="268">
        <v>0</v>
      </c>
      <c r="AE14" s="268">
        <v>0</v>
      </c>
      <c r="AF14" s="268">
        <v>0</v>
      </c>
      <c r="AG14" s="268">
        <v>0</v>
      </c>
      <c r="AH14" s="249"/>
      <c r="AI14" s="249"/>
      <c r="AJ14" s="268">
        <v>-151981.66</v>
      </c>
      <c r="AK14" s="268">
        <v>0</v>
      </c>
      <c r="AL14" s="268">
        <v>-192131.97999999998</v>
      </c>
      <c r="AM14" s="268">
        <v>-536000.12</v>
      </c>
      <c r="AO14" s="50" t="s">
        <v>39</v>
      </c>
      <c r="AP14" s="639">
        <f t="shared" si="0"/>
        <v>0</v>
      </c>
      <c r="AQ14" s="639"/>
      <c r="AS14" s="650" t="str">
        <f t="shared" si="1"/>
        <v/>
      </c>
      <c r="AT14" s="648" t="str">
        <f t="shared" si="2"/>
        <v/>
      </c>
    </row>
    <row r="15" spans="1:46" ht="12.75">
      <c r="A15" s="225" t="s">
        <v>42</v>
      </c>
      <c r="B15" s="258" t="s">
        <v>1009</v>
      </c>
      <c r="C15" s="259">
        <v>-0.38990718042954775</v>
      </c>
      <c r="D15" s="260">
        <v>-237.36263736263737</v>
      </c>
      <c r="E15" s="261">
        <v>-108000</v>
      </c>
      <c r="F15" s="261">
        <v>-62946.113290262321</v>
      </c>
      <c r="G15" s="289">
        <v>1</v>
      </c>
      <c r="H15" s="261">
        <v>-67108.041788433475</v>
      </c>
      <c r="I15" s="290">
        <v>1</v>
      </c>
      <c r="J15" s="264"/>
      <c r="K15" s="259">
        <v>-0.23043631657531902</v>
      </c>
      <c r="L15" s="260">
        <v>-140.28203272940888</v>
      </c>
      <c r="M15" s="265">
        <v>-63828.324891881042</v>
      </c>
      <c r="N15" s="265">
        <v>-67063.025796316113</v>
      </c>
      <c r="O15" s="265">
        <v>-69383.56109109454</v>
      </c>
      <c r="P15" s="265">
        <v>-71465.067923827446</v>
      </c>
      <c r="Q15" s="265">
        <v>-73609.019961542319</v>
      </c>
      <c r="R15" s="265">
        <v>-75817.290560388676</v>
      </c>
      <c r="S15" s="265">
        <v>-78091.809277200402</v>
      </c>
      <c r="T15" s="265">
        <v>-80434.563555516492</v>
      </c>
      <c r="U15" s="265">
        <v>-82847.600462182119</v>
      </c>
      <c r="V15" s="266">
        <v>-85333.028476047664</v>
      </c>
      <c r="W15" s="267">
        <v>-87893.019330329145</v>
      </c>
      <c r="X15" s="268">
        <v>-90529.809910239113</v>
      </c>
      <c r="Y15" s="268">
        <v>0</v>
      </c>
      <c r="Z15" s="268">
        <v>0</v>
      </c>
      <c r="AA15" s="268">
        <v>0</v>
      </c>
      <c r="AB15" s="268">
        <v>0</v>
      </c>
      <c r="AC15" s="268">
        <v>0</v>
      </c>
      <c r="AD15" s="268">
        <v>0</v>
      </c>
      <c r="AE15" s="268">
        <v>0</v>
      </c>
      <c r="AF15" s="268">
        <v>0</v>
      </c>
      <c r="AG15" s="268">
        <v>0</v>
      </c>
      <c r="AH15" s="249"/>
      <c r="AI15" s="249"/>
      <c r="AJ15" s="268">
        <v>-108000</v>
      </c>
      <c r="AK15" s="268">
        <v>0</v>
      </c>
      <c r="AL15" s="268">
        <v>-108000</v>
      </c>
      <c r="AM15" s="268">
        <v>-108000</v>
      </c>
      <c r="AO15" s="372" t="s">
        <v>1034</v>
      </c>
      <c r="AP15" s="638">
        <f t="shared" si="0"/>
        <v>2816135.0999999996</v>
      </c>
      <c r="AQ15" s="638">
        <f>SUMIF(' OSAR'!D:D,UW!$AO15,' OSAR'!O:O)</f>
        <v>2774713.44</v>
      </c>
      <c r="AS15" s="655">
        <f t="shared" ref="AS15:AS21" si="3">IFERROR(IF(ISNUMBER(AT15),AT15/AP15,""),"")</f>
        <v>-1.4708690644848569E-2</v>
      </c>
      <c r="AT15" s="636">
        <f t="shared" si="2"/>
        <v>-41421.659999999683</v>
      </c>
    </row>
    <row r="16" spans="1:46" ht="12.75">
      <c r="A16" s="225" t="s">
        <v>42</v>
      </c>
      <c r="B16" s="258" t="s">
        <v>1010</v>
      </c>
      <c r="C16" s="259">
        <v>-9.4885566213820773</v>
      </c>
      <c r="D16" s="260">
        <v>-5776.320461538462</v>
      </c>
      <c r="E16" s="261">
        <v>-2628225.81</v>
      </c>
      <c r="F16" s="261">
        <v>0</v>
      </c>
      <c r="G16" s="285" t="s">
        <v>1001</v>
      </c>
      <c r="H16" s="261">
        <v>0</v>
      </c>
      <c r="I16" s="291" t="s">
        <v>1001</v>
      </c>
      <c r="J16" s="264"/>
      <c r="K16" s="259">
        <v>0</v>
      </c>
      <c r="L16" s="260">
        <v>0</v>
      </c>
      <c r="M16" s="265">
        <v>0</v>
      </c>
      <c r="N16" s="265">
        <v>0</v>
      </c>
      <c r="O16" s="265">
        <v>0</v>
      </c>
      <c r="P16" s="265">
        <v>0</v>
      </c>
      <c r="Q16" s="265">
        <v>0</v>
      </c>
      <c r="R16" s="265">
        <v>0</v>
      </c>
      <c r="S16" s="265">
        <v>0</v>
      </c>
      <c r="T16" s="265">
        <v>0</v>
      </c>
      <c r="U16" s="265">
        <v>0</v>
      </c>
      <c r="V16" s="266">
        <v>0</v>
      </c>
      <c r="W16" s="267">
        <v>0</v>
      </c>
      <c r="X16" s="268">
        <v>0</v>
      </c>
      <c r="Y16" s="268">
        <v>0</v>
      </c>
      <c r="Z16" s="268">
        <v>0</v>
      </c>
      <c r="AA16" s="268">
        <v>0</v>
      </c>
      <c r="AB16" s="268">
        <v>0</v>
      </c>
      <c r="AC16" s="268">
        <v>0</v>
      </c>
      <c r="AD16" s="268">
        <v>0</v>
      </c>
      <c r="AE16" s="268">
        <v>0</v>
      </c>
      <c r="AF16" s="268">
        <v>0</v>
      </c>
      <c r="AG16" s="268">
        <v>0</v>
      </c>
      <c r="AH16" s="249"/>
      <c r="AI16" s="249"/>
      <c r="AJ16" s="268">
        <v>-2628225.81</v>
      </c>
      <c r="AK16" s="268">
        <v>0</v>
      </c>
      <c r="AL16" s="268">
        <v>-2703024.5199999996</v>
      </c>
      <c r="AM16" s="268">
        <v>-2540778</v>
      </c>
      <c r="AN16" s="292"/>
      <c r="AO16" s="48" t="s">
        <v>2694</v>
      </c>
      <c r="AP16" s="638">
        <f t="shared" si="0"/>
        <v>0</v>
      </c>
      <c r="AQ16" s="638">
        <f>SUMIF(' OSAR'!D:D,UW!$AO16,' OSAR'!O:O)</f>
        <v>0</v>
      </c>
      <c r="AS16" s="655" t="str">
        <f t="shared" si="3"/>
        <v/>
      </c>
      <c r="AT16" s="636">
        <f t="shared" si="2"/>
        <v>0</v>
      </c>
    </row>
    <row r="17" spans="1:46" ht="12.75">
      <c r="A17" s="225" t="s">
        <v>42</v>
      </c>
      <c r="B17" s="239" t="s">
        <v>1011</v>
      </c>
      <c r="C17" s="269">
        <v>0</v>
      </c>
      <c r="D17" s="270">
        <v>0</v>
      </c>
      <c r="E17" s="271">
        <v>0</v>
      </c>
      <c r="F17" s="271">
        <v>-2540778</v>
      </c>
      <c r="G17" s="293">
        <v>1.0645538885193719</v>
      </c>
      <c r="H17" s="271">
        <v>0</v>
      </c>
      <c r="I17" s="294">
        <v>0</v>
      </c>
      <c r="J17" s="272"/>
      <c r="K17" s="269">
        <v>-13.017588805954583</v>
      </c>
      <c r="L17" s="270">
        <v>-7924.6789137858323</v>
      </c>
      <c r="M17" s="273">
        <v>-3605728.9057725538</v>
      </c>
      <c r="N17" s="273">
        <v>-1941626.905169694</v>
      </c>
      <c r="O17" s="273">
        <v>0</v>
      </c>
      <c r="P17" s="273">
        <v>0</v>
      </c>
      <c r="Q17" s="273">
        <v>0</v>
      </c>
      <c r="R17" s="273">
        <v>0</v>
      </c>
      <c r="S17" s="273">
        <v>0</v>
      </c>
      <c r="T17" s="273">
        <v>0</v>
      </c>
      <c r="U17" s="273">
        <v>0</v>
      </c>
      <c r="V17" s="274">
        <v>0</v>
      </c>
      <c r="W17" s="248">
        <v>0</v>
      </c>
      <c r="X17" s="247">
        <v>0</v>
      </c>
      <c r="Y17" s="247">
        <v>0</v>
      </c>
      <c r="Z17" s="247">
        <v>0</v>
      </c>
      <c r="AA17" s="247">
        <v>0</v>
      </c>
      <c r="AB17" s="247">
        <v>0</v>
      </c>
      <c r="AC17" s="247">
        <v>0</v>
      </c>
      <c r="AD17" s="247">
        <v>0</v>
      </c>
      <c r="AE17" s="247">
        <v>0</v>
      </c>
      <c r="AF17" s="247">
        <v>0</v>
      </c>
      <c r="AG17" s="247">
        <v>0</v>
      </c>
      <c r="AH17" s="249"/>
      <c r="AI17" s="249"/>
      <c r="AJ17" s="247">
        <v>0</v>
      </c>
      <c r="AK17" s="247">
        <v>0</v>
      </c>
      <c r="AL17" s="247">
        <v>0</v>
      </c>
      <c r="AM17" s="247">
        <v>0</v>
      </c>
      <c r="AO17" s="41" t="s">
        <v>40</v>
      </c>
      <c r="AP17" s="638">
        <f t="shared" si="0"/>
        <v>0</v>
      </c>
      <c r="AQ17" s="638">
        <f>SUMIF(' OSAR'!D:D,UW!$AO17,' OSAR'!O:O)</f>
        <v>0</v>
      </c>
      <c r="AS17" s="655" t="str">
        <f t="shared" si="3"/>
        <v/>
      </c>
      <c r="AT17" s="636">
        <f t="shared" si="2"/>
        <v>0</v>
      </c>
    </row>
    <row r="18" spans="1:46" ht="12.75">
      <c r="B18" s="275" t="s">
        <v>1012</v>
      </c>
      <c r="C18" s="276">
        <v>85.236334547581308</v>
      </c>
      <c r="D18" s="277">
        <v>51889.070483516487</v>
      </c>
      <c r="E18" s="278">
        <v>23609527.07</v>
      </c>
      <c r="F18" s="278">
        <v>29152054.842623845</v>
      </c>
      <c r="G18" s="279"/>
      <c r="H18" s="278">
        <v>34416336.48636806</v>
      </c>
      <c r="I18" s="279"/>
      <c r="J18" s="280"/>
      <c r="K18" s="276">
        <v>106.03350646837413</v>
      </c>
      <c r="L18" s="277">
        <v>64549.703127842811</v>
      </c>
      <c r="M18" s="281">
        <v>29370114.92316848</v>
      </c>
      <c r="N18" s="281">
        <v>32764048.712231487</v>
      </c>
      <c r="O18" s="281">
        <v>35925900.402554162</v>
      </c>
      <c r="P18" s="281">
        <v>37060581.147630803</v>
      </c>
      <c r="Q18" s="281">
        <v>38273732.066059761</v>
      </c>
      <c r="R18" s="281">
        <v>39289608.343041584</v>
      </c>
      <c r="S18" s="281">
        <v>40472511.374332868</v>
      </c>
      <c r="T18" s="281">
        <v>41686686.715562895</v>
      </c>
      <c r="U18" s="281">
        <v>42937287.317029811</v>
      </c>
      <c r="V18" s="282">
        <v>44225405.936540753</v>
      </c>
      <c r="W18" s="284">
        <v>49644114.990541264</v>
      </c>
      <c r="X18" s="295">
        <v>51133438.440257557</v>
      </c>
      <c r="Y18" s="284">
        <v>0</v>
      </c>
      <c r="Z18" s="284">
        <v>0</v>
      </c>
      <c r="AA18" s="284">
        <v>0</v>
      </c>
      <c r="AB18" s="284">
        <v>0</v>
      </c>
      <c r="AC18" s="284">
        <v>0</v>
      </c>
      <c r="AD18" s="284">
        <v>0</v>
      </c>
      <c r="AE18" s="284">
        <v>0</v>
      </c>
      <c r="AF18" s="284">
        <v>0</v>
      </c>
      <c r="AG18" s="284">
        <v>0</v>
      </c>
      <c r="AH18" s="249"/>
      <c r="AI18" s="249"/>
      <c r="AJ18" s="284">
        <v>23609527.07</v>
      </c>
      <c r="AK18" s="284">
        <v>0</v>
      </c>
      <c r="AL18" s="284">
        <v>24715200.739999998</v>
      </c>
      <c r="AM18" s="284">
        <v>25738765.639999997</v>
      </c>
      <c r="AO18" s="41" t="s">
        <v>41</v>
      </c>
      <c r="AP18" s="638">
        <f t="shared" si="0"/>
        <v>0</v>
      </c>
      <c r="AQ18" s="638">
        <f>SUMIF(' OSAR'!D:D,UW!$AO18,' OSAR'!O:O)</f>
        <v>600000</v>
      </c>
      <c r="AS18" s="655" t="str">
        <f t="shared" si="3"/>
        <v/>
      </c>
      <c r="AT18" s="636">
        <f t="shared" si="2"/>
        <v>600000</v>
      </c>
    </row>
    <row r="19" spans="1:46" ht="12.75">
      <c r="B19" s="239"/>
      <c r="C19" s="296"/>
      <c r="D19" s="297"/>
      <c r="E19" s="271"/>
      <c r="F19" s="271"/>
      <c r="G19" s="241"/>
      <c r="H19" s="271"/>
      <c r="I19" s="241"/>
      <c r="J19" s="272"/>
      <c r="K19" s="296"/>
      <c r="L19" s="297"/>
      <c r="M19" s="246">
        <v>7.4800929718958908E-3</v>
      </c>
      <c r="N19" s="298">
        <v>0.11555738879270505</v>
      </c>
      <c r="O19" s="298">
        <v>9.6503692754622561E-2</v>
      </c>
      <c r="P19" s="298">
        <v>3.1583919466524168E-2</v>
      </c>
      <c r="Q19" s="298">
        <v>3.2734265919802219E-2</v>
      </c>
      <c r="R19" s="298">
        <v>2.6542388791049643E-2</v>
      </c>
      <c r="S19" s="247"/>
      <c r="T19" s="247"/>
      <c r="U19" s="247"/>
      <c r="V19" s="248"/>
      <c r="W19" s="248"/>
      <c r="X19" s="247"/>
      <c r="Y19" s="247"/>
      <c r="Z19" s="247"/>
      <c r="AA19" s="247"/>
      <c r="AB19" s="247"/>
      <c r="AC19" s="247"/>
      <c r="AD19" s="247"/>
      <c r="AE19" s="247"/>
      <c r="AF19" s="247"/>
      <c r="AG19" s="247"/>
      <c r="AH19" s="249"/>
      <c r="AI19" s="249"/>
      <c r="AJ19" s="247"/>
      <c r="AK19" s="247"/>
      <c r="AL19" s="247"/>
      <c r="AM19" s="247"/>
      <c r="AO19" s="41" t="s">
        <v>42</v>
      </c>
      <c r="AP19" s="640">
        <f t="shared" si="0"/>
        <v>-1616651.3678632281</v>
      </c>
      <c r="AQ19" s="640">
        <f>SUMIF(' OSAR'!D:D,UW!$AO19,' OSAR'!O:O)</f>
        <v>-230307.58000000007</v>
      </c>
      <c r="AS19" s="655">
        <f t="shared" si="3"/>
        <v>-0.8575403549718924</v>
      </c>
      <c r="AT19" s="636">
        <f t="shared" si="2"/>
        <v>1386343.787863228</v>
      </c>
    </row>
    <row r="20" spans="1:46" ht="12.75">
      <c r="B20" s="251" t="s">
        <v>1013</v>
      </c>
      <c r="C20" s="252" t="s">
        <v>995</v>
      </c>
      <c r="D20" s="253" t="s">
        <v>996</v>
      </c>
      <c r="E20" s="254" t="s">
        <v>998</v>
      </c>
      <c r="F20" s="254" t="s">
        <v>998</v>
      </c>
      <c r="G20" s="254"/>
      <c r="H20" s="254" t="s">
        <v>998</v>
      </c>
      <c r="I20" s="254"/>
      <c r="J20" s="255"/>
      <c r="K20" s="252" t="s">
        <v>995</v>
      </c>
      <c r="L20" s="253" t="s">
        <v>996</v>
      </c>
      <c r="M20" s="256"/>
      <c r="N20" s="256"/>
      <c r="O20" s="256"/>
      <c r="P20" s="256"/>
      <c r="Q20" s="256"/>
      <c r="R20" s="256"/>
      <c r="S20" s="256"/>
      <c r="T20" s="256"/>
      <c r="U20" s="256"/>
      <c r="V20" s="257"/>
      <c r="W20" s="257"/>
      <c r="X20" s="256"/>
      <c r="Y20" s="256"/>
      <c r="Z20" s="256"/>
      <c r="AA20" s="256"/>
      <c r="AB20" s="256"/>
      <c r="AC20" s="256"/>
      <c r="AD20" s="256"/>
      <c r="AE20" s="256"/>
      <c r="AF20" s="256"/>
      <c r="AG20" s="256"/>
      <c r="AH20" s="249"/>
      <c r="AI20" s="249"/>
      <c r="AJ20" s="256"/>
      <c r="AK20" s="256"/>
      <c r="AL20" s="256"/>
      <c r="AM20" s="256"/>
      <c r="AO20" s="40"/>
      <c r="AP20" s="641"/>
      <c r="AQ20" s="641"/>
      <c r="AS20" s="651" t="str">
        <f t="shared" si="1"/>
        <v/>
      </c>
      <c r="AT20" s="641" t="str">
        <f t="shared" si="2"/>
        <v/>
      </c>
    </row>
    <row r="21" spans="1:46" ht="13.15">
      <c r="A21" s="225" t="s">
        <v>51</v>
      </c>
      <c r="B21" s="258" t="s">
        <v>1540</v>
      </c>
      <c r="C21" s="259">
        <v>1.8652455512673793</v>
      </c>
      <c r="D21" s="260">
        <v>1135.5000000000002</v>
      </c>
      <c r="E21" s="261">
        <v>516652.50000000012</v>
      </c>
      <c r="F21" s="261">
        <v>628788.67405957915</v>
      </c>
      <c r="G21" s="285" t="s">
        <v>1004</v>
      </c>
      <c r="H21" s="261">
        <v>628788.67405957915</v>
      </c>
      <c r="I21" s="285" t="s">
        <v>1004</v>
      </c>
      <c r="J21" s="264"/>
      <c r="K21" s="259">
        <v>2.2700853610055964</v>
      </c>
      <c r="L21" s="260">
        <v>1381.9531298012728</v>
      </c>
      <c r="M21" s="265">
        <v>628788.67405957915</v>
      </c>
      <c r="N21" s="265">
        <v>647652.33428136667</v>
      </c>
      <c r="O21" s="265">
        <v>667081.90430980735</v>
      </c>
      <c r="P21" s="265">
        <v>687094.36143910186</v>
      </c>
      <c r="Q21" s="265">
        <v>707707.19228227471</v>
      </c>
      <c r="R21" s="265">
        <v>728938.40805074305</v>
      </c>
      <c r="S21" s="265">
        <v>750806.56029226526</v>
      </c>
      <c r="T21" s="265">
        <v>773330.75710103347</v>
      </c>
      <c r="U21" s="265">
        <v>796530.67981406406</v>
      </c>
      <c r="V21" s="266">
        <v>820426.60020848655</v>
      </c>
      <c r="W21" s="267">
        <v>845039.3982147408</v>
      </c>
      <c r="X21" s="268">
        <v>870390.58016118302</v>
      </c>
      <c r="Y21" s="268">
        <v>0</v>
      </c>
      <c r="Z21" s="268">
        <v>0</v>
      </c>
      <c r="AA21" s="268">
        <v>0</v>
      </c>
      <c r="AB21" s="268">
        <v>0</v>
      </c>
      <c r="AC21" s="268">
        <v>0</v>
      </c>
      <c r="AD21" s="268">
        <v>0</v>
      </c>
      <c r="AE21" s="268">
        <v>0</v>
      </c>
      <c r="AF21" s="268">
        <v>0</v>
      </c>
      <c r="AG21" s="268">
        <v>0</v>
      </c>
      <c r="AH21" s="249"/>
      <c r="AI21" s="249"/>
      <c r="AJ21" s="268">
        <v>516652.50000000012</v>
      </c>
      <c r="AK21" s="268">
        <v>0</v>
      </c>
      <c r="AL21" s="268">
        <v>300552.52</v>
      </c>
      <c r="AM21" s="268">
        <v>298921.16000000003</v>
      </c>
      <c r="AO21" s="53" t="s">
        <v>43</v>
      </c>
      <c r="AP21" s="642">
        <f>SUM(AP12:AP19)</f>
        <v>29370114.923168477</v>
      </c>
      <c r="AQ21" s="642">
        <f>SUM(AQ12:AQ19)</f>
        <v>30415011.859999999</v>
      </c>
      <c r="AS21" s="655">
        <f t="shared" si="3"/>
        <v>3.5576876003548107E-2</v>
      </c>
      <c r="AT21" s="636">
        <f t="shared" si="2"/>
        <v>1044896.9368315227</v>
      </c>
    </row>
    <row r="22" spans="1:46" ht="12.75">
      <c r="B22" s="258" t="s">
        <v>1564</v>
      </c>
      <c r="C22" s="259">
        <v>0</v>
      </c>
      <c r="D22" s="260">
        <v>0</v>
      </c>
      <c r="E22" s="261">
        <v>0</v>
      </c>
      <c r="F22" s="261">
        <v>0</v>
      </c>
      <c r="G22" s="285" t="s">
        <v>1004</v>
      </c>
      <c r="H22" s="261">
        <v>0</v>
      </c>
      <c r="I22" s="285" t="s">
        <v>1004</v>
      </c>
      <c r="J22" s="264"/>
      <c r="K22" s="259">
        <v>0</v>
      </c>
      <c r="L22" s="260">
        <v>0</v>
      </c>
      <c r="M22" s="265">
        <v>0</v>
      </c>
      <c r="N22" s="265">
        <v>0</v>
      </c>
      <c r="O22" s="265">
        <v>0</v>
      </c>
      <c r="P22" s="265">
        <v>0</v>
      </c>
      <c r="Q22" s="265">
        <v>0</v>
      </c>
      <c r="R22" s="265">
        <v>0</v>
      </c>
      <c r="S22" s="265">
        <v>0</v>
      </c>
      <c r="T22" s="265">
        <v>0</v>
      </c>
      <c r="U22" s="265">
        <v>0</v>
      </c>
      <c r="V22" s="266">
        <v>0</v>
      </c>
      <c r="W22" s="267">
        <v>0</v>
      </c>
      <c r="X22" s="268">
        <v>0</v>
      </c>
      <c r="Y22" s="268">
        <v>0</v>
      </c>
      <c r="Z22" s="268">
        <v>0</v>
      </c>
      <c r="AA22" s="268">
        <v>0</v>
      </c>
      <c r="AB22" s="268">
        <v>0</v>
      </c>
      <c r="AC22" s="268">
        <v>0</v>
      </c>
      <c r="AD22" s="268">
        <v>0</v>
      </c>
      <c r="AE22" s="268">
        <v>0</v>
      </c>
      <c r="AF22" s="268">
        <v>0</v>
      </c>
      <c r="AG22" s="268">
        <v>0</v>
      </c>
      <c r="AH22" s="249"/>
      <c r="AI22" s="249"/>
      <c r="AJ22" s="268">
        <v>0</v>
      </c>
      <c r="AK22" s="268">
        <v>0</v>
      </c>
      <c r="AL22" s="268">
        <v>0</v>
      </c>
      <c r="AM22" s="268">
        <v>0</v>
      </c>
      <c r="AO22" s="40"/>
      <c r="AP22" s="643"/>
      <c r="AQ22" s="643"/>
      <c r="AS22" s="652" t="str">
        <f t="shared" si="1"/>
        <v/>
      </c>
      <c r="AT22" s="643" t="str">
        <f t="shared" si="2"/>
        <v/>
      </c>
    </row>
    <row r="23" spans="1:46" ht="12.75">
      <c r="A23" s="225" t="s">
        <v>52</v>
      </c>
      <c r="B23" s="258" t="s">
        <v>2702</v>
      </c>
      <c r="C23" s="259">
        <v>0.84398510410160699</v>
      </c>
      <c r="D23" s="260">
        <v>513.79030769230769</v>
      </c>
      <c r="E23" s="261">
        <v>233774.59000000003</v>
      </c>
      <c r="F23" s="261">
        <v>105422.36819338264</v>
      </c>
      <c r="G23" s="285" t="s">
        <v>1004</v>
      </c>
      <c r="H23" s="261">
        <v>105422.36819338264</v>
      </c>
      <c r="I23" s="285" t="s">
        <v>1004</v>
      </c>
      <c r="J23" s="264"/>
      <c r="K23" s="259">
        <v>0.38060128089340245</v>
      </c>
      <c r="L23" s="260">
        <v>231.69751251292888</v>
      </c>
      <c r="M23" s="265">
        <v>105422.36819338264</v>
      </c>
      <c r="N23" s="265">
        <v>108585.03923918413</v>
      </c>
      <c r="O23" s="265">
        <v>111842.59041635966</v>
      </c>
      <c r="P23" s="265">
        <v>115197.86812885042</v>
      </c>
      <c r="Q23" s="265">
        <v>118653.80417271591</v>
      </c>
      <c r="R23" s="265">
        <v>122213.41829789738</v>
      </c>
      <c r="S23" s="265">
        <v>125879.82084683434</v>
      </c>
      <c r="T23" s="265">
        <v>129656.2154722394</v>
      </c>
      <c r="U23" s="265">
        <v>133545.90193640659</v>
      </c>
      <c r="V23" s="266">
        <v>137552.27899449875</v>
      </c>
      <c r="W23" s="267">
        <v>141678.84736433375</v>
      </c>
      <c r="X23" s="268">
        <v>145929.21278526372</v>
      </c>
      <c r="Y23" s="268">
        <v>0</v>
      </c>
      <c r="Z23" s="268">
        <v>0</v>
      </c>
      <c r="AA23" s="268">
        <v>0</v>
      </c>
      <c r="AB23" s="268">
        <v>0</v>
      </c>
      <c r="AC23" s="268">
        <v>0</v>
      </c>
      <c r="AD23" s="268">
        <v>0</v>
      </c>
      <c r="AE23" s="268">
        <v>0</v>
      </c>
      <c r="AF23" s="268">
        <v>0</v>
      </c>
      <c r="AG23" s="268">
        <v>0</v>
      </c>
      <c r="AH23" s="249"/>
      <c r="AI23" s="249"/>
      <c r="AJ23" s="268">
        <v>233774.59000000003</v>
      </c>
      <c r="AK23" s="268">
        <v>0</v>
      </c>
      <c r="AL23" s="268">
        <v>122914.18</v>
      </c>
      <c r="AM23" s="268">
        <v>94312.56</v>
      </c>
      <c r="AO23" s="40"/>
      <c r="AP23" s="641"/>
      <c r="AQ23" s="641"/>
      <c r="AS23" s="651" t="str">
        <f t="shared" si="1"/>
        <v/>
      </c>
      <c r="AT23" s="641" t="str">
        <f t="shared" si="2"/>
        <v/>
      </c>
    </row>
    <row r="24" spans="1:46" ht="13.15">
      <c r="A24" s="225" t="s">
        <v>54</v>
      </c>
      <c r="B24" s="258" t="s">
        <v>2703</v>
      </c>
      <c r="C24" s="259">
        <v>1.2472660647173717</v>
      </c>
      <c r="D24" s="260">
        <v>759.29446153846163</v>
      </c>
      <c r="E24" s="261">
        <v>345478.98000000004</v>
      </c>
      <c r="F24" s="261">
        <v>230687.45616931785</v>
      </c>
      <c r="G24" s="285" t="s">
        <v>1004</v>
      </c>
      <c r="H24" s="261">
        <v>230687.45616931785</v>
      </c>
      <c r="I24" s="285" t="s">
        <v>1004</v>
      </c>
      <c r="J24" s="264"/>
      <c r="K24" s="259">
        <v>0.83283977403188525</v>
      </c>
      <c r="L24" s="260">
        <v>507.00539817432497</v>
      </c>
      <c r="M24" s="265">
        <v>230687.45616931785</v>
      </c>
      <c r="N24" s="265">
        <v>237608.07985439737</v>
      </c>
      <c r="O24" s="265">
        <v>244736.32225002933</v>
      </c>
      <c r="P24" s="265">
        <v>252078.41191753023</v>
      </c>
      <c r="Q24" s="265">
        <v>259640.76427505611</v>
      </c>
      <c r="R24" s="265">
        <v>267429.9872033078</v>
      </c>
      <c r="S24" s="265">
        <v>275452.88681940717</v>
      </c>
      <c r="T24" s="265">
        <v>283716.47342398937</v>
      </c>
      <c r="U24" s="265">
        <v>292227.96762670897</v>
      </c>
      <c r="V24" s="266">
        <v>300994.80665551033</v>
      </c>
      <c r="W24" s="267">
        <v>310024.65085517563</v>
      </c>
      <c r="X24" s="268">
        <v>319325.39038083091</v>
      </c>
      <c r="Y24" s="268">
        <v>0</v>
      </c>
      <c r="Z24" s="268">
        <v>0</v>
      </c>
      <c r="AA24" s="268">
        <v>0</v>
      </c>
      <c r="AB24" s="268">
        <v>0</v>
      </c>
      <c r="AC24" s="268">
        <v>0</v>
      </c>
      <c r="AD24" s="268">
        <v>0</v>
      </c>
      <c r="AE24" s="268">
        <v>0</v>
      </c>
      <c r="AF24" s="268">
        <v>0</v>
      </c>
      <c r="AG24" s="268">
        <v>0</v>
      </c>
      <c r="AH24" s="249"/>
      <c r="AI24" s="249"/>
      <c r="AJ24" s="268">
        <v>345478.98000000004</v>
      </c>
      <c r="AK24" s="268">
        <v>0</v>
      </c>
      <c r="AL24" s="268">
        <v>418691.58</v>
      </c>
      <c r="AM24" s="268">
        <v>406850.28</v>
      </c>
      <c r="AO24" s="37" t="s">
        <v>45</v>
      </c>
      <c r="AP24" s="636"/>
      <c r="AQ24" s="636"/>
      <c r="AS24" s="655" t="str">
        <f t="shared" ref="AS24:AS38" si="4">IFERROR(IF(ISNUMBER(AT24),AT24/AP24,""),"")</f>
        <v/>
      </c>
      <c r="AT24" s="636" t="str">
        <f t="shared" si="2"/>
        <v/>
      </c>
    </row>
    <row r="25" spans="1:46" ht="12.75">
      <c r="B25" s="258" t="s">
        <v>2704</v>
      </c>
      <c r="C25" s="259">
        <v>0</v>
      </c>
      <c r="D25" s="260">
        <v>0</v>
      </c>
      <c r="E25" s="261">
        <v>0</v>
      </c>
      <c r="F25" s="261">
        <v>0</v>
      </c>
      <c r="G25" s="285" t="s">
        <v>1004</v>
      </c>
      <c r="H25" s="261">
        <v>0</v>
      </c>
      <c r="I25" s="285" t="s">
        <v>1004</v>
      </c>
      <c r="J25" s="264"/>
      <c r="K25" s="259">
        <v>0</v>
      </c>
      <c r="L25" s="260">
        <v>0</v>
      </c>
      <c r="M25" s="265">
        <v>0</v>
      </c>
      <c r="N25" s="265">
        <v>0</v>
      </c>
      <c r="O25" s="265">
        <v>0</v>
      </c>
      <c r="P25" s="265">
        <v>0</v>
      </c>
      <c r="Q25" s="265">
        <v>0</v>
      </c>
      <c r="R25" s="265">
        <v>0</v>
      </c>
      <c r="S25" s="265">
        <v>0</v>
      </c>
      <c r="T25" s="265">
        <v>0</v>
      </c>
      <c r="U25" s="265">
        <v>0</v>
      </c>
      <c r="V25" s="266">
        <v>0</v>
      </c>
      <c r="W25" s="267">
        <v>0</v>
      </c>
      <c r="X25" s="268">
        <v>0</v>
      </c>
      <c r="Y25" s="268">
        <v>0</v>
      </c>
      <c r="Z25" s="268">
        <v>0</v>
      </c>
      <c r="AA25" s="268">
        <v>0</v>
      </c>
      <c r="AB25" s="268">
        <v>0</v>
      </c>
      <c r="AC25" s="268">
        <v>0</v>
      </c>
      <c r="AD25" s="268">
        <v>0</v>
      </c>
      <c r="AE25" s="268">
        <v>0</v>
      </c>
      <c r="AF25" s="268">
        <v>0</v>
      </c>
      <c r="AG25" s="268">
        <v>0</v>
      </c>
      <c r="AH25" s="249"/>
      <c r="AI25" s="249"/>
      <c r="AJ25" s="268">
        <v>0</v>
      </c>
      <c r="AK25" s="268">
        <v>0</v>
      </c>
      <c r="AL25" s="268">
        <v>0</v>
      </c>
      <c r="AM25" s="268">
        <v>0</v>
      </c>
      <c r="AO25" s="41" t="s">
        <v>46</v>
      </c>
      <c r="AP25" s="636"/>
      <c r="AQ25" s="636"/>
      <c r="AS25" s="655" t="str">
        <f t="shared" si="4"/>
        <v/>
      </c>
      <c r="AT25" s="636" t="str">
        <f t="shared" si="2"/>
        <v/>
      </c>
    </row>
    <row r="26" spans="1:46" ht="12.75">
      <c r="B26" s="258" t="s">
        <v>2705</v>
      </c>
      <c r="C26" s="259">
        <v>0</v>
      </c>
      <c r="D26" s="260">
        <v>0</v>
      </c>
      <c r="E26" s="261">
        <v>0</v>
      </c>
      <c r="F26" s="261">
        <v>0</v>
      </c>
      <c r="G26" s="285" t="s">
        <v>1004</v>
      </c>
      <c r="H26" s="261">
        <v>0</v>
      </c>
      <c r="I26" s="285" t="s">
        <v>1004</v>
      </c>
      <c r="J26" s="264"/>
      <c r="K26" s="259">
        <v>0</v>
      </c>
      <c r="L26" s="260">
        <v>0</v>
      </c>
      <c r="M26" s="265">
        <v>0</v>
      </c>
      <c r="N26" s="265">
        <v>0</v>
      </c>
      <c r="O26" s="265">
        <v>0</v>
      </c>
      <c r="P26" s="265">
        <v>0</v>
      </c>
      <c r="Q26" s="265">
        <v>0</v>
      </c>
      <c r="R26" s="265">
        <v>0</v>
      </c>
      <c r="S26" s="265">
        <v>0</v>
      </c>
      <c r="T26" s="265">
        <v>0</v>
      </c>
      <c r="U26" s="265">
        <v>0</v>
      </c>
      <c r="V26" s="266">
        <v>0</v>
      </c>
      <c r="W26" s="267">
        <v>0</v>
      </c>
      <c r="X26" s="268">
        <v>0</v>
      </c>
      <c r="Y26" s="268">
        <v>0</v>
      </c>
      <c r="Z26" s="268">
        <v>0</v>
      </c>
      <c r="AA26" s="268">
        <v>0</v>
      </c>
      <c r="AB26" s="268">
        <v>0</v>
      </c>
      <c r="AC26" s="268">
        <v>0</v>
      </c>
      <c r="AD26" s="268">
        <v>0</v>
      </c>
      <c r="AE26" s="268">
        <v>0</v>
      </c>
      <c r="AF26" s="268">
        <v>0</v>
      </c>
      <c r="AG26" s="268">
        <v>0</v>
      </c>
      <c r="AH26" s="249"/>
      <c r="AI26" s="249"/>
      <c r="AJ26" s="268">
        <v>0</v>
      </c>
      <c r="AK26" s="268">
        <v>0</v>
      </c>
      <c r="AL26" s="268">
        <v>0</v>
      </c>
      <c r="AM26" s="268">
        <v>0</v>
      </c>
      <c r="AO26" s="41" t="s">
        <v>47</v>
      </c>
      <c r="AP26" s="636"/>
      <c r="AQ26" s="636"/>
      <c r="AS26" s="655" t="str">
        <f t="shared" si="4"/>
        <v/>
      </c>
      <c r="AT26" s="636" t="str">
        <f t="shared" si="2"/>
        <v/>
      </c>
    </row>
    <row r="27" spans="1:46" ht="12.75">
      <c r="B27" s="258" t="s">
        <v>2706</v>
      </c>
      <c r="C27" s="259">
        <v>0</v>
      </c>
      <c r="D27" s="260">
        <v>0</v>
      </c>
      <c r="E27" s="261">
        <v>0</v>
      </c>
      <c r="F27" s="261">
        <v>0</v>
      </c>
      <c r="G27" s="285" t="s">
        <v>1004</v>
      </c>
      <c r="H27" s="261">
        <v>0</v>
      </c>
      <c r="I27" s="285" t="s">
        <v>1004</v>
      </c>
      <c r="J27" s="264"/>
      <c r="K27" s="259">
        <v>0</v>
      </c>
      <c r="L27" s="260">
        <v>0</v>
      </c>
      <c r="M27" s="265">
        <v>0</v>
      </c>
      <c r="N27" s="265">
        <v>0</v>
      </c>
      <c r="O27" s="265">
        <v>0</v>
      </c>
      <c r="P27" s="265">
        <v>0</v>
      </c>
      <c r="Q27" s="265">
        <v>0</v>
      </c>
      <c r="R27" s="265">
        <v>0</v>
      </c>
      <c r="S27" s="265">
        <v>0</v>
      </c>
      <c r="T27" s="265">
        <v>0</v>
      </c>
      <c r="U27" s="265">
        <v>0</v>
      </c>
      <c r="V27" s="266">
        <v>0</v>
      </c>
      <c r="W27" s="267">
        <v>0</v>
      </c>
      <c r="X27" s="268">
        <v>0</v>
      </c>
      <c r="Y27" s="268">
        <v>0</v>
      </c>
      <c r="Z27" s="268">
        <v>0</v>
      </c>
      <c r="AA27" s="268">
        <v>0</v>
      </c>
      <c r="AB27" s="268">
        <v>0</v>
      </c>
      <c r="AC27" s="268">
        <v>0</v>
      </c>
      <c r="AD27" s="268">
        <v>0</v>
      </c>
      <c r="AE27" s="268">
        <v>0</v>
      </c>
      <c r="AF27" s="268">
        <v>0</v>
      </c>
      <c r="AG27" s="268">
        <v>0</v>
      </c>
      <c r="AH27" s="249"/>
      <c r="AI27" s="249"/>
      <c r="AJ27" s="268">
        <v>0</v>
      </c>
      <c r="AK27" s="268">
        <v>0</v>
      </c>
      <c r="AL27" s="268">
        <v>0</v>
      </c>
      <c r="AM27" s="268">
        <v>0</v>
      </c>
      <c r="AO27" s="46" t="s">
        <v>48</v>
      </c>
      <c r="AP27" s="636"/>
      <c r="AQ27" s="636"/>
      <c r="AS27" s="655" t="str">
        <f t="shared" si="4"/>
        <v/>
      </c>
      <c r="AT27" s="636" t="str">
        <f t="shared" si="2"/>
        <v/>
      </c>
    </row>
    <row r="28" spans="1:46" ht="12.75">
      <c r="A28" s="225" t="s">
        <v>49</v>
      </c>
      <c r="B28" s="258" t="s">
        <v>2707</v>
      </c>
      <c r="C28" s="259">
        <v>2.7912308792045892</v>
      </c>
      <c r="D28" s="260">
        <v>1699.2093406593406</v>
      </c>
      <c r="E28" s="261">
        <v>773140.25</v>
      </c>
      <c r="F28" s="261">
        <v>658885.74650217267</v>
      </c>
      <c r="G28" s="285" t="s">
        <v>1004</v>
      </c>
      <c r="H28" s="261">
        <v>658885.74650217267</v>
      </c>
      <c r="I28" s="285" t="s">
        <v>1004</v>
      </c>
      <c r="J28" s="264"/>
      <c r="K28" s="259">
        <v>2.3787433670729619</v>
      </c>
      <c r="L28" s="260">
        <v>1448.100541763017</v>
      </c>
      <c r="M28" s="265">
        <v>658885.74650217267</v>
      </c>
      <c r="N28" s="265">
        <v>678652.31889723765</v>
      </c>
      <c r="O28" s="265">
        <v>699011.88846415479</v>
      </c>
      <c r="P28" s="265">
        <v>719982.24511807959</v>
      </c>
      <c r="Q28" s="265">
        <v>741581.71247162216</v>
      </c>
      <c r="R28" s="265">
        <v>763829.16384577053</v>
      </c>
      <c r="S28" s="265">
        <v>786744.03876114404</v>
      </c>
      <c r="T28" s="265">
        <v>810346.35992397822</v>
      </c>
      <c r="U28" s="265">
        <v>834656.75072169781</v>
      </c>
      <c r="V28" s="266">
        <v>859696.4532433484</v>
      </c>
      <c r="W28" s="267">
        <v>885487.34684064891</v>
      </c>
      <c r="X28" s="268">
        <v>912051.96724586841</v>
      </c>
      <c r="Y28" s="268">
        <v>0</v>
      </c>
      <c r="Z28" s="268">
        <v>0</v>
      </c>
      <c r="AA28" s="268">
        <v>0</v>
      </c>
      <c r="AB28" s="268">
        <v>0</v>
      </c>
      <c r="AC28" s="268">
        <v>0</v>
      </c>
      <c r="AD28" s="268">
        <v>0</v>
      </c>
      <c r="AE28" s="268">
        <v>0</v>
      </c>
      <c r="AF28" s="268">
        <v>0</v>
      </c>
      <c r="AG28" s="268">
        <v>0</v>
      </c>
      <c r="AH28" s="249"/>
      <c r="AI28" s="249"/>
      <c r="AJ28" s="268">
        <v>773140.25</v>
      </c>
      <c r="AK28" s="268">
        <v>0</v>
      </c>
      <c r="AL28" s="268">
        <v>571985.88</v>
      </c>
      <c r="AM28" s="268">
        <v>633759.6399999999</v>
      </c>
      <c r="AO28" s="46" t="s">
        <v>46</v>
      </c>
      <c r="AP28" s="642">
        <f>SUMIF(A:A,$AO28,$M:$M)</f>
        <v>7092817.1205818998</v>
      </c>
      <c r="AQ28" s="642">
        <f>SUMIF(' OSAR'!D:D,UW!$AO28,' OSAR'!O:O)</f>
        <v>6802665.6299999999</v>
      </c>
      <c r="AS28" s="655">
        <f t="shared" si="4"/>
        <v>-4.0907792439754266E-2</v>
      </c>
      <c r="AT28" s="644">
        <f t="shared" si="2"/>
        <v>-290151.49058189988</v>
      </c>
    </row>
    <row r="29" spans="1:46" ht="12.75">
      <c r="A29" s="225" t="s">
        <v>54</v>
      </c>
      <c r="B29" s="258" t="s">
        <v>2708</v>
      </c>
      <c r="C29" s="259">
        <v>4.7233393744877956</v>
      </c>
      <c r="D29" s="260">
        <v>2875.413296703297</v>
      </c>
      <c r="E29" s="261">
        <v>1308313.05</v>
      </c>
      <c r="F29" s="261">
        <v>1057734.0440593427</v>
      </c>
      <c r="G29" s="285" t="s">
        <v>1004</v>
      </c>
      <c r="H29" s="261">
        <v>1057734.0440593427</v>
      </c>
      <c r="I29" s="285" t="s">
        <v>1004</v>
      </c>
      <c r="J29" s="264"/>
      <c r="K29" s="259">
        <v>3.8186860996622345</v>
      </c>
      <c r="L29" s="260">
        <v>2324.6902067238302</v>
      </c>
      <c r="M29" s="265">
        <v>1057734.0440593427</v>
      </c>
      <c r="N29" s="265">
        <v>1089466.0653811232</v>
      </c>
      <c r="O29" s="265">
        <v>1122150.0473425565</v>
      </c>
      <c r="P29" s="265">
        <v>1155814.5487628335</v>
      </c>
      <c r="Q29" s="265">
        <v>1190488.9852257185</v>
      </c>
      <c r="R29" s="265">
        <v>1226203.6547824901</v>
      </c>
      <c r="S29" s="265">
        <v>1262989.7644259643</v>
      </c>
      <c r="T29" s="265">
        <v>1300879.4573587438</v>
      </c>
      <c r="U29" s="265">
        <v>1339905.8410795061</v>
      </c>
      <c r="V29" s="266">
        <v>1380103.0163118914</v>
      </c>
      <c r="W29" s="267">
        <v>1421506.1068012482</v>
      </c>
      <c r="X29" s="268">
        <v>1464151.2900052855</v>
      </c>
      <c r="Y29" s="268">
        <v>0</v>
      </c>
      <c r="Z29" s="268">
        <v>0</v>
      </c>
      <c r="AA29" s="268">
        <v>0</v>
      </c>
      <c r="AB29" s="268">
        <v>0</v>
      </c>
      <c r="AC29" s="268">
        <v>0</v>
      </c>
      <c r="AD29" s="268">
        <v>0</v>
      </c>
      <c r="AE29" s="268">
        <v>0</v>
      </c>
      <c r="AF29" s="268">
        <v>0</v>
      </c>
      <c r="AG29" s="268">
        <v>0</v>
      </c>
      <c r="AH29" s="249"/>
      <c r="AI29" s="249"/>
      <c r="AJ29" s="268">
        <v>1308313.05</v>
      </c>
      <c r="AK29" s="268">
        <v>0</v>
      </c>
      <c r="AL29" s="268">
        <v>1325578.7999999998</v>
      </c>
      <c r="AM29" s="268">
        <v>1413546.68</v>
      </c>
      <c r="AO29" s="46" t="s">
        <v>47</v>
      </c>
      <c r="AP29" s="636">
        <f t="shared" ref="AP29:AP35" si="5">SUMIF(A:A,$AO29,$M:$M)</f>
        <v>662281.56316994037</v>
      </c>
      <c r="AQ29" s="636">
        <f>SUMIF(' OSAR'!D:D,UW!$AO29,' OSAR'!O:O)</f>
        <v>651481</v>
      </c>
      <c r="AS29" s="655">
        <f t="shared" si="4"/>
        <v>-1.6308113905881098E-2</v>
      </c>
      <c r="AT29" s="644">
        <f t="shared" si="2"/>
        <v>-10800.563169940375</v>
      </c>
    </row>
    <row r="30" spans="1:46" ht="12.75">
      <c r="A30" s="225" t="s">
        <v>54</v>
      </c>
      <c r="B30" s="258" t="s">
        <v>2709</v>
      </c>
      <c r="C30" s="259">
        <v>2.8077034106047529</v>
      </c>
      <c r="D30" s="260">
        <v>1709.2372747252746</v>
      </c>
      <c r="E30" s="261">
        <v>777702.96</v>
      </c>
      <c r="F30" s="261">
        <v>758148.00189256296</v>
      </c>
      <c r="G30" s="285" t="s">
        <v>1004</v>
      </c>
      <c r="H30" s="261">
        <v>758148.00189256296</v>
      </c>
      <c r="I30" s="285" t="s">
        <v>1004</v>
      </c>
      <c r="J30" s="264"/>
      <c r="K30" s="259">
        <v>2.7371050904280061</v>
      </c>
      <c r="L30" s="260">
        <v>1666.2593448188197</v>
      </c>
      <c r="M30" s="265">
        <v>758148.00189256296</v>
      </c>
      <c r="N30" s="265">
        <v>780892.44194933993</v>
      </c>
      <c r="O30" s="265">
        <v>804319.21520782018</v>
      </c>
      <c r="P30" s="265">
        <v>828448.79166405497</v>
      </c>
      <c r="Q30" s="265">
        <v>853302.2554139765</v>
      </c>
      <c r="R30" s="265">
        <v>878901.32307639543</v>
      </c>
      <c r="S30" s="265">
        <v>905268.36276868777</v>
      </c>
      <c r="T30" s="265">
        <v>932426.41365174809</v>
      </c>
      <c r="U30" s="265">
        <v>960399.20606130094</v>
      </c>
      <c r="V30" s="266">
        <v>989211.18224313995</v>
      </c>
      <c r="W30" s="267">
        <v>1018887.5177104342</v>
      </c>
      <c r="X30" s="268">
        <v>1049454.1432417468</v>
      </c>
      <c r="Y30" s="268">
        <v>0</v>
      </c>
      <c r="Z30" s="268">
        <v>0</v>
      </c>
      <c r="AA30" s="268">
        <v>0</v>
      </c>
      <c r="AB30" s="268">
        <v>0</v>
      </c>
      <c r="AC30" s="268">
        <v>0</v>
      </c>
      <c r="AD30" s="268">
        <v>0</v>
      </c>
      <c r="AE30" s="268">
        <v>0</v>
      </c>
      <c r="AF30" s="268">
        <v>0</v>
      </c>
      <c r="AG30" s="268">
        <v>0</v>
      </c>
      <c r="AH30" s="249"/>
      <c r="AI30" s="249"/>
      <c r="AJ30" s="268">
        <v>777702.96</v>
      </c>
      <c r="AK30" s="268">
        <v>0</v>
      </c>
      <c r="AL30" s="268">
        <v>944260.76</v>
      </c>
      <c r="AM30" s="268">
        <v>1073082.68</v>
      </c>
      <c r="AO30" s="46" t="s">
        <v>48</v>
      </c>
      <c r="AP30" s="636">
        <f t="shared" si="5"/>
        <v>1133802.3647705717</v>
      </c>
      <c r="AQ30" s="636">
        <f>SUMIF(' OSAR'!D:D,UW!$AO30,' OSAR'!O:O)</f>
        <v>1344132.78</v>
      </c>
      <c r="AS30" s="655">
        <f t="shared" si="4"/>
        <v>0.18550888740824714</v>
      </c>
      <c r="AT30" s="644">
        <f t="shared" si="2"/>
        <v>210330.41522942833</v>
      </c>
    </row>
    <row r="31" spans="1:46" ht="12.75">
      <c r="A31" s="225" t="s">
        <v>48</v>
      </c>
      <c r="B31" s="258" t="s">
        <v>2710</v>
      </c>
      <c r="C31" s="259">
        <v>3.3075393607688395</v>
      </c>
      <c r="D31" s="260">
        <v>2013.5209230769231</v>
      </c>
      <c r="E31" s="261">
        <v>916152.02</v>
      </c>
      <c r="F31" s="261">
        <v>1133802.3647705717</v>
      </c>
      <c r="G31" s="285" t="s">
        <v>1004</v>
      </c>
      <c r="H31" s="261">
        <v>1133802.3647705717</v>
      </c>
      <c r="I31" s="285" t="s">
        <v>1004</v>
      </c>
      <c r="J31" s="264"/>
      <c r="K31" s="259">
        <v>4.0933118815930296</v>
      </c>
      <c r="L31" s="260">
        <v>2491.8733291660915</v>
      </c>
      <c r="M31" s="265">
        <v>1133802.3647705717</v>
      </c>
      <c r="N31" s="265">
        <v>1167816.4357136886</v>
      </c>
      <c r="O31" s="265">
        <v>1202850.9287850994</v>
      </c>
      <c r="P31" s="265">
        <v>1238936.4566486522</v>
      </c>
      <c r="Q31" s="265">
        <v>1276104.5503481121</v>
      </c>
      <c r="R31" s="265">
        <v>1314387.686858556</v>
      </c>
      <c r="S31" s="265">
        <v>1353819.3174643118</v>
      </c>
      <c r="T31" s="265">
        <v>1394433.8969882417</v>
      </c>
      <c r="U31" s="265">
        <v>1436266.9138978894</v>
      </c>
      <c r="V31" s="266">
        <v>1479354.9213148253</v>
      </c>
      <c r="W31" s="267">
        <v>1523735.5689542706</v>
      </c>
      <c r="X31" s="268">
        <v>1569447.6360228984</v>
      </c>
      <c r="Y31" s="268">
        <v>0</v>
      </c>
      <c r="Z31" s="268">
        <v>0</v>
      </c>
      <c r="AA31" s="268">
        <v>0</v>
      </c>
      <c r="AB31" s="268">
        <v>0</v>
      </c>
      <c r="AC31" s="268">
        <v>0</v>
      </c>
      <c r="AD31" s="268">
        <v>0</v>
      </c>
      <c r="AE31" s="268">
        <v>0</v>
      </c>
      <c r="AF31" s="268">
        <v>0</v>
      </c>
      <c r="AG31" s="268">
        <v>0</v>
      </c>
      <c r="AH31" s="249"/>
      <c r="AI31" s="249"/>
      <c r="AJ31" s="268">
        <v>916152.02</v>
      </c>
      <c r="AK31" s="268">
        <v>0</v>
      </c>
      <c r="AL31" s="268">
        <v>808211.8</v>
      </c>
      <c r="AM31" s="268">
        <v>1253498</v>
      </c>
      <c r="AO31" s="46" t="s">
        <v>49</v>
      </c>
      <c r="AP31" s="636">
        <f t="shared" si="5"/>
        <v>658885.74650217267</v>
      </c>
      <c r="AQ31" s="636">
        <f>SUMIF(' OSAR'!D:D,UW!$AO31,' OSAR'!O:O)</f>
        <v>781368.51</v>
      </c>
      <c r="AS31" s="655">
        <f t="shared" si="4"/>
        <v>0.18589378226506142</v>
      </c>
      <c r="AT31" s="636">
        <f t="shared" si="2"/>
        <v>122482.76349782734</v>
      </c>
    </row>
    <row r="32" spans="1:46" ht="12.75">
      <c r="A32" s="225" t="s">
        <v>47</v>
      </c>
      <c r="B32" s="258" t="s">
        <v>1246</v>
      </c>
      <c r="C32" s="259">
        <v>2.3819378747892519</v>
      </c>
      <c r="D32" s="260">
        <v>1450.045252747253</v>
      </c>
      <c r="E32" s="261">
        <v>659770.59000000008</v>
      </c>
      <c r="F32" s="261">
        <v>662281.56316994037</v>
      </c>
      <c r="G32" s="285" t="s">
        <v>1004</v>
      </c>
      <c r="H32" s="261">
        <v>662281.56316994037</v>
      </c>
      <c r="I32" s="285" t="s">
        <v>1004</v>
      </c>
      <c r="J32" s="264"/>
      <c r="K32" s="259">
        <v>2.3910031198709709</v>
      </c>
      <c r="L32" s="260">
        <v>1455.56387509877</v>
      </c>
      <c r="M32" s="265">
        <v>662281.56316994037</v>
      </c>
      <c r="N32" s="265">
        <v>682150.01006503857</v>
      </c>
      <c r="O32" s="265">
        <v>702614.51036698977</v>
      </c>
      <c r="P32" s="265">
        <v>723692.94567799929</v>
      </c>
      <c r="Q32" s="265">
        <v>745403.73404833954</v>
      </c>
      <c r="R32" s="265">
        <v>767765.84606978949</v>
      </c>
      <c r="S32" s="265">
        <v>790798.8214518833</v>
      </c>
      <c r="T32" s="265">
        <v>814522.78609543992</v>
      </c>
      <c r="U32" s="265">
        <v>838958.46967830276</v>
      </c>
      <c r="V32" s="266">
        <v>864127.22376865207</v>
      </c>
      <c r="W32" s="267">
        <v>890051.04048171162</v>
      </c>
      <c r="X32" s="268">
        <v>916752.57169616316</v>
      </c>
      <c r="Y32" s="268">
        <v>0</v>
      </c>
      <c r="Z32" s="268">
        <v>0</v>
      </c>
      <c r="AA32" s="268">
        <v>0</v>
      </c>
      <c r="AB32" s="268">
        <v>0</v>
      </c>
      <c r="AC32" s="268">
        <v>0</v>
      </c>
      <c r="AD32" s="268">
        <v>0</v>
      </c>
      <c r="AE32" s="268">
        <v>0</v>
      </c>
      <c r="AF32" s="268">
        <v>0</v>
      </c>
      <c r="AG32" s="268">
        <v>0</v>
      </c>
      <c r="AH32" s="249"/>
      <c r="AI32" s="249"/>
      <c r="AJ32" s="268">
        <v>659770.59000000008</v>
      </c>
      <c r="AK32" s="268">
        <v>0</v>
      </c>
      <c r="AL32" s="268">
        <v>689234.8600000001</v>
      </c>
      <c r="AM32" s="268">
        <v>770428.68</v>
      </c>
      <c r="AO32" s="46" t="s">
        <v>50</v>
      </c>
      <c r="AP32" s="636">
        <f t="shared" si="5"/>
        <v>734252.8730792118</v>
      </c>
      <c r="AQ32" s="636">
        <f>SUMIF(' OSAR'!D:D,UW!$AO32,' OSAR'!O:O)</f>
        <v>760375.29650000005</v>
      </c>
      <c r="AS32" s="655">
        <f t="shared" si="4"/>
        <v>3.5576876003548363E-2</v>
      </c>
      <c r="AT32" s="636">
        <f t="shared" si="2"/>
        <v>26122.423420788255</v>
      </c>
    </row>
    <row r="33" spans="1:46" ht="12.75">
      <c r="B33" s="258" t="s">
        <v>2711</v>
      </c>
      <c r="C33" s="259">
        <v>0</v>
      </c>
      <c r="D33" s="260">
        <v>0</v>
      </c>
      <c r="E33" s="261">
        <v>0</v>
      </c>
      <c r="F33" s="261">
        <v>0</v>
      </c>
      <c r="G33" s="285" t="s">
        <v>1004</v>
      </c>
      <c r="H33" s="261">
        <v>0</v>
      </c>
      <c r="I33" s="285" t="s">
        <v>1004</v>
      </c>
      <c r="J33" s="264"/>
      <c r="K33" s="259">
        <v>0</v>
      </c>
      <c r="L33" s="260">
        <v>0</v>
      </c>
      <c r="M33" s="265">
        <v>0</v>
      </c>
      <c r="N33" s="265">
        <v>0</v>
      </c>
      <c r="O33" s="265">
        <v>0</v>
      </c>
      <c r="P33" s="265">
        <v>0</v>
      </c>
      <c r="Q33" s="265">
        <v>0</v>
      </c>
      <c r="R33" s="265">
        <v>0</v>
      </c>
      <c r="S33" s="265">
        <v>0</v>
      </c>
      <c r="T33" s="265">
        <v>0</v>
      </c>
      <c r="U33" s="265">
        <v>0</v>
      </c>
      <c r="V33" s="266">
        <v>0</v>
      </c>
      <c r="W33" s="299">
        <v>0</v>
      </c>
      <c r="X33" s="268">
        <v>0</v>
      </c>
      <c r="Y33" s="268">
        <v>0</v>
      </c>
      <c r="Z33" s="268">
        <v>0</v>
      </c>
      <c r="AA33" s="268">
        <v>0</v>
      </c>
      <c r="AB33" s="268">
        <v>0</v>
      </c>
      <c r="AC33" s="268">
        <v>0</v>
      </c>
      <c r="AD33" s="268">
        <v>0</v>
      </c>
      <c r="AE33" s="268">
        <v>0</v>
      </c>
      <c r="AF33" s="268">
        <v>0</v>
      </c>
      <c r="AG33" s="268">
        <v>0</v>
      </c>
      <c r="AH33" s="249"/>
      <c r="AI33" s="249"/>
      <c r="AJ33" s="268">
        <v>0</v>
      </c>
      <c r="AK33" s="268">
        <v>0</v>
      </c>
      <c r="AL33" s="268">
        <v>0</v>
      </c>
      <c r="AM33" s="268">
        <v>0</v>
      </c>
      <c r="AO33" s="46" t="s">
        <v>51</v>
      </c>
      <c r="AP33" s="636">
        <f t="shared" si="5"/>
        <v>628788.67405957915</v>
      </c>
      <c r="AQ33" s="636">
        <f>SUMIF(' OSAR'!D:D,UW!$AO33,' OSAR'!O:O)</f>
        <v>321346.34000000003</v>
      </c>
      <c r="AS33" s="655">
        <f t="shared" si="4"/>
        <v>-0.48894381648873064</v>
      </c>
      <c r="AT33" s="636">
        <f t="shared" si="2"/>
        <v>-307442.33405957912</v>
      </c>
    </row>
    <row r="34" spans="1:46" ht="12.75">
      <c r="B34" s="258" t="s">
        <v>2712</v>
      </c>
      <c r="C34" s="259">
        <v>0</v>
      </c>
      <c r="D34" s="260">
        <v>0</v>
      </c>
      <c r="E34" s="261">
        <v>0</v>
      </c>
      <c r="F34" s="261">
        <v>0</v>
      </c>
      <c r="G34" s="285" t="s">
        <v>1004</v>
      </c>
      <c r="H34" s="261">
        <v>0</v>
      </c>
      <c r="I34" s="285" t="s">
        <v>1004</v>
      </c>
      <c r="J34" s="264"/>
      <c r="K34" s="259">
        <v>0</v>
      </c>
      <c r="L34" s="260">
        <v>0</v>
      </c>
      <c r="M34" s="265">
        <v>0</v>
      </c>
      <c r="N34" s="265">
        <v>0</v>
      </c>
      <c r="O34" s="265">
        <v>0</v>
      </c>
      <c r="P34" s="265">
        <v>0</v>
      </c>
      <c r="Q34" s="265">
        <v>0</v>
      </c>
      <c r="R34" s="265">
        <v>0</v>
      </c>
      <c r="S34" s="265">
        <v>0</v>
      </c>
      <c r="T34" s="265">
        <v>0</v>
      </c>
      <c r="U34" s="265">
        <v>0</v>
      </c>
      <c r="V34" s="266">
        <v>0</v>
      </c>
      <c r="W34" s="299">
        <v>0</v>
      </c>
      <c r="X34" s="268">
        <v>0</v>
      </c>
      <c r="Y34" s="268">
        <v>0</v>
      </c>
      <c r="Z34" s="268">
        <v>0</v>
      </c>
      <c r="AA34" s="268">
        <v>0</v>
      </c>
      <c r="AB34" s="268">
        <v>0</v>
      </c>
      <c r="AC34" s="268">
        <v>0</v>
      </c>
      <c r="AD34" s="268">
        <v>0</v>
      </c>
      <c r="AE34" s="268">
        <v>0</v>
      </c>
      <c r="AF34" s="268">
        <v>0</v>
      </c>
      <c r="AG34" s="268">
        <v>0</v>
      </c>
      <c r="AH34" s="249"/>
      <c r="AI34" s="249"/>
      <c r="AJ34" s="268">
        <v>0</v>
      </c>
      <c r="AK34" s="268">
        <v>0</v>
      </c>
      <c r="AL34" s="268">
        <v>0</v>
      </c>
      <c r="AM34" s="268">
        <v>0</v>
      </c>
      <c r="AO34" s="46" t="s">
        <v>52</v>
      </c>
      <c r="AP34" s="636">
        <f t="shared" si="5"/>
        <v>105422.36819338264</v>
      </c>
      <c r="AQ34" s="636">
        <f>SUMIF(' OSAR'!D:D,UW!$AO34,' OSAR'!O:O)</f>
        <v>112073.59</v>
      </c>
      <c r="AS34" s="655">
        <f t="shared" si="4"/>
        <v>6.3091181886718875E-2</v>
      </c>
      <c r="AT34" s="636">
        <f t="shared" si="2"/>
        <v>6651.2218066173518</v>
      </c>
    </row>
    <row r="35" spans="1:46" ht="12.75">
      <c r="B35" s="258" t="s">
        <v>1014</v>
      </c>
      <c r="C35" s="259"/>
      <c r="D35" s="260"/>
      <c r="E35" s="261"/>
      <c r="F35" s="261">
        <v>113750</v>
      </c>
      <c r="G35" s="285">
        <v>250</v>
      </c>
      <c r="H35" s="261">
        <v>113750</v>
      </c>
      <c r="I35" s="285">
        <v>250</v>
      </c>
      <c r="J35" s="264"/>
      <c r="K35" s="259"/>
      <c r="L35" s="260"/>
      <c r="M35" s="265"/>
      <c r="N35" s="265"/>
      <c r="O35" s="265"/>
      <c r="P35" s="265"/>
      <c r="Q35" s="265"/>
      <c r="R35" s="265"/>
      <c r="S35" s="265"/>
      <c r="T35" s="265"/>
      <c r="U35" s="265"/>
      <c r="V35" s="266"/>
      <c r="W35" s="299"/>
      <c r="X35" s="268"/>
      <c r="Y35" s="268"/>
      <c r="Z35" s="268"/>
      <c r="AA35" s="268"/>
      <c r="AB35" s="268"/>
      <c r="AC35" s="268"/>
      <c r="AD35" s="268"/>
      <c r="AE35" s="268"/>
      <c r="AF35" s="268"/>
      <c r="AG35" s="268"/>
      <c r="AH35" s="249"/>
      <c r="AI35" s="249"/>
      <c r="AJ35" s="268"/>
      <c r="AK35" s="268"/>
      <c r="AL35" s="268"/>
      <c r="AM35" s="268"/>
      <c r="AO35" s="46" t="s">
        <v>53</v>
      </c>
      <c r="AP35" s="636">
        <f t="shared" si="5"/>
        <v>0</v>
      </c>
      <c r="AQ35" s="636">
        <f>SUMIF(' OSAR'!D:D,UW!$AO35,' OSAR'!O:O)</f>
        <v>171187.81</v>
      </c>
      <c r="AS35" s="655" t="str">
        <f t="shared" si="4"/>
        <v/>
      </c>
      <c r="AT35" s="636">
        <f t="shared" si="2"/>
        <v>171187.81</v>
      </c>
    </row>
    <row r="36" spans="1:46" ht="12.75">
      <c r="A36" s="225" t="s">
        <v>46</v>
      </c>
      <c r="B36" s="258" t="s">
        <v>2713</v>
      </c>
      <c r="C36" s="259">
        <v>23.825070129138705</v>
      </c>
      <c r="D36" s="260">
        <v>14503.917252747255</v>
      </c>
      <c r="E36" s="261">
        <v>6599282.3500000006</v>
      </c>
      <c r="F36" s="261">
        <v>7092817.1205818998</v>
      </c>
      <c r="G36" s="285" t="s">
        <v>1004</v>
      </c>
      <c r="H36" s="261">
        <v>7092817.1205818998</v>
      </c>
      <c r="I36" s="285" t="s">
        <v>1004</v>
      </c>
      <c r="J36" s="264"/>
      <c r="K36" s="259">
        <v>25.60685485915289</v>
      </c>
      <c r="L36" s="260">
        <v>15588.609056223955</v>
      </c>
      <c r="M36" s="265">
        <v>7092817.1205818998</v>
      </c>
      <c r="N36" s="265">
        <v>7863968.5761981988</v>
      </c>
      <c r="O36" s="265">
        <v>9066051.5903424062</v>
      </c>
      <c r="P36" s="265">
        <v>9603826.9419492763</v>
      </c>
      <c r="Q36" s="265">
        <v>9950260.014451528</v>
      </c>
      <c r="R36" s="265">
        <v>10212007.902385088</v>
      </c>
      <c r="S36" s="265">
        <v>10519538.911956647</v>
      </c>
      <c r="T36" s="265">
        <v>10835125.079315349</v>
      </c>
      <c r="U36" s="265">
        <v>11160178.831694812</v>
      </c>
      <c r="V36" s="266">
        <v>11494984.196645649</v>
      </c>
      <c r="W36" s="299">
        <v>11839833.722545022</v>
      </c>
      <c r="X36" s="268">
        <v>12195028.734221375</v>
      </c>
      <c r="Y36" s="268">
        <v>0</v>
      </c>
      <c r="Z36" s="268">
        <v>0</v>
      </c>
      <c r="AA36" s="268">
        <v>0</v>
      </c>
      <c r="AB36" s="268">
        <v>0</v>
      </c>
      <c r="AC36" s="268">
        <v>0</v>
      </c>
      <c r="AD36" s="268">
        <v>0</v>
      </c>
      <c r="AE36" s="268">
        <v>0</v>
      </c>
      <c r="AF36" s="268">
        <v>0</v>
      </c>
      <c r="AG36" s="268">
        <v>0</v>
      </c>
      <c r="AH36" s="249"/>
      <c r="AI36" s="249"/>
      <c r="AJ36" s="268">
        <v>6599282.3500000006</v>
      </c>
      <c r="AK36" s="268">
        <v>0</v>
      </c>
      <c r="AL36" s="268">
        <v>6598900.96</v>
      </c>
      <c r="AM36" s="268">
        <v>6596900.96</v>
      </c>
      <c r="AO36" s="46" t="s">
        <v>54</v>
      </c>
      <c r="AP36" s="636">
        <f t="shared" ref="AP36:AP38" si="6">SUMIF(A:A,$AO36,$M:$M)</f>
        <v>2046569.5021212236</v>
      </c>
      <c r="AQ36" s="636">
        <f>SUMIF(' OSAR'!D:D,UW!$AO36,' OSAR'!O:O)</f>
        <v>2604756.9899999998</v>
      </c>
      <c r="AS36" s="655">
        <f t="shared" si="4"/>
        <v>0.27274299128381779</v>
      </c>
      <c r="AT36" s="636">
        <f t="shared" si="2"/>
        <v>558187.48787877616</v>
      </c>
    </row>
    <row r="37" spans="1:46" ht="12.75">
      <c r="A37" s="225" t="s">
        <v>50</v>
      </c>
      <c r="B37" s="239" t="s">
        <v>2714</v>
      </c>
      <c r="C37" s="269">
        <v>1.2326345811566524</v>
      </c>
      <c r="D37" s="270">
        <v>750.38729670329667</v>
      </c>
      <c r="E37" s="271">
        <v>341426.22</v>
      </c>
      <c r="F37" s="271">
        <v>728801.37106559612</v>
      </c>
      <c r="G37" s="300">
        <v>2.5000000000000001E-2</v>
      </c>
      <c r="H37" s="271">
        <v>860408.41215920157</v>
      </c>
      <c r="I37" s="300">
        <v>2.5000000000000001E-2</v>
      </c>
      <c r="J37" s="272"/>
      <c r="K37" s="269">
        <v>2.6508376617093523</v>
      </c>
      <c r="L37" s="270">
        <v>1613.7425781960699</v>
      </c>
      <c r="M37" s="273">
        <v>734252.8730792118</v>
      </c>
      <c r="N37" s="273">
        <v>819101.21780578711</v>
      </c>
      <c r="O37" s="273">
        <v>898147.51006385405</v>
      </c>
      <c r="P37" s="273">
        <v>926514.52869077027</v>
      </c>
      <c r="Q37" s="273">
        <v>956843.30165149411</v>
      </c>
      <c r="R37" s="273">
        <v>982240.20857603953</v>
      </c>
      <c r="S37" s="273">
        <v>1011812.7843583215</v>
      </c>
      <c r="T37" s="273">
        <v>1042167.1678890724</v>
      </c>
      <c r="U37" s="273">
        <v>1073432.1829257456</v>
      </c>
      <c r="V37" s="274">
        <v>1105635.1484135189</v>
      </c>
      <c r="W37" s="301">
        <v>1138804.2028659252</v>
      </c>
      <c r="X37" s="247">
        <v>1172968.3289519039</v>
      </c>
      <c r="Y37" s="247">
        <v>0</v>
      </c>
      <c r="Z37" s="247">
        <v>0</v>
      </c>
      <c r="AA37" s="247">
        <v>0</v>
      </c>
      <c r="AB37" s="247">
        <v>0</v>
      </c>
      <c r="AC37" s="247">
        <v>0</v>
      </c>
      <c r="AD37" s="247">
        <v>0</v>
      </c>
      <c r="AE37" s="247">
        <v>0</v>
      </c>
      <c r="AF37" s="247">
        <v>0</v>
      </c>
      <c r="AG37" s="247">
        <v>0</v>
      </c>
      <c r="AH37" s="249"/>
      <c r="AI37" s="249"/>
      <c r="AJ37" s="247">
        <v>341426.22</v>
      </c>
      <c r="AK37" s="247">
        <v>0</v>
      </c>
      <c r="AL37" s="247">
        <v>348480.26</v>
      </c>
      <c r="AM37" s="247">
        <v>357365.16000000003</v>
      </c>
      <c r="AO37" s="46" t="s">
        <v>55</v>
      </c>
      <c r="AP37" s="636">
        <f t="shared" si="6"/>
        <v>0</v>
      </c>
      <c r="AQ37" s="636">
        <f>SUMIF(' OSAR'!D:D,UW!$AO37,' OSAR'!O:O)</f>
        <v>0</v>
      </c>
      <c r="AS37" s="655" t="str">
        <f t="shared" si="4"/>
        <v/>
      </c>
      <c r="AT37" s="636">
        <f t="shared" si="2"/>
        <v>0</v>
      </c>
    </row>
    <row r="38" spans="1:46" ht="12.75">
      <c r="B38" s="275" t="s">
        <v>1015</v>
      </c>
      <c r="C38" s="276">
        <v>45.02595233023694</v>
      </c>
      <c r="D38" s="277">
        <v>27410.315406593407</v>
      </c>
      <c r="E38" s="278">
        <v>12471693.51</v>
      </c>
      <c r="F38" s="278">
        <v>13171118.710464366</v>
      </c>
      <c r="G38" s="279"/>
      <c r="H38" s="278">
        <v>13302725.75155797</v>
      </c>
      <c r="I38" s="279"/>
      <c r="J38" s="280"/>
      <c r="K38" s="276">
        <v>47.160068495420333</v>
      </c>
      <c r="L38" s="277">
        <v>28709.494972479082</v>
      </c>
      <c r="M38" s="281">
        <v>13062820.212477982</v>
      </c>
      <c r="N38" s="281">
        <v>14075892.519385364</v>
      </c>
      <c r="O38" s="281">
        <v>15518806.507549077</v>
      </c>
      <c r="P38" s="281">
        <v>16251587.099997148</v>
      </c>
      <c r="Q38" s="281">
        <v>16799986.314340837</v>
      </c>
      <c r="R38" s="281">
        <v>17263917.599146076</v>
      </c>
      <c r="S38" s="281">
        <v>17783111.269145466</v>
      </c>
      <c r="T38" s="281">
        <v>18316604.607219838</v>
      </c>
      <c r="U38" s="281">
        <v>18866102.745436434</v>
      </c>
      <c r="V38" s="282">
        <v>19432085.827799521</v>
      </c>
      <c r="W38" s="302">
        <v>20015048.402633511</v>
      </c>
      <c r="X38" s="284">
        <v>20615499.854712516</v>
      </c>
      <c r="Y38" s="284">
        <v>0</v>
      </c>
      <c r="Z38" s="284">
        <v>0</v>
      </c>
      <c r="AA38" s="284">
        <v>0</v>
      </c>
      <c r="AB38" s="284">
        <v>0</v>
      </c>
      <c r="AC38" s="284">
        <v>0</v>
      </c>
      <c r="AD38" s="284">
        <v>0</v>
      </c>
      <c r="AE38" s="284">
        <v>0</v>
      </c>
      <c r="AF38" s="284">
        <v>0</v>
      </c>
      <c r="AG38" s="284">
        <v>0</v>
      </c>
      <c r="AH38" s="249"/>
      <c r="AI38" s="249"/>
      <c r="AJ38" s="284">
        <v>12471693.51</v>
      </c>
      <c r="AK38" s="284">
        <v>0</v>
      </c>
      <c r="AL38" s="284">
        <v>12128811.6</v>
      </c>
      <c r="AM38" s="284">
        <v>12898665.800000001</v>
      </c>
      <c r="AO38" s="46" t="s">
        <v>56</v>
      </c>
      <c r="AP38" s="636">
        <f t="shared" si="6"/>
        <v>0</v>
      </c>
      <c r="AQ38" s="636">
        <f>SUMIF(' OSAR'!D:D,UW!$AO38,' OSAR'!O:O)</f>
        <v>0</v>
      </c>
      <c r="AS38" s="655" t="str">
        <f t="shared" si="4"/>
        <v/>
      </c>
      <c r="AT38" s="636">
        <f t="shared" si="2"/>
        <v>0</v>
      </c>
    </row>
    <row r="39" spans="1:46">
      <c r="B39" s="303" t="s">
        <v>1016</v>
      </c>
      <c r="C39" s="304"/>
      <c r="D39" s="305"/>
      <c r="E39" s="306">
        <v>0.52824834114730956</v>
      </c>
      <c r="F39" s="306">
        <v>0.45180755804584283</v>
      </c>
      <c r="G39" s="307"/>
      <c r="H39" s="306">
        <v>0.38652358471759585</v>
      </c>
      <c r="I39" s="307"/>
      <c r="J39" s="308"/>
      <c r="K39" s="304"/>
      <c r="L39" s="305"/>
      <c r="M39" s="309">
        <v>0.44476571666981923</v>
      </c>
      <c r="N39" s="309">
        <v>0.42961395409385245</v>
      </c>
      <c r="O39" s="309">
        <v>0.43196708596469202</v>
      </c>
      <c r="P39" s="309">
        <v>0.43851409224423549</v>
      </c>
      <c r="Q39" s="309">
        <v>0.43894298798309944</v>
      </c>
      <c r="R39" s="309">
        <v>0.43940162112111292</v>
      </c>
      <c r="S39" s="309">
        <v>0.43938739320296494</v>
      </c>
      <c r="T39" s="309">
        <v>0.43938739320296466</v>
      </c>
      <c r="U39" s="309">
        <v>0.43938739320296438</v>
      </c>
      <c r="V39" s="310">
        <v>0.43938739320296383</v>
      </c>
      <c r="W39" s="311">
        <v>0.40317061561973649</v>
      </c>
      <c r="X39" s="309">
        <v>0.40317061561973605</v>
      </c>
      <c r="Y39" s="309">
        <v>0</v>
      </c>
      <c r="Z39" s="309">
        <v>0</v>
      </c>
      <c r="AA39" s="309">
        <v>0</v>
      </c>
      <c r="AB39" s="309">
        <v>0</v>
      </c>
      <c r="AC39" s="309">
        <v>0</v>
      </c>
      <c r="AD39" s="309">
        <v>0</v>
      </c>
      <c r="AE39" s="309">
        <v>0</v>
      </c>
      <c r="AF39" s="309">
        <v>0</v>
      </c>
      <c r="AG39" s="309">
        <v>0</v>
      </c>
      <c r="AH39" s="249"/>
      <c r="AI39" s="249"/>
      <c r="AJ39" s="309"/>
      <c r="AK39" s="309"/>
      <c r="AL39" s="309"/>
      <c r="AM39" s="309"/>
      <c r="AS39" s="653" t="str">
        <f t="shared" si="1"/>
        <v/>
      </c>
      <c r="AT39" s="641" t="str">
        <f t="shared" si="2"/>
        <v/>
      </c>
    </row>
    <row r="40" spans="1:46">
      <c r="B40" s="303" t="s">
        <v>1017</v>
      </c>
      <c r="C40" s="304"/>
      <c r="D40" s="305"/>
      <c r="E40" s="306">
        <v>0.27951776968821768</v>
      </c>
      <c r="F40" s="306">
        <v>0.243304191038065</v>
      </c>
      <c r="G40" s="307"/>
      <c r="H40" s="306">
        <v>0.20608867313321649</v>
      </c>
      <c r="I40" s="307"/>
      <c r="J40" s="308"/>
      <c r="K40" s="304"/>
      <c r="L40" s="305"/>
      <c r="M40" s="309">
        <v>0.24149776530110761</v>
      </c>
      <c r="N40" s="309">
        <v>0.24001821768939133</v>
      </c>
      <c r="O40" s="309">
        <v>0.25235419262304287</v>
      </c>
      <c r="P40" s="309">
        <v>0.25913859536342504</v>
      </c>
      <c r="Q40" s="309">
        <v>0.25997621547011829</v>
      </c>
      <c r="R40" s="309">
        <v>0.25991625605485819</v>
      </c>
      <c r="S40" s="309">
        <v>0.25991811614210825</v>
      </c>
      <c r="T40" s="309">
        <v>0.25991811614210808</v>
      </c>
      <c r="U40" s="309">
        <v>0.25991811614210791</v>
      </c>
      <c r="V40" s="310">
        <v>0.25991811614210747</v>
      </c>
      <c r="W40" s="311">
        <v>0.23849420469678784</v>
      </c>
      <c r="X40" s="309">
        <v>0.23849420469678762</v>
      </c>
      <c r="Y40" s="309">
        <v>0</v>
      </c>
      <c r="Z40" s="309">
        <v>0</v>
      </c>
      <c r="AA40" s="309">
        <v>0</v>
      </c>
      <c r="AB40" s="309">
        <v>0</v>
      </c>
      <c r="AC40" s="309">
        <v>0</v>
      </c>
      <c r="AD40" s="309">
        <v>0</v>
      </c>
      <c r="AE40" s="309">
        <v>0</v>
      </c>
      <c r="AF40" s="309">
        <v>0</v>
      </c>
      <c r="AG40" s="309">
        <v>0</v>
      </c>
      <c r="AH40" s="249"/>
      <c r="AI40" s="249"/>
      <c r="AJ40" s="309"/>
      <c r="AK40" s="309"/>
      <c r="AL40" s="309"/>
      <c r="AM40" s="309"/>
      <c r="AS40" s="653" t="str">
        <f t="shared" si="1"/>
        <v/>
      </c>
      <c r="AT40" s="641" t="str">
        <f t="shared" si="2"/>
        <v/>
      </c>
    </row>
    <row r="41" spans="1:46" ht="13.5" thickBot="1">
      <c r="B41" s="312"/>
      <c r="C41" s="313"/>
      <c r="D41" s="314"/>
      <c r="E41" s="315"/>
      <c r="F41" s="315"/>
      <c r="G41" s="316"/>
      <c r="H41" s="315"/>
      <c r="I41" s="316"/>
      <c r="J41" s="317"/>
      <c r="K41" s="313"/>
      <c r="L41" s="314"/>
      <c r="M41" s="318"/>
      <c r="N41" s="318"/>
      <c r="O41" s="318"/>
      <c r="P41" s="318"/>
      <c r="Q41" s="318"/>
      <c r="R41" s="318"/>
      <c r="S41" s="318"/>
      <c r="T41" s="318"/>
      <c r="U41" s="318"/>
      <c r="V41" s="319"/>
      <c r="W41" s="320"/>
      <c r="X41" s="318"/>
      <c r="Y41" s="318"/>
      <c r="Z41" s="318"/>
      <c r="AA41" s="318"/>
      <c r="AB41" s="318"/>
      <c r="AC41" s="318"/>
      <c r="AD41" s="318"/>
      <c r="AE41" s="318"/>
      <c r="AF41" s="318"/>
      <c r="AG41" s="318"/>
      <c r="AH41" s="249"/>
      <c r="AI41" s="249"/>
      <c r="AJ41" s="318"/>
      <c r="AK41" s="318"/>
      <c r="AL41" s="318"/>
      <c r="AM41" s="318"/>
      <c r="AO41" s="53" t="s">
        <v>57</v>
      </c>
      <c r="AP41" s="642">
        <f>SUM(AP28:AP38)</f>
        <v>13062820.212477982</v>
      </c>
      <c r="AQ41" s="642">
        <f>SUM(AQ28:AQ38)</f>
        <v>13549387.9465</v>
      </c>
      <c r="AS41" s="649">
        <f t="shared" si="1"/>
        <v>3.7248291418512679E-2</v>
      </c>
      <c r="AT41" s="644">
        <f t="shared" si="2"/>
        <v>486567.73402201757</v>
      </c>
    </row>
    <row r="42" spans="1:46" ht="13.15" thickTop="1">
      <c r="B42" s="321" t="s">
        <v>1018</v>
      </c>
      <c r="C42" s="322">
        <v>40.210382217344375</v>
      </c>
      <c r="D42" s="323">
        <v>24478.755076923077</v>
      </c>
      <c r="E42" s="324">
        <v>11137833.560000001</v>
      </c>
      <c r="F42" s="324">
        <v>15980936.132159479</v>
      </c>
      <c r="G42" s="325"/>
      <c r="H42" s="324">
        <v>21113610.734810092</v>
      </c>
      <c r="I42" s="326"/>
      <c r="J42" s="280"/>
      <c r="K42" s="276">
        <v>58.873437972953795</v>
      </c>
      <c r="L42" s="277">
        <v>35840.208155363733</v>
      </c>
      <c r="M42" s="284">
        <v>16307294.710690498</v>
      </c>
      <c r="N42" s="284">
        <v>18688156.192846123</v>
      </c>
      <c r="O42" s="284">
        <v>20407093.895005085</v>
      </c>
      <c r="P42" s="284">
        <v>20808994.047633655</v>
      </c>
      <c r="Q42" s="284">
        <v>21473745.751718923</v>
      </c>
      <c r="R42" s="284">
        <v>22025690.743895508</v>
      </c>
      <c r="S42" s="284">
        <v>22689400.105187401</v>
      </c>
      <c r="T42" s="284">
        <v>23370082.108343057</v>
      </c>
      <c r="U42" s="284">
        <v>24071184.571593378</v>
      </c>
      <c r="V42" s="283">
        <v>24793320.108741231</v>
      </c>
      <c r="W42" s="302">
        <v>29629066.587907754</v>
      </c>
      <c r="X42" s="284">
        <v>30517938.585545041</v>
      </c>
      <c r="Y42" s="284">
        <v>0</v>
      </c>
      <c r="Z42" s="284">
        <v>0</v>
      </c>
      <c r="AA42" s="284">
        <v>0</v>
      </c>
      <c r="AB42" s="284">
        <v>0</v>
      </c>
      <c r="AC42" s="284">
        <v>0</v>
      </c>
      <c r="AD42" s="284">
        <v>0</v>
      </c>
      <c r="AE42" s="284">
        <v>0</v>
      </c>
      <c r="AF42" s="284">
        <v>0</v>
      </c>
      <c r="AG42" s="284">
        <v>0</v>
      </c>
      <c r="AH42" s="249"/>
      <c r="AI42" s="249"/>
      <c r="AJ42" s="284">
        <v>11137833.560000001</v>
      </c>
      <c r="AK42" s="284">
        <v>0</v>
      </c>
      <c r="AL42" s="284">
        <v>12586389.139999999</v>
      </c>
      <c r="AM42" s="284">
        <v>12840099.839999996</v>
      </c>
      <c r="AO42" s="46"/>
      <c r="AP42" s="641"/>
      <c r="AQ42" s="641"/>
      <c r="AS42" s="651" t="str">
        <f t="shared" si="1"/>
        <v/>
      </c>
      <c r="AT42" s="641" t="str">
        <f t="shared" si="2"/>
        <v/>
      </c>
    </row>
    <row r="43" spans="1:46" ht="13.15">
      <c r="B43" s="275"/>
      <c r="C43" s="327"/>
      <c r="D43" s="328"/>
      <c r="E43" s="278"/>
      <c r="F43" s="278"/>
      <c r="G43" s="279"/>
      <c r="H43" s="278"/>
      <c r="I43" s="279"/>
      <c r="J43" s="280"/>
      <c r="K43" s="327"/>
      <c r="L43" s="328"/>
      <c r="M43" s="284"/>
      <c r="N43" s="284"/>
      <c r="O43" s="284"/>
      <c r="P43" s="284"/>
      <c r="Q43" s="284"/>
      <c r="R43" s="284"/>
      <c r="S43" s="284"/>
      <c r="T43" s="284"/>
      <c r="U43" s="284"/>
      <c r="V43" s="283"/>
      <c r="W43" s="302"/>
      <c r="X43" s="284"/>
      <c r="Y43" s="284"/>
      <c r="Z43" s="284"/>
      <c r="AA43" s="284"/>
      <c r="AB43" s="284"/>
      <c r="AC43" s="284"/>
      <c r="AD43" s="284"/>
      <c r="AE43" s="284"/>
      <c r="AF43" s="284"/>
      <c r="AG43" s="284"/>
      <c r="AH43" s="249"/>
      <c r="AI43" s="249"/>
      <c r="AJ43" s="284"/>
      <c r="AK43" s="284"/>
      <c r="AL43" s="284"/>
      <c r="AM43" s="284"/>
      <c r="AO43" s="37" t="s">
        <v>58</v>
      </c>
      <c r="AP43" s="646">
        <f>AP41/AP21</f>
        <v>0.44476571666981929</v>
      </c>
      <c r="AQ43" s="646">
        <f>AQ41/AQ21</f>
        <v>0.44548356610438616</v>
      </c>
      <c r="AS43" s="649">
        <f t="shared" si="1"/>
        <v>1.6139945316418912E-3</v>
      </c>
      <c r="AT43" s="647">
        <f t="shared" si="2"/>
        <v>7.1784943456687511E-4</v>
      </c>
    </row>
    <row r="44" spans="1:46" s="338" customFormat="1" ht="13.15" thickBot="1">
      <c r="B44" s="329" t="s">
        <v>1019</v>
      </c>
      <c r="C44" s="330">
        <v>0</v>
      </c>
      <c r="D44" s="331">
        <v>0</v>
      </c>
      <c r="E44" s="332">
        <v>0</v>
      </c>
      <c r="F44" s="332"/>
      <c r="G44" s="333"/>
      <c r="H44" s="332"/>
      <c r="I44" s="333"/>
      <c r="J44" s="334"/>
      <c r="K44" s="330">
        <v>0</v>
      </c>
      <c r="L44" s="331">
        <v>0</v>
      </c>
      <c r="M44" s="335">
        <v>0</v>
      </c>
      <c r="N44" s="335">
        <v>0</v>
      </c>
      <c r="O44" s="335">
        <v>0</v>
      </c>
      <c r="P44" s="335">
        <v>0</v>
      </c>
      <c r="Q44" s="335">
        <v>0</v>
      </c>
      <c r="R44" s="335">
        <v>0</v>
      </c>
      <c r="S44" s="335">
        <v>0</v>
      </c>
      <c r="T44" s="335">
        <v>0</v>
      </c>
      <c r="U44" s="335">
        <v>0</v>
      </c>
      <c r="V44" s="336">
        <v>0</v>
      </c>
      <c r="W44" s="337">
        <v>0</v>
      </c>
      <c r="X44" s="335">
        <v>0</v>
      </c>
      <c r="Y44" s="335">
        <v>0</v>
      </c>
      <c r="Z44" s="335">
        <v>0</v>
      </c>
      <c r="AA44" s="335">
        <v>0</v>
      </c>
      <c r="AB44" s="335">
        <v>0</v>
      </c>
      <c r="AC44" s="335">
        <v>0</v>
      </c>
      <c r="AD44" s="335">
        <v>0</v>
      </c>
      <c r="AE44" s="335">
        <v>0</v>
      </c>
      <c r="AF44" s="335">
        <v>0</v>
      </c>
      <c r="AG44" s="335">
        <v>0</v>
      </c>
      <c r="AH44" s="249"/>
      <c r="AI44" s="249"/>
      <c r="AJ44" s="335">
        <v>0</v>
      </c>
      <c r="AK44" s="335">
        <v>0</v>
      </c>
      <c r="AL44" s="335">
        <v>0</v>
      </c>
      <c r="AM44" s="335">
        <v>0</v>
      </c>
      <c r="AO44" s="538"/>
      <c r="AP44" s="645"/>
      <c r="AQ44" s="645"/>
      <c r="AR44" s="225"/>
      <c r="AS44" s="654" t="str">
        <f t="shared" si="1"/>
        <v/>
      </c>
      <c r="AT44" s="645" t="str">
        <f t="shared" si="2"/>
        <v/>
      </c>
    </row>
    <row r="45" spans="1:46" ht="13.15">
      <c r="B45" s="275" t="s">
        <v>1020</v>
      </c>
      <c r="C45" s="276">
        <v>40.210382217344375</v>
      </c>
      <c r="D45" s="277">
        <v>24478.755076923077</v>
      </c>
      <c r="E45" s="278">
        <v>11137833.560000001</v>
      </c>
      <c r="F45" s="278"/>
      <c r="G45" s="279"/>
      <c r="H45" s="278"/>
      <c r="I45" s="279"/>
      <c r="J45" s="280"/>
      <c r="K45" s="276">
        <v>58.873437972953795</v>
      </c>
      <c r="L45" s="277">
        <v>35840.208155363733</v>
      </c>
      <c r="M45" s="284">
        <v>16307294.710690498</v>
      </c>
      <c r="N45" s="284">
        <v>18688156.192846123</v>
      </c>
      <c r="O45" s="284">
        <v>20407093.895005085</v>
      </c>
      <c r="P45" s="284">
        <v>20808994.047633655</v>
      </c>
      <c r="Q45" s="284">
        <v>21473745.751718923</v>
      </c>
      <c r="R45" s="284">
        <v>22025690.743895508</v>
      </c>
      <c r="S45" s="284">
        <v>22689400.105187401</v>
      </c>
      <c r="T45" s="284">
        <v>23370082.108343057</v>
      </c>
      <c r="U45" s="284">
        <v>24071184.571593378</v>
      </c>
      <c r="V45" s="283">
        <v>24793320.108741231</v>
      </c>
      <c r="W45" s="302">
        <v>29629066.587907754</v>
      </c>
      <c r="X45" s="284">
        <v>30517938.585545041</v>
      </c>
      <c r="Y45" s="284">
        <v>0</v>
      </c>
      <c r="Z45" s="284">
        <v>0</v>
      </c>
      <c r="AA45" s="284">
        <v>0</v>
      </c>
      <c r="AB45" s="284">
        <v>0</v>
      </c>
      <c r="AC45" s="284">
        <v>0</v>
      </c>
      <c r="AD45" s="284">
        <v>0</v>
      </c>
      <c r="AE45" s="284">
        <v>0</v>
      </c>
      <c r="AF45" s="284">
        <v>0</v>
      </c>
      <c r="AG45" s="284">
        <v>0</v>
      </c>
      <c r="AH45" s="249"/>
      <c r="AI45" s="249"/>
      <c r="AJ45" s="284">
        <v>11137833.560000001</v>
      </c>
      <c r="AK45" s="284">
        <v>0</v>
      </c>
      <c r="AL45" s="284">
        <v>12586389.139999999</v>
      </c>
      <c r="AM45" s="284">
        <v>12840099.839999996</v>
      </c>
      <c r="AO45" s="53" t="s">
        <v>59</v>
      </c>
      <c r="AP45" s="642">
        <f>AP21-AP41</f>
        <v>16307294.710690495</v>
      </c>
      <c r="AQ45" s="642">
        <f>AQ21-AQ41</f>
        <v>16865623.9135</v>
      </c>
      <c r="AS45" s="649">
        <f t="shared" si="1"/>
        <v>3.4238002851784112E-2</v>
      </c>
      <c r="AT45" s="644">
        <f t="shared" si="2"/>
        <v>558329.20280950516</v>
      </c>
    </row>
    <row r="46" spans="1:46">
      <c r="B46" s="239" t="s">
        <v>984</v>
      </c>
      <c r="C46" s="296"/>
      <c r="D46" s="297"/>
      <c r="E46" s="339"/>
      <c r="F46" s="339"/>
      <c r="G46" s="340"/>
      <c r="H46" s="339"/>
      <c r="I46" s="340"/>
      <c r="J46" s="341"/>
      <c r="K46" s="296"/>
      <c r="L46" s="297"/>
      <c r="M46" s="342"/>
      <c r="N46" s="247"/>
      <c r="O46" s="247"/>
      <c r="P46" s="247"/>
      <c r="Q46" s="247"/>
      <c r="R46" s="247"/>
      <c r="S46" s="247"/>
      <c r="T46" s="247"/>
      <c r="U46" s="247"/>
      <c r="V46" s="248"/>
      <c r="W46" s="301"/>
      <c r="X46" s="247"/>
      <c r="Y46" s="247"/>
      <c r="Z46" s="247"/>
      <c r="AA46" s="247"/>
      <c r="AB46" s="247"/>
      <c r="AC46" s="247"/>
      <c r="AD46" s="247"/>
      <c r="AE46" s="247"/>
      <c r="AF46" s="247"/>
      <c r="AG46" s="247"/>
      <c r="AH46" s="249"/>
      <c r="AI46" s="249"/>
      <c r="AJ46" s="247"/>
      <c r="AK46" s="247"/>
      <c r="AL46" s="247"/>
      <c r="AM46" s="247"/>
    </row>
    <row r="47" spans="1:46">
      <c r="B47" s="251" t="s">
        <v>1021</v>
      </c>
      <c r="C47" s="252"/>
      <c r="D47" s="253"/>
      <c r="E47" s="254"/>
      <c r="F47" s="254"/>
      <c r="G47" s="254"/>
      <c r="H47" s="254"/>
      <c r="I47" s="254"/>
      <c r="J47" s="343"/>
      <c r="K47" s="252" t="s">
        <v>995</v>
      </c>
      <c r="L47" s="253" t="s">
        <v>996</v>
      </c>
      <c r="M47" s="256"/>
      <c r="N47" s="256"/>
      <c r="O47" s="256"/>
      <c r="P47" s="256"/>
      <c r="Q47" s="256"/>
      <c r="R47" s="256"/>
      <c r="S47" s="256"/>
      <c r="T47" s="256"/>
      <c r="U47" s="256"/>
      <c r="V47" s="257"/>
      <c r="W47" s="257"/>
      <c r="X47" s="256"/>
      <c r="Y47" s="256"/>
      <c r="Z47" s="256"/>
      <c r="AA47" s="256"/>
      <c r="AB47" s="256"/>
      <c r="AC47" s="256"/>
      <c r="AD47" s="256"/>
      <c r="AE47" s="256"/>
      <c r="AF47" s="256"/>
      <c r="AG47" s="256"/>
      <c r="AH47" s="249"/>
      <c r="AI47" s="249"/>
      <c r="AJ47" s="256"/>
      <c r="AK47" s="256"/>
      <c r="AL47" s="256"/>
      <c r="AM47" s="256"/>
    </row>
    <row r="48" spans="1:46">
      <c r="B48" s="344" t="s">
        <v>1022</v>
      </c>
      <c r="C48" s="304"/>
      <c r="D48" s="305"/>
      <c r="E48" s="268"/>
      <c r="F48" s="268"/>
      <c r="G48" s="345"/>
      <c r="H48" s="268"/>
      <c r="I48" s="345"/>
      <c r="J48" s="264"/>
      <c r="K48" s="259">
        <v>0</v>
      </c>
      <c r="L48" s="260">
        <v>0</v>
      </c>
      <c r="M48" s="265">
        <v>0</v>
      </c>
      <c r="N48" s="265">
        <v>0</v>
      </c>
      <c r="O48" s="265">
        <v>0</v>
      </c>
      <c r="P48" s="265">
        <v>0</v>
      </c>
      <c r="Q48" s="265">
        <v>0</v>
      </c>
      <c r="R48" s="265">
        <v>0</v>
      </c>
      <c r="S48" s="265">
        <v>0</v>
      </c>
      <c r="T48" s="265">
        <v>0</v>
      </c>
      <c r="U48" s="265">
        <v>0</v>
      </c>
      <c r="V48" s="266">
        <v>0</v>
      </c>
      <c r="W48" s="267">
        <v>0</v>
      </c>
      <c r="X48" s="268">
        <v>0</v>
      </c>
      <c r="Y48" s="268">
        <v>0</v>
      </c>
      <c r="Z48" s="268">
        <v>0</v>
      </c>
      <c r="AA48" s="268">
        <v>0</v>
      </c>
      <c r="AB48" s="268">
        <v>0</v>
      </c>
      <c r="AC48" s="268">
        <v>0</v>
      </c>
      <c r="AD48" s="268">
        <v>0</v>
      </c>
      <c r="AE48" s="268">
        <v>0</v>
      </c>
      <c r="AF48" s="268">
        <v>0</v>
      </c>
      <c r="AG48" s="268">
        <v>0</v>
      </c>
      <c r="AH48" s="249"/>
      <c r="AI48" s="249"/>
      <c r="AJ48" s="268"/>
      <c r="AK48" s="268"/>
      <c r="AL48" s="268"/>
      <c r="AM48" s="268"/>
    </row>
    <row r="49" spans="2:39">
      <c r="B49" s="344" t="s">
        <v>1023</v>
      </c>
      <c r="C49" s="304"/>
      <c r="D49" s="305"/>
      <c r="E49" s="268"/>
      <c r="F49" s="268"/>
      <c r="G49" s="345"/>
      <c r="H49" s="268"/>
      <c r="I49" s="345"/>
      <c r="J49" s="264"/>
      <c r="K49" s="259">
        <v>0</v>
      </c>
      <c r="L49" s="260">
        <v>0</v>
      </c>
      <c r="M49" s="265">
        <v>0</v>
      </c>
      <c r="N49" s="265">
        <v>0</v>
      </c>
      <c r="O49" s="265">
        <v>0</v>
      </c>
      <c r="P49" s="265">
        <v>0</v>
      </c>
      <c r="Q49" s="265">
        <v>0</v>
      </c>
      <c r="R49" s="265">
        <v>0</v>
      </c>
      <c r="S49" s="265">
        <v>0</v>
      </c>
      <c r="T49" s="265">
        <v>0</v>
      </c>
      <c r="U49" s="265">
        <v>0</v>
      </c>
      <c r="V49" s="266">
        <v>0</v>
      </c>
      <c r="W49" s="267">
        <v>0</v>
      </c>
      <c r="X49" s="268">
        <v>0</v>
      </c>
      <c r="Y49" s="268">
        <v>0</v>
      </c>
      <c r="Z49" s="268">
        <v>0</v>
      </c>
      <c r="AA49" s="268">
        <v>0</v>
      </c>
      <c r="AB49" s="268">
        <v>0</v>
      </c>
      <c r="AC49" s="268">
        <v>0</v>
      </c>
      <c r="AD49" s="268">
        <v>0</v>
      </c>
      <c r="AE49" s="268">
        <v>0</v>
      </c>
      <c r="AF49" s="268">
        <v>0</v>
      </c>
      <c r="AG49" s="268">
        <v>0</v>
      </c>
      <c r="AH49" s="249"/>
      <c r="AI49" s="249"/>
      <c r="AJ49" s="268"/>
      <c r="AK49" s="268"/>
      <c r="AL49" s="268"/>
      <c r="AM49" s="268"/>
    </row>
    <row r="50" spans="2:39">
      <c r="B50" s="344" t="s">
        <v>1024</v>
      </c>
      <c r="C50" s="304"/>
      <c r="D50" s="305"/>
      <c r="E50" s="268"/>
      <c r="F50" s="268"/>
      <c r="G50" s="345"/>
      <c r="H50" s="268"/>
      <c r="I50" s="345"/>
      <c r="J50" s="264"/>
      <c r="K50" s="259">
        <v>0</v>
      </c>
      <c r="L50" s="260">
        <v>0</v>
      </c>
      <c r="M50" s="265">
        <v>0</v>
      </c>
      <c r="N50" s="265">
        <v>0</v>
      </c>
      <c r="O50" s="265">
        <v>0</v>
      </c>
      <c r="P50" s="265">
        <v>0</v>
      </c>
      <c r="Q50" s="265">
        <v>0</v>
      </c>
      <c r="R50" s="265">
        <v>0</v>
      </c>
      <c r="S50" s="265">
        <v>0</v>
      </c>
      <c r="T50" s="265">
        <v>0</v>
      </c>
      <c r="U50" s="265">
        <v>0</v>
      </c>
      <c r="V50" s="266">
        <v>0</v>
      </c>
      <c r="W50" s="267">
        <v>0</v>
      </c>
      <c r="X50" s="268">
        <v>0</v>
      </c>
      <c r="Y50" s="268">
        <v>0</v>
      </c>
      <c r="Z50" s="268">
        <v>0</v>
      </c>
      <c r="AA50" s="268">
        <v>0</v>
      </c>
      <c r="AB50" s="268">
        <v>0</v>
      </c>
      <c r="AC50" s="268">
        <v>0</v>
      </c>
      <c r="AD50" s="268">
        <v>0</v>
      </c>
      <c r="AE50" s="268">
        <v>0</v>
      </c>
      <c r="AF50" s="268">
        <v>0</v>
      </c>
      <c r="AG50" s="268">
        <v>0</v>
      </c>
      <c r="AH50" s="249"/>
      <c r="AI50" s="249"/>
      <c r="AJ50" s="268"/>
      <c r="AK50" s="268"/>
      <c r="AL50" s="268"/>
      <c r="AM50" s="268"/>
    </row>
    <row r="51" spans="2:39">
      <c r="B51" s="344" t="s">
        <v>1025</v>
      </c>
      <c r="C51" s="304"/>
      <c r="D51" s="305"/>
      <c r="E51" s="268"/>
      <c r="F51" s="268"/>
      <c r="G51" s="345"/>
      <c r="H51" s="268"/>
      <c r="I51" s="345"/>
      <c r="J51" s="264"/>
      <c r="K51" s="259" t="e">
        <v>#VALUE!</v>
      </c>
      <c r="L51" s="260" t="e">
        <v>#VALUE!</v>
      </c>
      <c r="M51" s="265" t="e">
        <v>#VALUE!</v>
      </c>
      <c r="N51" s="265" t="e">
        <v>#VALUE!</v>
      </c>
      <c r="O51" s="265" t="e">
        <v>#VALUE!</v>
      </c>
      <c r="P51" s="265" t="e">
        <v>#VALUE!</v>
      </c>
      <c r="Q51" s="265" t="e">
        <v>#VALUE!</v>
      </c>
      <c r="R51" s="265" t="e">
        <v>#VALUE!</v>
      </c>
      <c r="S51" s="265" t="e">
        <v>#VALUE!</v>
      </c>
      <c r="T51" s="265" t="e">
        <v>#VALUE!</v>
      </c>
      <c r="U51" s="265" t="e">
        <v>#VALUE!</v>
      </c>
      <c r="V51" s="266" t="e">
        <v>#VALUE!</v>
      </c>
      <c r="W51" s="267">
        <v>113750.00000000001</v>
      </c>
      <c r="X51" s="268">
        <v>113750.00000000001</v>
      </c>
      <c r="Y51" s="268">
        <v>0</v>
      </c>
      <c r="Z51" s="268">
        <v>0</v>
      </c>
      <c r="AA51" s="268">
        <v>0</v>
      </c>
      <c r="AB51" s="268">
        <v>0</v>
      </c>
      <c r="AC51" s="268">
        <v>0</v>
      </c>
      <c r="AD51" s="268">
        <v>0</v>
      </c>
      <c r="AE51" s="268">
        <v>0</v>
      </c>
      <c r="AF51" s="268">
        <v>0</v>
      </c>
      <c r="AG51" s="268">
        <v>0</v>
      </c>
      <c r="AH51" s="249"/>
      <c r="AI51" s="249"/>
      <c r="AJ51" s="268"/>
      <c r="AK51" s="268"/>
      <c r="AL51" s="268"/>
      <c r="AM51" s="268"/>
    </row>
    <row r="52" spans="2:39">
      <c r="B52" s="344" t="s">
        <v>1026</v>
      </c>
      <c r="C52" s="304"/>
      <c r="D52" s="305"/>
      <c r="E52" s="268"/>
      <c r="F52" s="268"/>
      <c r="G52" s="345"/>
      <c r="H52" s="268"/>
      <c r="I52" s="345"/>
      <c r="J52" s="264"/>
      <c r="K52" s="259">
        <v>0</v>
      </c>
      <c r="L52" s="260">
        <v>0</v>
      </c>
      <c r="M52" s="265">
        <v>0</v>
      </c>
      <c r="N52" s="265">
        <v>0</v>
      </c>
      <c r="O52" s="265">
        <v>0</v>
      </c>
      <c r="P52" s="265">
        <v>0</v>
      </c>
      <c r="Q52" s="265">
        <v>0</v>
      </c>
      <c r="R52" s="265">
        <v>0</v>
      </c>
      <c r="S52" s="265">
        <v>0</v>
      </c>
      <c r="T52" s="265">
        <v>0</v>
      </c>
      <c r="U52" s="265">
        <v>0</v>
      </c>
      <c r="V52" s="266">
        <v>0</v>
      </c>
      <c r="W52" s="267">
        <v>0</v>
      </c>
      <c r="X52" s="268">
        <v>0</v>
      </c>
      <c r="Y52" s="268">
        <v>0</v>
      </c>
      <c r="Z52" s="268">
        <v>0</v>
      </c>
      <c r="AA52" s="268">
        <v>0</v>
      </c>
      <c r="AB52" s="268">
        <v>0</v>
      </c>
      <c r="AC52" s="268">
        <v>0</v>
      </c>
      <c r="AD52" s="268">
        <v>0</v>
      </c>
      <c r="AE52" s="268">
        <v>0</v>
      </c>
      <c r="AF52" s="268">
        <v>0</v>
      </c>
      <c r="AG52" s="268">
        <v>0</v>
      </c>
      <c r="AH52" s="249"/>
      <c r="AI52" s="249"/>
      <c r="AJ52" s="268"/>
      <c r="AK52" s="268"/>
      <c r="AL52" s="268"/>
      <c r="AM52" s="268"/>
    </row>
    <row r="53" spans="2:39">
      <c r="B53" s="346" t="s">
        <v>1027</v>
      </c>
      <c r="C53" s="296"/>
      <c r="D53" s="297"/>
      <c r="E53" s="247"/>
      <c r="F53" s="247"/>
      <c r="G53" s="244"/>
      <c r="H53" s="247"/>
      <c r="I53" s="244"/>
      <c r="J53" s="272"/>
      <c r="K53" s="269">
        <v>0</v>
      </c>
      <c r="L53" s="270">
        <v>0</v>
      </c>
      <c r="M53" s="273">
        <v>0</v>
      </c>
      <c r="N53" s="273">
        <v>0</v>
      </c>
      <c r="O53" s="273">
        <v>0</v>
      </c>
      <c r="P53" s="273">
        <v>0</v>
      </c>
      <c r="Q53" s="273">
        <v>0</v>
      </c>
      <c r="R53" s="273">
        <v>0</v>
      </c>
      <c r="S53" s="273">
        <v>0</v>
      </c>
      <c r="T53" s="273">
        <v>0</v>
      </c>
      <c r="U53" s="273">
        <v>0</v>
      </c>
      <c r="V53" s="274">
        <v>0</v>
      </c>
      <c r="W53" s="267">
        <v>0</v>
      </c>
      <c r="X53" s="268">
        <v>0</v>
      </c>
      <c r="Y53" s="268">
        <v>0</v>
      </c>
      <c r="Z53" s="268">
        <v>0</v>
      </c>
      <c r="AA53" s="268">
        <v>0</v>
      </c>
      <c r="AB53" s="268">
        <v>0</v>
      </c>
      <c r="AC53" s="268">
        <v>0</v>
      </c>
      <c r="AD53" s="268">
        <v>0</v>
      </c>
      <c r="AE53" s="268">
        <v>0</v>
      </c>
      <c r="AF53" s="268">
        <v>0</v>
      </c>
      <c r="AG53" s="268">
        <v>0</v>
      </c>
      <c r="AH53" s="249"/>
      <c r="AI53" s="249"/>
      <c r="AJ53" s="247"/>
      <c r="AK53" s="247"/>
      <c r="AL53" s="247"/>
      <c r="AM53" s="247"/>
    </row>
    <row r="54" spans="2:39">
      <c r="B54" s="347" t="s">
        <v>1028</v>
      </c>
      <c r="C54" s="327"/>
      <c r="D54" s="328"/>
      <c r="E54" s="284"/>
      <c r="F54" s="284"/>
      <c r="G54" s="348"/>
      <c r="H54" s="284"/>
      <c r="I54" s="348"/>
      <c r="J54" s="280"/>
      <c r="K54" s="276" t="e">
        <v>#VALUE!</v>
      </c>
      <c r="L54" s="277" t="e">
        <v>#VALUE!</v>
      </c>
      <c r="M54" s="281" t="e">
        <v>#VALUE!</v>
      </c>
      <c r="N54" s="281" t="e">
        <v>#VALUE!</v>
      </c>
      <c r="O54" s="281" t="e">
        <v>#VALUE!</v>
      </c>
      <c r="P54" s="281" t="e">
        <v>#VALUE!</v>
      </c>
      <c r="Q54" s="281" t="e">
        <v>#VALUE!</v>
      </c>
      <c r="R54" s="281" t="e">
        <v>#VALUE!</v>
      </c>
      <c r="S54" s="281" t="e">
        <v>#VALUE!</v>
      </c>
      <c r="T54" s="281" t="e">
        <v>#VALUE!</v>
      </c>
      <c r="U54" s="281" t="e">
        <v>#VALUE!</v>
      </c>
      <c r="V54" s="282" t="e">
        <v>#VALUE!</v>
      </c>
      <c r="W54" s="283">
        <v>113750.00000000001</v>
      </c>
      <c r="X54" s="284">
        <v>113750.00000000001</v>
      </c>
      <c r="Y54" s="284">
        <v>0</v>
      </c>
      <c r="Z54" s="284">
        <v>0</v>
      </c>
      <c r="AA54" s="284">
        <v>0</v>
      </c>
      <c r="AB54" s="284">
        <v>0</v>
      </c>
      <c r="AC54" s="284">
        <v>0</v>
      </c>
      <c r="AD54" s="284">
        <v>0</v>
      </c>
      <c r="AE54" s="284">
        <v>0</v>
      </c>
      <c r="AF54" s="284">
        <v>0</v>
      </c>
      <c r="AG54" s="284">
        <v>0</v>
      </c>
      <c r="AH54" s="249"/>
      <c r="AI54" s="249"/>
      <c r="AJ54" s="284"/>
      <c r="AK54" s="284"/>
      <c r="AL54" s="284"/>
      <c r="AM54" s="284"/>
    </row>
    <row r="55" spans="2:39" ht="10.5" thickBot="1">
      <c r="B55" s="349"/>
      <c r="C55" s="350"/>
      <c r="D55" s="314"/>
      <c r="E55" s="318"/>
      <c r="F55" s="318"/>
      <c r="G55" s="351"/>
      <c r="H55" s="318"/>
      <c r="I55" s="351"/>
      <c r="J55" s="317"/>
      <c r="K55" s="350"/>
      <c r="L55" s="314"/>
      <c r="M55" s="318"/>
      <c r="N55" s="318"/>
      <c r="O55" s="318"/>
      <c r="P55" s="318"/>
      <c r="Q55" s="318"/>
      <c r="R55" s="318"/>
      <c r="S55" s="318"/>
      <c r="T55" s="318"/>
      <c r="U55" s="318"/>
      <c r="V55" s="319"/>
      <c r="W55" s="319"/>
      <c r="X55" s="318"/>
      <c r="Y55" s="318"/>
      <c r="Z55" s="318"/>
      <c r="AA55" s="318"/>
      <c r="AB55" s="318"/>
      <c r="AC55" s="318"/>
      <c r="AD55" s="318"/>
      <c r="AE55" s="318"/>
      <c r="AF55" s="318"/>
      <c r="AG55" s="318"/>
      <c r="AH55" s="249"/>
      <c r="AI55" s="249"/>
      <c r="AJ55" s="318"/>
      <c r="AK55" s="318"/>
      <c r="AL55" s="318"/>
      <c r="AM55" s="318"/>
    </row>
    <row r="56" spans="2:39" ht="10.5" thickTop="1">
      <c r="B56" s="352" t="s">
        <v>1029</v>
      </c>
      <c r="C56" s="353"/>
      <c r="D56" s="354"/>
      <c r="E56" s="355"/>
      <c r="F56" s="355"/>
      <c r="G56" s="356"/>
      <c r="H56" s="355"/>
      <c r="I56" s="356"/>
      <c r="J56" s="357"/>
      <c r="K56" s="358" t="e">
        <v>#VALUE!</v>
      </c>
      <c r="L56" s="359" t="e">
        <v>#VALUE!</v>
      </c>
      <c r="M56" s="355" t="e">
        <v>#VALUE!</v>
      </c>
      <c r="N56" s="355" t="e">
        <v>#VALUE!</v>
      </c>
      <c r="O56" s="355" t="e">
        <v>#VALUE!</v>
      </c>
      <c r="P56" s="355" t="e">
        <v>#VALUE!</v>
      </c>
      <c r="Q56" s="355" t="e">
        <v>#VALUE!</v>
      </c>
      <c r="R56" s="355" t="e">
        <v>#VALUE!</v>
      </c>
      <c r="S56" s="355" t="e">
        <v>#VALUE!</v>
      </c>
      <c r="T56" s="355" t="e">
        <v>#VALUE!</v>
      </c>
      <c r="U56" s="355" t="e">
        <v>#VALUE!</v>
      </c>
      <c r="V56" s="360" t="e">
        <v>#VALUE!</v>
      </c>
      <c r="W56" s="360">
        <v>29515316.587907754</v>
      </c>
      <c r="X56" s="284">
        <v>30404188.585545041</v>
      </c>
      <c r="Y56" s="284">
        <v>0</v>
      </c>
      <c r="Z56" s="284">
        <v>0</v>
      </c>
      <c r="AA56" s="284">
        <v>0</v>
      </c>
      <c r="AB56" s="284">
        <v>0</v>
      </c>
      <c r="AC56" s="284">
        <v>0</v>
      </c>
      <c r="AD56" s="284">
        <v>0</v>
      </c>
      <c r="AE56" s="284">
        <v>0</v>
      </c>
      <c r="AF56" s="284">
        <v>0</v>
      </c>
      <c r="AG56" s="284">
        <v>0</v>
      </c>
      <c r="AH56" s="249"/>
      <c r="AI56" s="249"/>
      <c r="AJ56" s="355"/>
      <c r="AK56" s="355"/>
      <c r="AL56" s="355"/>
      <c r="AM56" s="355"/>
    </row>
    <row r="57" spans="2:39">
      <c r="B57" s="249"/>
      <c r="C57" s="361"/>
      <c r="D57" s="345"/>
      <c r="E57" s="268"/>
      <c r="F57" s="268"/>
      <c r="G57" s="345"/>
      <c r="H57" s="268"/>
      <c r="I57" s="345"/>
      <c r="J57" s="268"/>
      <c r="K57" s="361"/>
      <c r="L57" s="345"/>
      <c r="M57" s="268"/>
      <c r="N57" s="268"/>
      <c r="O57" s="268"/>
      <c r="P57" s="268"/>
      <c r="Q57" s="268"/>
      <c r="R57" s="268"/>
      <c r="S57" s="268"/>
      <c r="T57" s="268"/>
      <c r="U57" s="268"/>
      <c r="V57" s="268"/>
      <c r="W57" s="268"/>
      <c r="X57" s="268"/>
      <c r="Y57" s="268"/>
      <c r="Z57" s="268"/>
      <c r="AA57" s="268"/>
      <c r="AB57" s="268"/>
      <c r="AC57" s="268"/>
      <c r="AD57" s="268"/>
      <c r="AE57" s="268"/>
      <c r="AF57" s="268"/>
      <c r="AG57" s="268"/>
      <c r="AH57" s="249"/>
      <c r="AI57" s="249"/>
      <c r="AJ57" s="268"/>
      <c r="AK57" s="268"/>
      <c r="AL57" s="268"/>
      <c r="AM57" s="268"/>
    </row>
    <row r="58" spans="2:39">
      <c r="B58" s="249"/>
      <c r="C58" s="361"/>
      <c r="D58" s="345"/>
      <c r="E58" s="268"/>
      <c r="F58" s="268"/>
      <c r="G58" s="345"/>
      <c r="H58" s="268"/>
      <c r="I58" s="345"/>
      <c r="J58" s="268"/>
      <c r="K58" s="361"/>
      <c r="L58" s="345"/>
      <c r="M58" s="268"/>
      <c r="N58" s="268"/>
      <c r="O58" s="268"/>
      <c r="P58" s="268"/>
      <c r="Q58" s="268"/>
      <c r="R58" s="268"/>
      <c r="S58" s="268"/>
      <c r="T58" s="268"/>
      <c r="U58" s="268"/>
      <c r="V58" s="268"/>
      <c r="W58" s="268"/>
      <c r="X58" s="268"/>
      <c r="Y58" s="268"/>
      <c r="Z58" s="268"/>
      <c r="AA58" s="268"/>
      <c r="AB58" s="268"/>
      <c r="AC58" s="268"/>
      <c r="AD58" s="268"/>
      <c r="AE58" s="268"/>
      <c r="AF58" s="268"/>
      <c r="AG58" s="268"/>
      <c r="AH58" s="249"/>
      <c r="AI58" s="249"/>
      <c r="AJ58" s="268"/>
      <c r="AK58" s="268"/>
      <c r="AL58" s="268"/>
      <c r="AM58" s="268"/>
    </row>
    <row r="59" spans="2:39">
      <c r="B59" s="362" t="s">
        <v>1030</v>
      </c>
      <c r="C59" s="363"/>
      <c r="D59" s="364"/>
      <c r="E59" s="365"/>
      <c r="F59" s="365"/>
      <c r="G59" s="364"/>
      <c r="H59" s="365"/>
      <c r="I59" s="364"/>
      <c r="J59" s="365"/>
      <c r="K59" s="363"/>
      <c r="L59" s="364"/>
      <c r="M59" s="365"/>
      <c r="N59" s="365"/>
      <c r="O59" s="365"/>
      <c r="P59" s="365"/>
      <c r="Q59" s="365"/>
      <c r="R59" s="365"/>
      <c r="S59" s="365"/>
      <c r="T59" s="365"/>
      <c r="U59" s="365"/>
      <c r="V59" s="365"/>
      <c r="W59" s="268"/>
      <c r="X59" s="268"/>
      <c r="Y59" s="268"/>
      <c r="Z59" s="268"/>
      <c r="AA59" s="268"/>
      <c r="AB59" s="268"/>
      <c r="AC59" s="268"/>
      <c r="AD59" s="268"/>
      <c r="AE59" s="268"/>
      <c r="AF59" s="268"/>
      <c r="AG59" s="268"/>
      <c r="AH59" s="249"/>
      <c r="AI59" s="249"/>
      <c r="AJ59" s="268"/>
      <c r="AK59" s="268"/>
      <c r="AL59" s="268"/>
      <c r="AM59" s="268"/>
    </row>
    <row r="60" spans="2:39">
      <c r="B60" s="249" t="s">
        <v>1031</v>
      </c>
      <c r="C60" s="361"/>
      <c r="D60" s="345"/>
      <c r="E60" s="366">
        <v>4014.9355238095236</v>
      </c>
      <c r="F60" s="366">
        <v>5319.0270743234214</v>
      </c>
      <c r="G60" s="367"/>
      <c r="H60" s="366"/>
      <c r="I60" s="367"/>
      <c r="J60" s="268"/>
      <c r="K60" s="361"/>
      <c r="L60" s="345"/>
      <c r="M60" s="366">
        <v>5319.0270743234214</v>
      </c>
      <c r="N60" s="366">
        <v>5588.5854830263415</v>
      </c>
      <c r="O60" s="366">
        <v>5781.9634242578795</v>
      </c>
      <c r="P60" s="366">
        <v>5955.4223269856211</v>
      </c>
      <c r="Q60" s="366">
        <v>6134.0849967951935</v>
      </c>
      <c r="R60" s="366">
        <v>6318.1075466990551</v>
      </c>
      <c r="S60" s="366">
        <v>6507.6507731000338</v>
      </c>
      <c r="T60" s="366">
        <v>6702.8802962930431</v>
      </c>
      <c r="U60" s="366">
        <v>6903.9667051818415</v>
      </c>
      <c r="V60" s="366">
        <v>7111.0857063373041</v>
      </c>
      <c r="W60" s="268"/>
      <c r="X60" s="268"/>
      <c r="Y60" s="268"/>
      <c r="Z60" s="268"/>
      <c r="AA60" s="268"/>
      <c r="AB60" s="268"/>
      <c r="AC60" s="268"/>
      <c r="AD60" s="268"/>
      <c r="AE60" s="268"/>
      <c r="AF60" s="268"/>
      <c r="AG60" s="268"/>
      <c r="AH60" s="249"/>
      <c r="AI60" s="249"/>
      <c r="AJ60" s="268"/>
      <c r="AK60" s="268"/>
      <c r="AL60" s="268"/>
      <c r="AM60" s="268"/>
    </row>
    <row r="61" spans="2:39">
      <c r="B61" s="249" t="s">
        <v>1032</v>
      </c>
      <c r="C61" s="361"/>
      <c r="D61" s="345"/>
      <c r="E61" s="368">
        <v>0</v>
      </c>
      <c r="F61" s="368"/>
      <c r="G61" s="369"/>
      <c r="H61" s="368"/>
      <c r="I61" s="369"/>
      <c r="J61" s="268"/>
      <c r="K61" s="361"/>
      <c r="L61" s="345"/>
      <c r="M61" s="368">
        <v>0</v>
      </c>
      <c r="N61" s="368">
        <v>0</v>
      </c>
      <c r="O61" s="368">
        <v>0</v>
      </c>
      <c r="P61" s="368">
        <v>0</v>
      </c>
      <c r="Q61" s="368">
        <v>0</v>
      </c>
      <c r="R61" s="368">
        <v>0</v>
      </c>
      <c r="S61" s="368">
        <v>0</v>
      </c>
      <c r="T61" s="368">
        <v>0</v>
      </c>
      <c r="U61" s="368">
        <v>0</v>
      </c>
      <c r="V61" s="368">
        <v>0</v>
      </c>
      <c r="W61" s="268"/>
      <c r="X61" s="268"/>
      <c r="Y61" s="268"/>
      <c r="Z61" s="268"/>
      <c r="AA61" s="268"/>
      <c r="AB61" s="268"/>
      <c r="AC61" s="268"/>
      <c r="AD61" s="268"/>
      <c r="AE61" s="268"/>
      <c r="AF61" s="268"/>
      <c r="AG61" s="268"/>
      <c r="AH61" s="249"/>
      <c r="AI61" s="249"/>
      <c r="AJ61" s="268"/>
      <c r="AK61" s="268"/>
      <c r="AL61" s="268"/>
      <c r="AM61" s="268"/>
    </row>
    <row r="62" spans="2:39">
      <c r="B62" s="249" t="s">
        <v>1033</v>
      </c>
      <c r="C62" s="361"/>
      <c r="D62" s="345"/>
      <c r="E62" s="249">
        <v>9177.1541410256414</v>
      </c>
      <c r="F62" s="249"/>
      <c r="G62" s="361"/>
      <c r="H62" s="249"/>
      <c r="I62" s="361"/>
      <c r="J62" s="268"/>
      <c r="K62" s="361"/>
      <c r="L62" s="345"/>
      <c r="M62" s="249">
        <v>6224.0903874819951</v>
      </c>
      <c r="N62" s="268">
        <v>6550.2625004977854</v>
      </c>
      <c r="O62" s="268">
        <v>6780.4566794475286</v>
      </c>
      <c r="P62" s="268">
        <v>6994.2922965315302</v>
      </c>
      <c r="Q62" s="268">
        <v>7222.6803116184756</v>
      </c>
      <c r="R62" s="268">
        <v>7415.1234147080777</v>
      </c>
      <c r="S62" s="268">
        <v>7638.3490500543348</v>
      </c>
      <c r="T62" s="268">
        <v>7867.4995215559729</v>
      </c>
      <c r="U62" s="268">
        <v>8103.5245072026582</v>
      </c>
      <c r="V62" s="268">
        <v>8346.630242418747</v>
      </c>
      <c r="W62" s="268"/>
      <c r="X62" s="268"/>
      <c r="Y62" s="268"/>
      <c r="Z62" s="268"/>
      <c r="AA62" s="268"/>
      <c r="AB62" s="268"/>
      <c r="AC62" s="268"/>
      <c r="AD62" s="268"/>
      <c r="AE62" s="268"/>
      <c r="AF62" s="268"/>
      <c r="AG62" s="268"/>
      <c r="AH62" s="249"/>
      <c r="AI62" s="249"/>
      <c r="AJ62" s="268"/>
      <c r="AK62" s="268"/>
      <c r="AL62" s="268"/>
      <c r="AM62" s="268"/>
    </row>
    <row r="63" spans="2:39">
      <c r="B63" s="370" t="s">
        <v>1032</v>
      </c>
      <c r="C63" s="361"/>
      <c r="D63" s="345"/>
      <c r="E63" s="368">
        <v>7.9719575326095979</v>
      </c>
      <c r="F63" s="368"/>
      <c r="G63" s="369"/>
      <c r="H63" s="368"/>
      <c r="I63" s="369"/>
      <c r="J63" s="268"/>
      <c r="K63" s="361"/>
      <c r="L63" s="345"/>
      <c r="M63" s="368">
        <v>10.22409238743888</v>
      </c>
      <c r="N63" s="368">
        <v>10.75988374168827</v>
      </c>
      <c r="O63" s="368">
        <v>11.138015549890522</v>
      </c>
      <c r="P63" s="368">
        <v>11.489275729078939</v>
      </c>
      <c r="Q63" s="368">
        <v>11.86444061600427</v>
      </c>
      <c r="R63" s="368">
        <v>12.18056007167135</v>
      </c>
      <c r="S63" s="368">
        <v>12.547244900608769</v>
      </c>
      <c r="T63" s="368">
        <v>12.923662247627046</v>
      </c>
      <c r="U63" s="368">
        <v>13.311372115055867</v>
      </c>
      <c r="V63" s="368">
        <v>13.710713278507558</v>
      </c>
      <c r="W63" s="268"/>
      <c r="X63" s="268"/>
      <c r="Y63" s="268"/>
      <c r="Z63" s="268"/>
      <c r="AA63" s="268"/>
      <c r="AB63" s="268"/>
      <c r="AC63" s="268"/>
      <c r="AD63" s="268"/>
      <c r="AE63" s="268"/>
      <c r="AF63" s="268"/>
      <c r="AG63" s="268"/>
      <c r="AH63" s="249"/>
      <c r="AI63" s="249"/>
      <c r="AJ63" s="268"/>
      <c r="AK63" s="268"/>
      <c r="AL63" s="268"/>
      <c r="AM63" s="268"/>
    </row>
    <row r="64" spans="2:39">
      <c r="B64" s="249"/>
      <c r="C64" s="361"/>
      <c r="D64" s="345"/>
      <c r="E64" s="268"/>
      <c r="F64" s="268"/>
      <c r="G64" s="345"/>
      <c r="H64" s="268"/>
      <c r="I64" s="345"/>
      <c r="J64" s="268"/>
      <c r="K64" s="361"/>
      <c r="L64" s="345"/>
      <c r="M64" s="268"/>
      <c r="N64" s="268"/>
      <c r="O64" s="268"/>
      <c r="P64" s="268"/>
      <c r="Q64" s="268"/>
      <c r="R64" s="268"/>
      <c r="S64" s="268"/>
      <c r="T64" s="268"/>
      <c r="U64" s="268"/>
      <c r="V64" s="268"/>
      <c r="W64" s="268"/>
      <c r="X64" s="268"/>
      <c r="Y64" s="268"/>
      <c r="Z64" s="268"/>
      <c r="AA64" s="268"/>
      <c r="AB64" s="268"/>
      <c r="AC64" s="268"/>
      <c r="AD64" s="268"/>
      <c r="AE64" s="268"/>
      <c r="AF64" s="268"/>
      <c r="AG64" s="268"/>
      <c r="AH64" s="249"/>
      <c r="AI64" s="249"/>
      <c r="AJ64" s="268"/>
      <c r="AK64" s="268"/>
      <c r="AL64" s="268"/>
      <c r="AM64" s="268"/>
    </row>
    <row r="70" spans="6:26">
      <c r="L70" s="664" t="s">
        <v>2739</v>
      </c>
      <c r="M70" s="665"/>
      <c r="N70" s="665"/>
      <c r="O70" s="665"/>
      <c r="P70" s="665"/>
      <c r="Q70" s="665"/>
      <c r="R70" s="665"/>
      <c r="S70" s="665"/>
      <c r="T70" s="665"/>
      <c r="U70" s="665"/>
      <c r="V70" s="665"/>
      <c r="W70" s="665"/>
      <c r="X70" s="665"/>
      <c r="Y70" s="665"/>
      <c r="Z70" s="666"/>
    </row>
    <row r="71" spans="6:26" ht="20.25">
      <c r="L71" s="667" t="s">
        <v>2740</v>
      </c>
      <c r="M71" s="668" t="s">
        <v>2741</v>
      </c>
      <c r="N71" s="668" t="s">
        <v>2742</v>
      </c>
      <c r="O71" s="668" t="s">
        <v>2743</v>
      </c>
      <c r="P71" s="668" t="s">
        <v>2744</v>
      </c>
      <c r="Q71" s="668" t="s">
        <v>2745</v>
      </c>
      <c r="R71" s="668" t="s">
        <v>2746</v>
      </c>
      <c r="S71" s="668" t="s">
        <v>2747</v>
      </c>
      <c r="T71" s="668" t="s">
        <v>2748</v>
      </c>
      <c r="U71" s="668" t="s">
        <v>2749</v>
      </c>
      <c r="V71" s="668" t="s">
        <v>2750</v>
      </c>
      <c r="W71" s="668" t="s">
        <v>2751</v>
      </c>
      <c r="X71" s="668" t="s">
        <v>2752</v>
      </c>
      <c r="Y71" s="668" t="s">
        <v>2753</v>
      </c>
      <c r="Z71" s="669" t="s">
        <v>2754</v>
      </c>
    </row>
    <row r="72" spans="6:26">
      <c r="L72" s="670" t="s">
        <v>2755</v>
      </c>
      <c r="M72" s="671"/>
      <c r="N72" s="671"/>
      <c r="O72" s="671"/>
      <c r="P72" s="671"/>
      <c r="Q72" s="671"/>
      <c r="R72" s="671"/>
      <c r="S72" s="671"/>
      <c r="T72" s="671"/>
      <c r="U72" s="671"/>
      <c r="V72" s="671"/>
      <c r="W72" s="671"/>
      <c r="X72" s="671"/>
      <c r="Y72" s="671"/>
      <c r="Z72" s="672"/>
    </row>
    <row r="73" spans="6:26">
      <c r="F73" s="222" t="s">
        <v>2760</v>
      </c>
      <c r="G73" s="687">
        <f>SUMPRODUCT(M74:M76,R74:R76)/SUM(M74:M76)</f>
        <v>5247.4257778660885</v>
      </c>
      <c r="L73" s="673" t="s">
        <v>2679</v>
      </c>
      <c r="M73" s="674"/>
      <c r="N73" s="674"/>
      <c r="O73" s="675">
        <v>0</v>
      </c>
      <c r="P73" s="674"/>
      <c r="Q73" s="674"/>
      <c r="R73" s="676"/>
      <c r="S73" s="677">
        <v>0</v>
      </c>
      <c r="T73" s="678">
        <v>0</v>
      </c>
      <c r="U73" s="676"/>
      <c r="V73" s="678">
        <v>0</v>
      </c>
      <c r="W73" s="676"/>
      <c r="X73" s="678">
        <v>0</v>
      </c>
      <c r="Y73" s="677">
        <v>0</v>
      </c>
      <c r="Z73" s="679">
        <v>0</v>
      </c>
    </row>
    <row r="74" spans="6:26">
      <c r="F74" s="222" t="s">
        <v>2676</v>
      </c>
      <c r="G74" s="687">
        <f>SUMPRODUCT(M79:M81,R79:R81)/SUM(M79:M81)</f>
        <v>5235.8</v>
      </c>
      <c r="L74" s="680" t="s">
        <v>2756</v>
      </c>
      <c r="M74" s="674">
        <v>120</v>
      </c>
      <c r="N74" s="674">
        <v>0</v>
      </c>
      <c r="O74" s="675">
        <v>0.26373626373626374</v>
      </c>
      <c r="P74" s="674">
        <v>484.33333333333331</v>
      </c>
      <c r="Q74" s="674">
        <v>1</v>
      </c>
      <c r="R74" s="676">
        <v>4105.821031362103</v>
      </c>
      <c r="S74" s="677">
        <v>8.4772629690889953</v>
      </c>
      <c r="T74" s="678">
        <v>4264.7345132743367</v>
      </c>
      <c r="U74" s="676"/>
      <c r="V74" s="678">
        <v>0</v>
      </c>
      <c r="W74" s="676"/>
      <c r="X74" s="678">
        <v>4105.821031362103</v>
      </c>
      <c r="Y74" s="677">
        <v>8.4772629690889953</v>
      </c>
      <c r="Z74" s="679">
        <v>4105.821031362103</v>
      </c>
    </row>
    <row r="75" spans="6:26">
      <c r="L75" s="680" t="s">
        <v>2757</v>
      </c>
      <c r="M75" s="674">
        <v>220</v>
      </c>
      <c r="N75" s="674">
        <v>0</v>
      </c>
      <c r="O75" s="675">
        <v>0.48351648351648352</v>
      </c>
      <c r="P75" s="674">
        <v>656.18181818181813</v>
      </c>
      <c r="Q75" s="674">
        <v>1</v>
      </c>
      <c r="R75" s="676">
        <v>5562.6258282622148</v>
      </c>
      <c r="S75" s="677">
        <v>8.4772629690889953</v>
      </c>
      <c r="T75" s="678">
        <v>5364.7677725118483</v>
      </c>
      <c r="U75" s="676"/>
      <c r="V75" s="678">
        <v>0</v>
      </c>
      <c r="W75" s="676"/>
      <c r="X75" s="678">
        <v>5562.6258282622148</v>
      </c>
      <c r="Y75" s="677">
        <v>8.4772629690889953</v>
      </c>
      <c r="Z75" s="679">
        <v>5562.6258282622148</v>
      </c>
    </row>
    <row r="76" spans="6:26">
      <c r="L76" s="680" t="s">
        <v>2758</v>
      </c>
      <c r="M76" s="674">
        <v>40</v>
      </c>
      <c r="N76" s="674">
        <v>0</v>
      </c>
      <c r="O76" s="675">
        <v>8.7912087912087919E-2</v>
      </c>
      <c r="P76" s="674">
        <v>818.5</v>
      </c>
      <c r="Q76" s="674">
        <v>2</v>
      </c>
      <c r="R76" s="676">
        <v>6938.6397401993418</v>
      </c>
      <c r="S76" s="677">
        <v>8.4772629690889936</v>
      </c>
      <c r="T76" s="678">
        <v>7374.3421052631575</v>
      </c>
      <c r="U76" s="676"/>
      <c r="V76" s="678">
        <v>0</v>
      </c>
      <c r="W76" s="676"/>
      <c r="X76" s="678">
        <v>6938.6397401993418</v>
      </c>
      <c r="Y76" s="677">
        <v>8.4772629690889936</v>
      </c>
      <c r="Z76" s="679">
        <v>3469.3198700996709</v>
      </c>
    </row>
    <row r="77" spans="6:26">
      <c r="L77" s="680"/>
      <c r="M77" s="674"/>
      <c r="N77" s="674"/>
      <c r="O77" s="675">
        <v>0</v>
      </c>
      <c r="P77" s="674"/>
      <c r="Q77" s="674"/>
      <c r="R77" s="676"/>
      <c r="S77" s="677">
        <v>0</v>
      </c>
      <c r="T77" s="678">
        <v>0</v>
      </c>
      <c r="U77" s="676"/>
      <c r="V77" s="678">
        <v>0</v>
      </c>
      <c r="W77" s="676"/>
      <c r="X77" s="678">
        <v>0</v>
      </c>
      <c r="Y77" s="677">
        <v>0</v>
      </c>
      <c r="Z77" s="679">
        <v>0</v>
      </c>
    </row>
    <row r="78" spans="6:26">
      <c r="L78" s="673" t="s">
        <v>2676</v>
      </c>
      <c r="M78" s="674"/>
      <c r="N78" s="674"/>
      <c r="O78" s="675">
        <v>0</v>
      </c>
      <c r="P78" s="674"/>
      <c r="Q78" s="674"/>
      <c r="R78" s="676"/>
      <c r="S78" s="677">
        <v>0</v>
      </c>
      <c r="T78" s="678">
        <v>0</v>
      </c>
      <c r="U78" s="676"/>
      <c r="V78" s="678">
        <v>0</v>
      </c>
      <c r="W78" s="676"/>
      <c r="X78" s="678">
        <v>0</v>
      </c>
      <c r="Y78" s="677">
        <v>0</v>
      </c>
      <c r="Z78" s="679">
        <v>0</v>
      </c>
    </row>
    <row r="79" spans="6:26">
      <c r="L79" s="680" t="s">
        <v>2756</v>
      </c>
      <c r="M79" s="674">
        <v>51</v>
      </c>
      <c r="N79" s="674">
        <v>0</v>
      </c>
      <c r="O79" s="675">
        <v>0.11208791208791209</v>
      </c>
      <c r="P79" s="674">
        <v>442</v>
      </c>
      <c r="Q79" s="674">
        <v>1</v>
      </c>
      <c r="R79" s="676">
        <v>4155.3968253968251</v>
      </c>
      <c r="S79" s="677">
        <v>9.4013502837032235</v>
      </c>
      <c r="T79" s="678">
        <v>4155.3968253968251</v>
      </c>
      <c r="U79" s="676"/>
      <c r="V79" s="678">
        <v>0</v>
      </c>
      <c r="W79" s="676"/>
      <c r="X79" s="678">
        <v>4155.3968253968251</v>
      </c>
      <c r="Y79" s="677">
        <v>9.4013502837032235</v>
      </c>
      <c r="Z79" s="679">
        <v>4155.3968253968251</v>
      </c>
    </row>
    <row r="80" spans="6:26">
      <c r="L80" s="680" t="s">
        <v>2757</v>
      </c>
      <c r="M80" s="674">
        <v>12</v>
      </c>
      <c r="N80" s="674">
        <v>0</v>
      </c>
      <c r="O80" s="675">
        <v>2.6373626373626374E-2</v>
      </c>
      <c r="P80" s="674">
        <v>606</v>
      </c>
      <c r="Q80" s="674">
        <v>1</v>
      </c>
      <c r="R80" s="676">
        <v>5697.2182719241537</v>
      </c>
      <c r="S80" s="677">
        <v>9.4013502837032235</v>
      </c>
      <c r="T80" s="678">
        <v>5697.2182719241537</v>
      </c>
      <c r="U80" s="676"/>
      <c r="V80" s="678">
        <v>0</v>
      </c>
      <c r="W80" s="676"/>
      <c r="X80" s="678">
        <v>5697.2182719241537</v>
      </c>
      <c r="Y80" s="677">
        <v>9.4013502837032235</v>
      </c>
      <c r="Z80" s="679">
        <v>5697.2182719241537</v>
      </c>
    </row>
    <row r="81" spans="12:26">
      <c r="L81" s="680" t="s">
        <v>2758</v>
      </c>
      <c r="M81" s="674">
        <v>12</v>
      </c>
      <c r="N81" s="674">
        <v>0</v>
      </c>
      <c r="O81" s="675">
        <v>2.6373626373626374E-2</v>
      </c>
      <c r="P81" s="674">
        <v>996.25</v>
      </c>
      <c r="Q81" s="674">
        <v>2</v>
      </c>
      <c r="R81" s="676">
        <v>9366.0952201393375</v>
      </c>
      <c r="S81" s="677">
        <v>9.4013502837032252</v>
      </c>
      <c r="T81" s="678">
        <v>4683.0476100696687</v>
      </c>
      <c r="U81" s="676"/>
      <c r="V81" s="678">
        <v>0</v>
      </c>
      <c r="W81" s="676"/>
      <c r="X81" s="678">
        <v>9366.0952201393375</v>
      </c>
      <c r="Y81" s="677">
        <v>9.4013502837032252</v>
      </c>
      <c r="Z81" s="679">
        <v>4683.0476100696687</v>
      </c>
    </row>
    <row r="82" spans="12:26">
      <c r="L82" s="680"/>
      <c r="M82" s="674"/>
      <c r="N82" s="674"/>
      <c r="O82" s="675">
        <v>0</v>
      </c>
      <c r="P82" s="674"/>
      <c r="Q82" s="674"/>
      <c r="R82" s="676"/>
      <c r="S82" s="677">
        <v>0</v>
      </c>
      <c r="T82" s="678">
        <v>0</v>
      </c>
      <c r="U82" s="676"/>
      <c r="V82" s="678">
        <v>0</v>
      </c>
      <c r="W82" s="676"/>
      <c r="X82" s="678">
        <v>0</v>
      </c>
      <c r="Y82" s="677">
        <v>0</v>
      </c>
      <c r="Z82" s="679">
        <v>0</v>
      </c>
    </row>
    <row r="83" spans="12:26">
      <c r="L83" s="680"/>
      <c r="M83" s="674"/>
      <c r="N83" s="674"/>
      <c r="O83" s="675">
        <v>0</v>
      </c>
      <c r="P83" s="674"/>
      <c r="Q83" s="674"/>
      <c r="R83" s="676"/>
      <c r="S83" s="677">
        <v>0</v>
      </c>
      <c r="T83" s="678">
        <v>0</v>
      </c>
      <c r="U83" s="676"/>
      <c r="V83" s="678">
        <v>0</v>
      </c>
      <c r="W83" s="676"/>
      <c r="X83" s="678">
        <v>0</v>
      </c>
      <c r="Y83" s="677">
        <v>0</v>
      </c>
      <c r="Z83" s="679">
        <v>0</v>
      </c>
    </row>
    <row r="84" spans="12:26">
      <c r="L84" s="680"/>
      <c r="M84" s="674"/>
      <c r="N84" s="674"/>
      <c r="O84" s="675">
        <v>0</v>
      </c>
      <c r="P84" s="674"/>
      <c r="Q84" s="674"/>
      <c r="R84" s="676"/>
      <c r="S84" s="677">
        <v>0</v>
      </c>
      <c r="T84" s="678">
        <v>0</v>
      </c>
      <c r="U84" s="676"/>
      <c r="V84" s="678">
        <v>0</v>
      </c>
      <c r="W84" s="676"/>
      <c r="X84" s="678">
        <v>0</v>
      </c>
      <c r="Y84" s="677">
        <v>0</v>
      </c>
      <c r="Z84" s="679">
        <v>0</v>
      </c>
    </row>
    <row r="85" spans="12:26">
      <c r="L85" s="680"/>
      <c r="M85" s="674"/>
      <c r="N85" s="674"/>
      <c r="O85" s="675">
        <v>0</v>
      </c>
      <c r="P85" s="674"/>
      <c r="Q85" s="674"/>
      <c r="R85" s="676"/>
      <c r="S85" s="677">
        <v>0</v>
      </c>
      <c r="T85" s="678">
        <v>0</v>
      </c>
      <c r="U85" s="676"/>
      <c r="V85" s="678">
        <v>0</v>
      </c>
      <c r="W85" s="676"/>
      <c r="X85" s="678">
        <v>0</v>
      </c>
      <c r="Y85" s="677">
        <v>0</v>
      </c>
      <c r="Z85" s="679">
        <v>0</v>
      </c>
    </row>
    <row r="86" spans="12:26">
      <c r="L86" s="680"/>
      <c r="M86" s="674"/>
      <c r="N86" s="674"/>
      <c r="O86" s="675">
        <v>0</v>
      </c>
      <c r="P86" s="674"/>
      <c r="Q86" s="674"/>
      <c r="R86" s="676"/>
      <c r="S86" s="677">
        <v>0</v>
      </c>
      <c r="T86" s="678">
        <v>0</v>
      </c>
      <c r="U86" s="676"/>
      <c r="V86" s="678">
        <v>0</v>
      </c>
      <c r="W86" s="676"/>
      <c r="X86" s="678">
        <v>0</v>
      </c>
      <c r="Y86" s="677">
        <v>0</v>
      </c>
      <c r="Z86" s="679">
        <v>0</v>
      </c>
    </row>
    <row r="87" spans="12:26">
      <c r="L87" s="680"/>
      <c r="M87" s="674"/>
      <c r="N87" s="674"/>
      <c r="O87" s="675">
        <v>0</v>
      </c>
      <c r="P87" s="674"/>
      <c r="Q87" s="674"/>
      <c r="R87" s="676"/>
      <c r="S87" s="677">
        <v>0</v>
      </c>
      <c r="T87" s="678">
        <v>0</v>
      </c>
      <c r="U87" s="676"/>
      <c r="V87" s="678">
        <v>0</v>
      </c>
      <c r="W87" s="676"/>
      <c r="X87" s="678">
        <v>0</v>
      </c>
      <c r="Y87" s="677">
        <v>0</v>
      </c>
      <c r="Z87" s="679">
        <v>0</v>
      </c>
    </row>
    <row r="88" spans="12:26">
      <c r="L88" s="681" t="s">
        <v>2759</v>
      </c>
      <c r="M88" s="682">
        <v>455</v>
      </c>
      <c r="N88" s="682">
        <v>0</v>
      </c>
      <c r="O88" s="683">
        <v>1</v>
      </c>
      <c r="P88" s="682">
        <v>608.76703296703295</v>
      </c>
      <c r="Q88" s="682">
        <v>1.1142857142857143</v>
      </c>
      <c r="R88" s="684">
        <v>5245.509440855194</v>
      </c>
      <c r="S88" s="685">
        <v>8.6166121961128894</v>
      </c>
      <c r="T88" s="684">
        <v>4707.5084725623537</v>
      </c>
      <c r="U88" s="684">
        <v>0</v>
      </c>
      <c r="V88" s="684">
        <v>0</v>
      </c>
      <c r="W88" s="684">
        <v>0</v>
      </c>
      <c r="X88" s="684">
        <v>5245.509440855194</v>
      </c>
      <c r="Y88" s="685">
        <v>8.6166121961128894</v>
      </c>
      <c r="Z88" s="686">
        <v>4707.5084725623537</v>
      </c>
    </row>
  </sheetData>
  <conditionalFormatting sqref="AO8:AO38">
    <cfRule type="expression" dxfId="3" priority="4" stopIfTrue="1">
      <formula>$C$2=1</formula>
    </cfRule>
  </conditionalFormatting>
  <conditionalFormatting sqref="AO41:AO45">
    <cfRule type="expression" dxfId="2" priority="6" stopIfTrue="1">
      <formula>$C$2=1</formula>
    </cfRule>
  </conditionalFormatting>
  <conditionalFormatting sqref="AS8:AS9">
    <cfRule type="expression" dxfId="1" priority="3" stopIfTrue="1">
      <formula>$C$2=1</formula>
    </cfRule>
  </conditionalFormatting>
  <dataValidations disablePrompts="1" count="1">
    <dataValidation type="list" allowBlank="1" showInputMessage="1" showErrorMessage="1" sqref="D3:D4 J3" xr:uid="{8CE0FE43-145B-419E-9252-DF1C5EAE3965}">
      <formula1>"T-12, T-6 Annualized, T-3 Annualized, T-12 Manual"</formula1>
    </dataValidation>
  </dataValidations>
  <printOptions horizontalCentered="1"/>
  <pageMargins left="0.1" right="0.1" top="0.1" bottom="0.1" header="0.05" footer="0.05"/>
  <pageSetup scale="58" orientation="landscape" r:id="rId1"/>
  <headerFooter>
    <oddFooter>&amp;Z&amp;F</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A3B0A1D-EAEB-4664-BCAA-F0B821DBF36B}">
          <x14:formula1>
            <xm:f>' OSAR'!$D$21:$D$52</xm:f>
          </x14:formula1>
          <xm:sqref>A7:A42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2D8E-8AA8-43BD-99A4-45FFB0637383}">
  <dimension ref="B2:M647"/>
  <sheetViews>
    <sheetView showGridLines="0" workbookViewId="0">
      <selection activeCell="N14" sqref="N14"/>
    </sheetView>
  </sheetViews>
  <sheetFormatPr defaultRowHeight="14.25"/>
  <cols>
    <col min="2" max="2" width="50.1328125" bestFit="1" customWidth="1"/>
    <col min="3" max="3" width="25.46484375" hidden="1" customWidth="1"/>
    <col min="4" max="4" width="21.06640625" customWidth="1"/>
    <col min="10" max="10" width="26" bestFit="1" customWidth="1"/>
    <col min="13" max="13" width="0" hidden="1" customWidth="1"/>
  </cols>
  <sheetData>
    <row r="2" spans="2:13" ht="14.65" thickBot="1">
      <c r="B2" s="491" t="s">
        <v>1052</v>
      </c>
      <c r="C2" s="492" t="s">
        <v>2671</v>
      </c>
      <c r="D2" t="s">
        <v>2671</v>
      </c>
      <c r="J2" s="813" t="s">
        <v>31</v>
      </c>
      <c r="M2" s="484" t="s">
        <v>37</v>
      </c>
    </row>
    <row r="3" spans="2:13" ht="14.65" thickTop="1">
      <c r="B3" s="425" t="s">
        <v>1054</v>
      </c>
      <c r="C3" s="486"/>
      <c r="J3" s="814" t="s">
        <v>32</v>
      </c>
      <c r="M3" s="485" t="s">
        <v>38</v>
      </c>
    </row>
    <row r="4" spans="2:13">
      <c r="B4" s="428" t="s">
        <v>1056</v>
      </c>
      <c r="C4" s="486" t="s">
        <v>37</v>
      </c>
      <c r="D4" t="s">
        <v>37</v>
      </c>
      <c r="J4" s="814" t="s">
        <v>24</v>
      </c>
      <c r="M4" s="487" t="s">
        <v>1034</v>
      </c>
    </row>
    <row r="5" spans="2:13">
      <c r="B5" s="428" t="s">
        <v>1058</v>
      </c>
      <c r="C5" s="486" t="s">
        <v>37</v>
      </c>
      <c r="D5" t="s">
        <v>37</v>
      </c>
      <c r="J5" s="814" t="s">
        <v>37</v>
      </c>
      <c r="M5" s="540" t="s">
        <v>2694</v>
      </c>
    </row>
    <row r="6" spans="2:13">
      <c r="B6" s="428" t="s">
        <v>1059</v>
      </c>
      <c r="C6" s="486" t="s">
        <v>42</v>
      </c>
      <c r="D6" t="s">
        <v>42</v>
      </c>
      <c r="J6" s="815" t="s">
        <v>38</v>
      </c>
      <c r="M6" s="488" t="s">
        <v>40</v>
      </c>
    </row>
    <row r="7" spans="2:13">
      <c r="B7" s="428" t="s">
        <v>1060</v>
      </c>
      <c r="C7" s="486" t="s">
        <v>42</v>
      </c>
      <c r="D7" t="s">
        <v>42</v>
      </c>
      <c r="J7" s="816" t="s">
        <v>39</v>
      </c>
      <c r="M7" s="488" t="s">
        <v>41</v>
      </c>
    </row>
    <row r="8" spans="2:13">
      <c r="B8" s="428" t="s">
        <v>1062</v>
      </c>
      <c r="C8" s="486" t="s">
        <v>41</v>
      </c>
      <c r="D8" t="s">
        <v>41</v>
      </c>
      <c r="J8" s="814" t="s">
        <v>2766</v>
      </c>
      <c r="M8" s="488" t="s">
        <v>42</v>
      </c>
    </row>
    <row r="9" spans="2:13">
      <c r="B9" s="428" t="s">
        <v>1063</v>
      </c>
      <c r="C9" s="486" t="s">
        <v>42</v>
      </c>
      <c r="D9" t="s">
        <v>42</v>
      </c>
      <c r="J9" s="814" t="s">
        <v>40</v>
      </c>
      <c r="M9" s="488" t="s">
        <v>46</v>
      </c>
    </row>
    <row r="10" spans="2:13">
      <c r="B10" s="428" t="s">
        <v>1065</v>
      </c>
      <c r="C10" s="486" t="s">
        <v>1034</v>
      </c>
      <c r="D10" t="s">
        <v>2791</v>
      </c>
      <c r="J10" s="814" t="s">
        <v>41</v>
      </c>
      <c r="M10" s="488" t="s">
        <v>47</v>
      </c>
    </row>
    <row r="11" spans="2:13">
      <c r="B11" s="428" t="s">
        <v>1066</v>
      </c>
      <c r="C11" s="486" t="s">
        <v>42</v>
      </c>
      <c r="D11" t="s">
        <v>42</v>
      </c>
      <c r="J11" s="814" t="s">
        <v>42</v>
      </c>
      <c r="M11" s="489" t="s">
        <v>48</v>
      </c>
    </row>
    <row r="12" spans="2:13">
      <c r="B12" s="428" t="s">
        <v>1067</v>
      </c>
      <c r="C12" s="486" t="s">
        <v>42</v>
      </c>
      <c r="D12" t="s">
        <v>42</v>
      </c>
      <c r="J12" s="817"/>
      <c r="M12" s="489" t="s">
        <v>49</v>
      </c>
    </row>
    <row r="13" spans="2:13">
      <c r="B13" s="428" t="s">
        <v>1068</v>
      </c>
      <c r="C13" s="486" t="s">
        <v>42</v>
      </c>
      <c r="D13" t="s">
        <v>42</v>
      </c>
      <c r="J13" s="818" t="s">
        <v>43</v>
      </c>
      <c r="M13" s="488" t="s">
        <v>50</v>
      </c>
    </row>
    <row r="14" spans="2:13">
      <c r="B14" s="428" t="s">
        <v>1069</v>
      </c>
      <c r="C14" s="486" t="s">
        <v>42</v>
      </c>
      <c r="D14" t="s">
        <v>42</v>
      </c>
      <c r="J14" s="817"/>
      <c r="M14" s="488" t="s">
        <v>51</v>
      </c>
    </row>
    <row r="15" spans="2:13">
      <c r="B15" s="428" t="s">
        <v>1070</v>
      </c>
      <c r="C15" s="486" t="s">
        <v>42</v>
      </c>
      <c r="D15" t="s">
        <v>42</v>
      </c>
      <c r="J15" s="817"/>
      <c r="M15" s="489" t="s">
        <v>52</v>
      </c>
    </row>
    <row r="16" spans="2:13">
      <c r="B16" s="428" t="s">
        <v>1071</v>
      </c>
      <c r="C16" s="486" t="s">
        <v>42</v>
      </c>
      <c r="D16" t="s">
        <v>42</v>
      </c>
      <c r="J16" s="819" t="s">
        <v>45</v>
      </c>
      <c r="M16" s="488" t="s">
        <v>53</v>
      </c>
    </row>
    <row r="17" spans="2:13">
      <c r="B17" s="428" t="s">
        <v>1072</v>
      </c>
      <c r="C17" s="486" t="s">
        <v>42</v>
      </c>
      <c r="D17" t="s">
        <v>42</v>
      </c>
      <c r="J17" s="814" t="s">
        <v>46</v>
      </c>
      <c r="M17" s="488" t="s">
        <v>54</v>
      </c>
    </row>
    <row r="18" spans="2:13">
      <c r="B18" s="428" t="s">
        <v>1073</v>
      </c>
      <c r="C18" s="486" t="s">
        <v>42</v>
      </c>
      <c r="D18" t="s">
        <v>42</v>
      </c>
      <c r="J18" s="814" t="s">
        <v>47</v>
      </c>
      <c r="M18" s="488" t="s">
        <v>55</v>
      </c>
    </row>
    <row r="19" spans="2:13">
      <c r="B19" s="428" t="s">
        <v>1074</v>
      </c>
      <c r="C19" s="486" t="s">
        <v>42</v>
      </c>
      <c r="D19" t="s">
        <v>42</v>
      </c>
      <c r="J19" s="820" t="s">
        <v>48</v>
      </c>
      <c r="M19" s="490" t="s">
        <v>56</v>
      </c>
    </row>
    <row r="20" spans="2:13">
      <c r="B20" s="428" t="s">
        <v>1075</v>
      </c>
      <c r="C20" s="486" t="s">
        <v>42</v>
      </c>
      <c r="D20" t="s">
        <v>42</v>
      </c>
      <c r="J20" s="820" t="s">
        <v>49</v>
      </c>
    </row>
    <row r="21" spans="2:13">
      <c r="B21" s="428" t="s">
        <v>1076</v>
      </c>
      <c r="C21" s="486" t="s">
        <v>42</v>
      </c>
      <c r="D21" t="s">
        <v>42</v>
      </c>
      <c r="J21" s="814" t="s">
        <v>50</v>
      </c>
    </row>
    <row r="22" spans="2:13">
      <c r="B22" s="428" t="s">
        <v>1077</v>
      </c>
      <c r="C22" s="486" t="s">
        <v>42</v>
      </c>
      <c r="D22" t="s">
        <v>42</v>
      </c>
      <c r="J22" s="814" t="s">
        <v>51</v>
      </c>
    </row>
    <row r="23" spans="2:13">
      <c r="B23" s="428" t="s">
        <v>1078</v>
      </c>
      <c r="C23" s="486" t="s">
        <v>42</v>
      </c>
      <c r="D23" t="s">
        <v>42</v>
      </c>
      <c r="J23" s="820" t="s">
        <v>52</v>
      </c>
    </row>
    <row r="24" spans="2:13">
      <c r="B24" s="428" t="s">
        <v>1079</v>
      </c>
      <c r="C24" s="486" t="s">
        <v>38</v>
      </c>
      <c r="D24" t="s">
        <v>38</v>
      </c>
      <c r="J24" s="814" t="s">
        <v>53</v>
      </c>
    </row>
    <row r="25" spans="2:13">
      <c r="B25" s="428" t="s">
        <v>1080</v>
      </c>
      <c r="C25" s="486" t="s">
        <v>38</v>
      </c>
      <c r="D25" t="s">
        <v>38</v>
      </c>
      <c r="J25" s="814" t="s">
        <v>54</v>
      </c>
      <c r="M25" s="53"/>
    </row>
    <row r="26" spans="2:13">
      <c r="B26" s="428" t="s">
        <v>1082</v>
      </c>
      <c r="C26" s="486" t="s">
        <v>42</v>
      </c>
      <c r="D26" t="s">
        <v>42</v>
      </c>
      <c r="J26" s="814" t="s">
        <v>55</v>
      </c>
      <c r="M26" s="46"/>
    </row>
    <row r="27" spans="2:13">
      <c r="B27" s="428" t="s">
        <v>1083</v>
      </c>
      <c r="C27" s="486" t="s">
        <v>42</v>
      </c>
      <c r="D27" t="s">
        <v>42</v>
      </c>
      <c r="J27" s="821" t="s">
        <v>56</v>
      </c>
      <c r="M27" s="37"/>
    </row>
    <row r="28" spans="2:13">
      <c r="B28" s="428" t="s">
        <v>1085</v>
      </c>
      <c r="C28" s="486" t="s">
        <v>42</v>
      </c>
      <c r="D28" t="s">
        <v>42</v>
      </c>
      <c r="M28" s="46"/>
    </row>
    <row r="29" spans="2:13">
      <c r="B29" s="428" t="s">
        <v>1086</v>
      </c>
      <c r="C29" s="486" t="s">
        <v>42</v>
      </c>
      <c r="D29" t="s">
        <v>42</v>
      </c>
      <c r="M29" s="53"/>
    </row>
    <row r="30" spans="2:13">
      <c r="B30" s="428" t="s">
        <v>1087</v>
      </c>
      <c r="C30" s="486" t="s">
        <v>42</v>
      </c>
      <c r="D30" t="s">
        <v>42</v>
      </c>
    </row>
    <row r="31" spans="2:13">
      <c r="B31" s="428" t="s">
        <v>1088</v>
      </c>
      <c r="C31" s="486" t="s">
        <v>42</v>
      </c>
      <c r="D31" t="s">
        <v>42</v>
      </c>
    </row>
    <row r="32" spans="2:13">
      <c r="B32" s="428" t="s">
        <v>1089</v>
      </c>
      <c r="C32" s="486" t="s">
        <v>42</v>
      </c>
      <c r="D32" t="s">
        <v>42</v>
      </c>
    </row>
    <row r="33" spans="2:4">
      <c r="B33" s="428" t="s">
        <v>1091</v>
      </c>
      <c r="C33" s="486" t="s">
        <v>42</v>
      </c>
      <c r="D33" t="s">
        <v>42</v>
      </c>
    </row>
    <row r="34" spans="2:4">
      <c r="B34" s="428" t="s">
        <v>1092</v>
      </c>
      <c r="C34" s="486" t="s">
        <v>42</v>
      </c>
      <c r="D34" t="s">
        <v>42</v>
      </c>
    </row>
    <row r="35" spans="2:4">
      <c r="B35" s="428" t="s">
        <v>1093</v>
      </c>
      <c r="C35" s="486" t="s">
        <v>42</v>
      </c>
      <c r="D35" t="s">
        <v>42</v>
      </c>
    </row>
    <row r="36" spans="2:4">
      <c r="B36" s="428" t="s">
        <v>1095</v>
      </c>
      <c r="C36" s="486" t="s">
        <v>42</v>
      </c>
      <c r="D36" t="s">
        <v>42</v>
      </c>
    </row>
    <row r="37" spans="2:4">
      <c r="B37" s="428" t="s">
        <v>1097</v>
      </c>
      <c r="C37" s="486" t="s">
        <v>41</v>
      </c>
      <c r="D37" t="s">
        <v>41</v>
      </c>
    </row>
    <row r="38" spans="2:4">
      <c r="B38" s="428" t="s">
        <v>1098</v>
      </c>
      <c r="C38" s="486" t="s">
        <v>42</v>
      </c>
      <c r="D38" t="s">
        <v>42</v>
      </c>
    </row>
    <row r="39" spans="2:4">
      <c r="B39" s="428" t="s">
        <v>1100</v>
      </c>
      <c r="C39" s="486" t="s">
        <v>42</v>
      </c>
      <c r="D39" t="s">
        <v>42</v>
      </c>
    </row>
    <row r="40" spans="2:4">
      <c r="B40" s="428" t="s">
        <v>1102</v>
      </c>
      <c r="C40" s="486" t="s">
        <v>42</v>
      </c>
      <c r="D40" t="s">
        <v>42</v>
      </c>
    </row>
    <row r="41" spans="2:4">
      <c r="B41" s="428" t="s">
        <v>1103</v>
      </c>
      <c r="C41" s="486" t="s">
        <v>42</v>
      </c>
      <c r="D41" t="s">
        <v>42</v>
      </c>
    </row>
    <row r="42" spans="2:4">
      <c r="B42" s="428" t="s">
        <v>1105</v>
      </c>
      <c r="C42" s="486" t="s">
        <v>42</v>
      </c>
      <c r="D42" t="s">
        <v>42</v>
      </c>
    </row>
    <row r="43" spans="2:4">
      <c r="B43" s="428" t="s">
        <v>1106</v>
      </c>
      <c r="C43" s="486" t="s">
        <v>42</v>
      </c>
      <c r="D43" t="s">
        <v>42</v>
      </c>
    </row>
    <row r="44" spans="2:4">
      <c r="B44" s="428" t="s">
        <v>1107</v>
      </c>
      <c r="C44" s="486" t="s">
        <v>42</v>
      </c>
      <c r="D44" t="s">
        <v>42</v>
      </c>
    </row>
    <row r="45" spans="2:4">
      <c r="B45" s="425" t="s">
        <v>1109</v>
      </c>
      <c r="C45" s="486"/>
    </row>
    <row r="46" spans="2:4">
      <c r="B46" s="425" t="s">
        <v>1111</v>
      </c>
      <c r="C46" s="486"/>
    </row>
    <row r="47" spans="2:4">
      <c r="B47" s="428" t="s">
        <v>1112</v>
      </c>
      <c r="C47" s="486" t="s">
        <v>42</v>
      </c>
      <c r="D47" t="s">
        <v>42</v>
      </c>
    </row>
    <row r="48" spans="2:4">
      <c r="B48" s="428" t="s">
        <v>1113</v>
      </c>
      <c r="C48" s="486" t="s">
        <v>42</v>
      </c>
      <c r="D48" t="s">
        <v>42</v>
      </c>
    </row>
    <row r="49" spans="2:4">
      <c r="B49" s="428" t="s">
        <v>1114</v>
      </c>
      <c r="C49" s="486" t="s">
        <v>42</v>
      </c>
      <c r="D49" t="s">
        <v>42</v>
      </c>
    </row>
    <row r="50" spans="2:4">
      <c r="B50" s="428" t="s">
        <v>1115</v>
      </c>
      <c r="C50" s="486" t="s">
        <v>42</v>
      </c>
      <c r="D50" t="s">
        <v>42</v>
      </c>
    </row>
    <row r="51" spans="2:4">
      <c r="B51" s="428" t="s">
        <v>1116</v>
      </c>
      <c r="C51" s="486" t="s">
        <v>42</v>
      </c>
      <c r="D51" t="s">
        <v>42</v>
      </c>
    </row>
    <row r="52" spans="2:4">
      <c r="B52" s="428" t="s">
        <v>1117</v>
      </c>
      <c r="C52" s="486" t="s">
        <v>42</v>
      </c>
      <c r="D52" t="s">
        <v>42</v>
      </c>
    </row>
    <row r="53" spans="2:4">
      <c r="B53" s="428" t="s">
        <v>1119</v>
      </c>
      <c r="C53" s="486" t="s">
        <v>42</v>
      </c>
      <c r="D53" t="s">
        <v>42</v>
      </c>
    </row>
    <row r="54" spans="2:4">
      <c r="B54" s="428" t="s">
        <v>1120</v>
      </c>
      <c r="C54" s="486" t="s">
        <v>42</v>
      </c>
      <c r="D54" t="s">
        <v>42</v>
      </c>
    </row>
    <row r="55" spans="2:4">
      <c r="B55" s="428" t="s">
        <v>1121</v>
      </c>
      <c r="C55" s="486" t="s">
        <v>42</v>
      </c>
      <c r="D55" t="s">
        <v>42</v>
      </c>
    </row>
    <row r="56" spans="2:4">
      <c r="B56" s="428" t="s">
        <v>1123</v>
      </c>
      <c r="C56" s="486" t="s">
        <v>42</v>
      </c>
      <c r="D56" t="s">
        <v>42</v>
      </c>
    </row>
    <row r="57" spans="2:4">
      <c r="B57" s="428" t="s">
        <v>1125</v>
      </c>
      <c r="C57" s="486" t="s">
        <v>42</v>
      </c>
      <c r="D57" t="s">
        <v>42</v>
      </c>
    </row>
    <row r="58" spans="2:4">
      <c r="B58" s="428" t="s">
        <v>1126</v>
      </c>
      <c r="C58" s="486" t="s">
        <v>42</v>
      </c>
      <c r="D58" t="s">
        <v>42</v>
      </c>
    </row>
    <row r="59" spans="2:4">
      <c r="B59" s="428" t="s">
        <v>1128</v>
      </c>
      <c r="C59" s="486" t="s">
        <v>42</v>
      </c>
      <c r="D59" t="s">
        <v>42</v>
      </c>
    </row>
    <row r="60" spans="2:4">
      <c r="B60" s="428" t="s">
        <v>1129</v>
      </c>
      <c r="C60" s="486" t="s">
        <v>42</v>
      </c>
      <c r="D60" t="s">
        <v>42</v>
      </c>
    </row>
    <row r="61" spans="2:4">
      <c r="B61" s="428" t="s">
        <v>1131</v>
      </c>
      <c r="C61" s="486" t="s">
        <v>42</v>
      </c>
      <c r="D61" t="s">
        <v>42</v>
      </c>
    </row>
    <row r="62" spans="2:4">
      <c r="B62" s="428" t="s">
        <v>1132</v>
      </c>
      <c r="C62" s="486" t="s">
        <v>42</v>
      </c>
      <c r="D62" t="s">
        <v>42</v>
      </c>
    </row>
    <row r="63" spans="2:4">
      <c r="B63" s="428" t="s">
        <v>1134</v>
      </c>
      <c r="C63" s="486" t="s">
        <v>42</v>
      </c>
      <c r="D63" t="s">
        <v>42</v>
      </c>
    </row>
    <row r="64" spans="2:4">
      <c r="B64" s="428" t="s">
        <v>1135</v>
      </c>
      <c r="C64" s="486" t="s">
        <v>42</v>
      </c>
      <c r="D64" t="s">
        <v>42</v>
      </c>
    </row>
    <row r="65" spans="2:4">
      <c r="B65" s="428" t="s">
        <v>1136</v>
      </c>
      <c r="C65" s="486" t="s">
        <v>42</v>
      </c>
      <c r="D65" t="s">
        <v>42</v>
      </c>
    </row>
    <row r="66" spans="2:4">
      <c r="B66" s="428" t="s">
        <v>1137</v>
      </c>
      <c r="C66" s="486" t="s">
        <v>42</v>
      </c>
      <c r="D66" t="s">
        <v>42</v>
      </c>
    </row>
    <row r="67" spans="2:4">
      <c r="B67" s="428" t="s">
        <v>1138</v>
      </c>
      <c r="C67" s="486" t="s">
        <v>42</v>
      </c>
      <c r="D67" t="s">
        <v>42</v>
      </c>
    </row>
    <row r="68" spans="2:4">
      <c r="B68" s="428" t="s">
        <v>1139</v>
      </c>
      <c r="C68" s="486" t="s">
        <v>42</v>
      </c>
      <c r="D68" t="s">
        <v>42</v>
      </c>
    </row>
    <row r="69" spans="2:4">
      <c r="B69" s="428" t="s">
        <v>1140</v>
      </c>
      <c r="C69" s="486" t="s">
        <v>42</v>
      </c>
      <c r="D69" t="s">
        <v>42</v>
      </c>
    </row>
    <row r="70" spans="2:4">
      <c r="B70" s="428" t="s">
        <v>1142</v>
      </c>
      <c r="C70" s="486" t="s">
        <v>42</v>
      </c>
      <c r="D70" t="s">
        <v>42</v>
      </c>
    </row>
    <row r="71" spans="2:4">
      <c r="B71" s="428" t="s">
        <v>1143</v>
      </c>
      <c r="C71" s="486" t="s">
        <v>42</v>
      </c>
      <c r="D71" t="s">
        <v>42</v>
      </c>
    </row>
    <row r="72" spans="2:4">
      <c r="B72" s="428" t="s">
        <v>1144</v>
      </c>
      <c r="C72" s="486" t="s">
        <v>42</v>
      </c>
      <c r="D72" t="s">
        <v>42</v>
      </c>
    </row>
    <row r="73" spans="2:4">
      <c r="B73" s="428" t="s">
        <v>1145</v>
      </c>
      <c r="C73" s="486" t="s">
        <v>42</v>
      </c>
      <c r="D73" t="s">
        <v>42</v>
      </c>
    </row>
    <row r="74" spans="2:4">
      <c r="B74" s="428" t="s">
        <v>1147</v>
      </c>
      <c r="C74" s="486" t="s">
        <v>42</v>
      </c>
      <c r="D74" t="s">
        <v>42</v>
      </c>
    </row>
    <row r="75" spans="2:4">
      <c r="B75" s="425" t="s">
        <v>1149</v>
      </c>
      <c r="C75" s="486"/>
    </row>
    <row r="76" spans="2:4">
      <c r="B76" s="425" t="s">
        <v>1151</v>
      </c>
      <c r="C76" s="486"/>
    </row>
    <row r="77" spans="2:4">
      <c r="B77" s="428" t="s">
        <v>1152</v>
      </c>
      <c r="C77" s="486" t="s">
        <v>42</v>
      </c>
      <c r="D77" t="s">
        <v>42</v>
      </c>
    </row>
    <row r="78" spans="2:4">
      <c r="B78" s="428" t="s">
        <v>1154</v>
      </c>
      <c r="C78" s="486" t="s">
        <v>42</v>
      </c>
      <c r="D78" t="s">
        <v>42</v>
      </c>
    </row>
    <row r="79" spans="2:4">
      <c r="B79" s="428" t="s">
        <v>1155</v>
      </c>
      <c r="C79" s="486" t="s">
        <v>42</v>
      </c>
      <c r="D79" t="s">
        <v>42</v>
      </c>
    </row>
    <row r="80" spans="2:4">
      <c r="B80" s="428" t="s">
        <v>1156</v>
      </c>
      <c r="C80" s="486" t="s">
        <v>42</v>
      </c>
      <c r="D80" t="s">
        <v>42</v>
      </c>
    </row>
    <row r="81" spans="2:4">
      <c r="B81" s="428" t="s">
        <v>1158</v>
      </c>
      <c r="C81" s="486" t="s">
        <v>42</v>
      </c>
      <c r="D81" t="s">
        <v>42</v>
      </c>
    </row>
    <row r="82" spans="2:4">
      <c r="B82" s="428" t="s">
        <v>1159</v>
      </c>
      <c r="C82" s="486" t="s">
        <v>42</v>
      </c>
      <c r="D82" t="s">
        <v>42</v>
      </c>
    </row>
    <row r="83" spans="2:4">
      <c r="B83" s="428" t="s">
        <v>1161</v>
      </c>
      <c r="C83" s="486" t="s">
        <v>42</v>
      </c>
      <c r="D83" t="s">
        <v>42</v>
      </c>
    </row>
    <row r="84" spans="2:4">
      <c r="B84" s="428" t="s">
        <v>1162</v>
      </c>
      <c r="C84" s="486" t="s">
        <v>42</v>
      </c>
      <c r="D84" t="s">
        <v>42</v>
      </c>
    </row>
    <row r="85" spans="2:4">
      <c r="B85" s="428" t="s">
        <v>1164</v>
      </c>
      <c r="C85" s="486" t="s">
        <v>42</v>
      </c>
      <c r="D85" t="s">
        <v>42</v>
      </c>
    </row>
    <row r="86" spans="2:4">
      <c r="B86" s="428" t="s">
        <v>1166</v>
      </c>
      <c r="C86" s="486" t="s">
        <v>42</v>
      </c>
      <c r="D86" t="s">
        <v>42</v>
      </c>
    </row>
    <row r="87" spans="2:4">
      <c r="B87" s="428" t="s">
        <v>1167</v>
      </c>
      <c r="C87" s="486" t="s">
        <v>42</v>
      </c>
      <c r="D87" t="s">
        <v>42</v>
      </c>
    </row>
    <row r="88" spans="2:4">
      <c r="B88" s="428" t="s">
        <v>1168</v>
      </c>
      <c r="C88" s="486" t="s">
        <v>42</v>
      </c>
      <c r="D88" t="s">
        <v>42</v>
      </c>
    </row>
    <row r="89" spans="2:4">
      <c r="B89" s="428" t="s">
        <v>1169</v>
      </c>
      <c r="C89" s="486" t="s">
        <v>42</v>
      </c>
      <c r="D89" t="s">
        <v>42</v>
      </c>
    </row>
    <row r="90" spans="2:4">
      <c r="B90" s="425" t="s">
        <v>1171</v>
      </c>
      <c r="C90" s="486"/>
    </row>
    <row r="91" spans="2:4">
      <c r="B91" s="425" t="s">
        <v>1173</v>
      </c>
      <c r="C91" s="486"/>
    </row>
    <row r="92" spans="2:4">
      <c r="B92" s="425" t="s">
        <v>1174</v>
      </c>
      <c r="C92" s="486"/>
    </row>
    <row r="93" spans="2:4">
      <c r="B93" s="428" t="s">
        <v>1175</v>
      </c>
      <c r="C93" s="486"/>
    </row>
    <row r="94" spans="2:4">
      <c r="B94" s="428" t="s">
        <v>1176</v>
      </c>
      <c r="C94" s="486"/>
    </row>
    <row r="95" spans="2:4">
      <c r="B95" s="428" t="s">
        <v>1177</v>
      </c>
      <c r="C95" s="486"/>
    </row>
    <row r="96" spans="2:4">
      <c r="B96" s="428" t="s">
        <v>1178</v>
      </c>
      <c r="C96" s="486"/>
    </row>
    <row r="97" spans="2:3">
      <c r="B97" s="428" t="s">
        <v>1179</v>
      </c>
      <c r="C97" s="486"/>
    </row>
    <row r="98" spans="2:3">
      <c r="B98" s="425" t="s">
        <v>1180</v>
      </c>
      <c r="C98" s="486"/>
    </row>
    <row r="99" spans="2:3">
      <c r="B99" s="428" t="s">
        <v>1181</v>
      </c>
      <c r="C99" s="486"/>
    </row>
    <row r="100" spans="2:3">
      <c r="B100" s="428" t="s">
        <v>1182</v>
      </c>
      <c r="C100" s="486"/>
    </row>
    <row r="101" spans="2:3">
      <c r="B101" s="428" t="s">
        <v>1183</v>
      </c>
      <c r="C101" s="486"/>
    </row>
    <row r="102" spans="2:3">
      <c r="B102" s="428" t="s">
        <v>1184</v>
      </c>
      <c r="C102" s="486"/>
    </row>
    <row r="103" spans="2:3">
      <c r="B103" s="428" t="s">
        <v>1185</v>
      </c>
      <c r="C103" s="486"/>
    </row>
    <row r="104" spans="2:3">
      <c r="B104" s="428" t="s">
        <v>1186</v>
      </c>
      <c r="C104" s="486"/>
    </row>
    <row r="105" spans="2:3">
      <c r="B105" s="428" t="s">
        <v>1187</v>
      </c>
      <c r="C105" s="486"/>
    </row>
    <row r="106" spans="2:3">
      <c r="B106" s="428" t="s">
        <v>1188</v>
      </c>
      <c r="C106" s="486"/>
    </row>
    <row r="107" spans="2:3">
      <c r="B107" s="428" t="s">
        <v>1189</v>
      </c>
      <c r="C107" s="486"/>
    </row>
    <row r="108" spans="2:3">
      <c r="B108" s="428" t="s">
        <v>1190</v>
      </c>
      <c r="C108" s="486"/>
    </row>
    <row r="109" spans="2:3">
      <c r="B109" s="428" t="s">
        <v>1191</v>
      </c>
      <c r="C109" s="486"/>
    </row>
    <row r="110" spans="2:3">
      <c r="B110" s="428" t="s">
        <v>1192</v>
      </c>
      <c r="C110" s="486"/>
    </row>
    <row r="111" spans="2:3">
      <c r="B111" s="428" t="s">
        <v>1193</v>
      </c>
      <c r="C111" s="486"/>
    </row>
    <row r="112" spans="2:3">
      <c r="B112" s="428" t="s">
        <v>1194</v>
      </c>
      <c r="C112" s="486"/>
    </row>
    <row r="113" spans="2:3">
      <c r="B113" s="428" t="s">
        <v>1195</v>
      </c>
      <c r="C113" s="486"/>
    </row>
    <row r="114" spans="2:3">
      <c r="B114" s="428" t="s">
        <v>1196</v>
      </c>
      <c r="C114" s="486"/>
    </row>
    <row r="115" spans="2:3">
      <c r="B115" s="428" t="s">
        <v>1197</v>
      </c>
      <c r="C115" s="486"/>
    </row>
    <row r="116" spans="2:3">
      <c r="B116" s="428" t="s">
        <v>1198</v>
      </c>
      <c r="C116" s="486"/>
    </row>
    <row r="117" spans="2:3">
      <c r="B117" s="428" t="s">
        <v>1199</v>
      </c>
      <c r="C117" s="486"/>
    </row>
    <row r="118" spans="2:3">
      <c r="B118" s="428" t="s">
        <v>1200</v>
      </c>
      <c r="C118" s="486"/>
    </row>
    <row r="119" spans="2:3">
      <c r="B119" s="428" t="s">
        <v>1201</v>
      </c>
      <c r="C119" s="486"/>
    </row>
    <row r="120" spans="2:3">
      <c r="B120" s="428" t="s">
        <v>1202</v>
      </c>
      <c r="C120" s="486"/>
    </row>
    <row r="121" spans="2:3">
      <c r="B121" s="428" t="s">
        <v>1203</v>
      </c>
      <c r="C121" s="486"/>
    </row>
    <row r="122" spans="2:3">
      <c r="B122" s="428" t="s">
        <v>1204</v>
      </c>
      <c r="C122" s="486"/>
    </row>
    <row r="123" spans="2:3">
      <c r="B123" s="428" t="s">
        <v>1205</v>
      </c>
      <c r="C123" s="486"/>
    </row>
    <row r="124" spans="2:3">
      <c r="B124" s="428" t="s">
        <v>1206</v>
      </c>
      <c r="C124" s="486"/>
    </row>
    <row r="125" spans="2:3">
      <c r="B125" s="428" t="s">
        <v>1207</v>
      </c>
      <c r="C125" s="486"/>
    </row>
    <row r="126" spans="2:3">
      <c r="B126" s="428" t="s">
        <v>1208</v>
      </c>
      <c r="C126" s="486"/>
    </row>
    <row r="127" spans="2:3">
      <c r="B127" s="428" t="s">
        <v>1209</v>
      </c>
      <c r="C127" s="486"/>
    </row>
    <row r="128" spans="2:3">
      <c r="B128" s="425" t="s">
        <v>1210</v>
      </c>
      <c r="C128" s="486"/>
    </row>
    <row r="129" spans="2:3">
      <c r="B129" s="428" t="s">
        <v>1211</v>
      </c>
      <c r="C129" s="486"/>
    </row>
    <row r="130" spans="2:3">
      <c r="B130" s="428" t="s">
        <v>1212</v>
      </c>
      <c r="C130" s="486"/>
    </row>
    <row r="131" spans="2:3">
      <c r="B131" s="428" t="s">
        <v>1213</v>
      </c>
      <c r="C131" s="486"/>
    </row>
    <row r="132" spans="2:3">
      <c r="B132" s="428" t="s">
        <v>1214</v>
      </c>
      <c r="C132" s="486"/>
    </row>
    <row r="133" spans="2:3">
      <c r="B133" s="428" t="s">
        <v>1215</v>
      </c>
      <c r="C133" s="486"/>
    </row>
    <row r="134" spans="2:3">
      <c r="B134" s="428" t="s">
        <v>1216</v>
      </c>
      <c r="C134" s="486"/>
    </row>
    <row r="135" spans="2:3">
      <c r="B135" s="428" t="s">
        <v>1217</v>
      </c>
      <c r="C135" s="486"/>
    </row>
    <row r="136" spans="2:3">
      <c r="B136" s="428" t="s">
        <v>1218</v>
      </c>
      <c r="C136" s="486"/>
    </row>
    <row r="137" spans="2:3">
      <c r="B137" s="428" t="s">
        <v>1219</v>
      </c>
      <c r="C137" s="486"/>
    </row>
    <row r="138" spans="2:3">
      <c r="B138" s="428" t="s">
        <v>1220</v>
      </c>
      <c r="C138" s="486"/>
    </row>
    <row r="139" spans="2:3">
      <c r="B139" s="428" t="s">
        <v>1221</v>
      </c>
      <c r="C139" s="486"/>
    </row>
    <row r="140" spans="2:3">
      <c r="B140" s="428" t="s">
        <v>1222</v>
      </c>
      <c r="C140" s="486"/>
    </row>
    <row r="141" spans="2:3">
      <c r="B141" s="428" t="s">
        <v>1223</v>
      </c>
      <c r="C141" s="486"/>
    </row>
    <row r="142" spans="2:3">
      <c r="B142" s="428" t="s">
        <v>1224</v>
      </c>
      <c r="C142" s="486"/>
    </row>
    <row r="143" spans="2:3">
      <c r="B143" s="425" t="s">
        <v>1226</v>
      </c>
      <c r="C143" s="486"/>
    </row>
    <row r="144" spans="2:3">
      <c r="B144" s="425" t="s">
        <v>1013</v>
      </c>
      <c r="C144" s="486"/>
    </row>
    <row r="145" spans="2:4">
      <c r="B145" s="425" t="s">
        <v>1229</v>
      </c>
      <c r="C145" s="486"/>
    </row>
    <row r="146" spans="2:4">
      <c r="B146" s="425" t="s">
        <v>1231</v>
      </c>
      <c r="C146" s="486"/>
    </row>
    <row r="147" spans="2:4">
      <c r="B147" s="428" t="s">
        <v>1231</v>
      </c>
      <c r="C147" s="486"/>
    </row>
    <row r="148" spans="2:4">
      <c r="B148" s="428" t="s">
        <v>1233</v>
      </c>
      <c r="C148" s="486"/>
    </row>
    <row r="149" spans="2:4">
      <c r="B149" s="428" t="s">
        <v>1234</v>
      </c>
      <c r="C149" s="486"/>
    </row>
    <row r="150" spans="2:4">
      <c r="B150" s="428" t="s">
        <v>1136</v>
      </c>
      <c r="C150" s="486"/>
    </row>
    <row r="151" spans="2:4">
      <c r="B151" s="428" t="s">
        <v>1235</v>
      </c>
      <c r="C151" s="486"/>
    </row>
    <row r="152" spans="2:4">
      <c r="B152" s="428" t="s">
        <v>1236</v>
      </c>
      <c r="C152" s="486"/>
    </row>
    <row r="153" spans="2:4">
      <c r="B153" s="428" t="s">
        <v>1238</v>
      </c>
      <c r="C153" s="486"/>
    </row>
    <row r="154" spans="2:4">
      <c r="B154" s="428" t="s">
        <v>1239</v>
      </c>
      <c r="C154" s="486"/>
    </row>
    <row r="155" spans="2:4">
      <c r="B155" s="428" t="s">
        <v>1240</v>
      </c>
      <c r="C155" s="486"/>
    </row>
    <row r="156" spans="2:4">
      <c r="B156" s="425" t="s">
        <v>1242</v>
      </c>
      <c r="C156" s="486" t="s">
        <v>46</v>
      </c>
      <c r="D156" t="s">
        <v>46</v>
      </c>
    </row>
    <row r="157" spans="2:4">
      <c r="B157" s="425" t="s">
        <v>1244</v>
      </c>
      <c r="C157" s="486"/>
    </row>
    <row r="158" spans="2:4">
      <c r="B158" s="428" t="s">
        <v>1246</v>
      </c>
      <c r="C158" s="486"/>
    </row>
    <row r="159" spans="2:4">
      <c r="B159" s="428" t="s">
        <v>1248</v>
      </c>
      <c r="C159" s="486"/>
    </row>
    <row r="160" spans="2:4">
      <c r="B160" s="428" t="s">
        <v>1249</v>
      </c>
      <c r="C160" s="486"/>
    </row>
    <row r="161" spans="2:4">
      <c r="B161" s="428" t="s">
        <v>1250</v>
      </c>
      <c r="C161" s="486"/>
    </row>
    <row r="162" spans="2:4">
      <c r="B162" s="428" t="s">
        <v>1251</v>
      </c>
      <c r="C162" s="486"/>
    </row>
    <row r="163" spans="2:4">
      <c r="B163" s="425" t="s">
        <v>1253</v>
      </c>
      <c r="C163" s="486" t="s">
        <v>47</v>
      </c>
      <c r="D163" t="s">
        <v>47</v>
      </c>
    </row>
    <row r="164" spans="2:4">
      <c r="B164" s="425" t="s">
        <v>1254</v>
      </c>
      <c r="C164" s="486"/>
    </row>
    <row r="165" spans="2:4">
      <c r="B165" s="428" t="s">
        <v>1255</v>
      </c>
      <c r="C165" s="486"/>
    </row>
    <row r="166" spans="2:4">
      <c r="B166" s="428" t="s">
        <v>1256</v>
      </c>
      <c r="C166" s="486"/>
    </row>
    <row r="167" spans="2:4">
      <c r="B167" s="428" t="s">
        <v>1257</v>
      </c>
      <c r="C167" s="486"/>
    </row>
    <row r="168" spans="2:4">
      <c r="B168" s="425" t="s">
        <v>1259</v>
      </c>
      <c r="C168" s="486"/>
    </row>
    <row r="169" spans="2:4">
      <c r="B169" s="428" t="s">
        <v>1260</v>
      </c>
      <c r="C169" s="486"/>
    </row>
    <row r="170" spans="2:4">
      <c r="B170" s="428" t="s">
        <v>1262</v>
      </c>
      <c r="C170" s="486"/>
    </row>
    <row r="171" spans="2:4">
      <c r="B171" s="428" t="s">
        <v>1263</v>
      </c>
      <c r="C171" s="486"/>
    </row>
    <row r="172" spans="2:4">
      <c r="B172" s="428" t="s">
        <v>1264</v>
      </c>
      <c r="C172" s="486"/>
    </row>
    <row r="173" spans="2:4">
      <c r="B173" s="428" t="s">
        <v>1265</v>
      </c>
      <c r="C173" s="486"/>
    </row>
    <row r="174" spans="2:4">
      <c r="B174" s="428" t="s">
        <v>1266</v>
      </c>
      <c r="C174" s="486"/>
    </row>
    <row r="175" spans="2:4">
      <c r="B175" s="428" t="s">
        <v>1267</v>
      </c>
      <c r="C175" s="486"/>
    </row>
    <row r="176" spans="2:4">
      <c r="B176" s="428" t="s">
        <v>1268</v>
      </c>
      <c r="C176" s="486"/>
    </row>
    <row r="177" spans="2:4">
      <c r="B177" s="428" t="s">
        <v>1269</v>
      </c>
      <c r="C177" s="486"/>
    </row>
    <row r="178" spans="2:4">
      <c r="B178" s="428" t="s">
        <v>1270</v>
      </c>
      <c r="C178" s="486"/>
    </row>
    <row r="179" spans="2:4">
      <c r="B179" s="428" t="s">
        <v>1272</v>
      </c>
      <c r="C179" s="486"/>
    </row>
    <row r="180" spans="2:4">
      <c r="B180" s="428" t="s">
        <v>1273</v>
      </c>
      <c r="C180" s="486"/>
    </row>
    <row r="181" spans="2:4">
      <c r="B181" s="428" t="s">
        <v>1274</v>
      </c>
      <c r="C181" s="486"/>
    </row>
    <row r="182" spans="2:4">
      <c r="B182" s="428" t="s">
        <v>1275</v>
      </c>
      <c r="C182" s="486"/>
    </row>
    <row r="183" spans="2:4">
      <c r="B183" s="428" t="s">
        <v>1276</v>
      </c>
      <c r="C183" s="486"/>
    </row>
    <row r="184" spans="2:4">
      <c r="B184" s="428" t="s">
        <v>1278</v>
      </c>
      <c r="C184" s="486"/>
    </row>
    <row r="185" spans="2:4">
      <c r="B185" s="428" t="s">
        <v>1279</v>
      </c>
      <c r="C185" s="486"/>
    </row>
    <row r="186" spans="2:4">
      <c r="B186" s="428" t="s">
        <v>1281</v>
      </c>
      <c r="C186" s="486"/>
    </row>
    <row r="187" spans="2:4">
      <c r="B187" s="428" t="s">
        <v>1282</v>
      </c>
      <c r="C187" s="486"/>
    </row>
    <row r="188" spans="2:4">
      <c r="B188" s="428" t="s">
        <v>1283</v>
      </c>
      <c r="C188" s="486"/>
    </row>
    <row r="189" spans="2:4">
      <c r="B189" s="428" t="s">
        <v>1284</v>
      </c>
      <c r="C189" s="486"/>
    </row>
    <row r="190" spans="2:4">
      <c r="B190" s="428" t="s">
        <v>1286</v>
      </c>
      <c r="C190" s="486"/>
    </row>
    <row r="191" spans="2:4">
      <c r="B191" s="425" t="s">
        <v>1288</v>
      </c>
      <c r="C191" s="486" t="s">
        <v>48</v>
      </c>
      <c r="D191" t="s">
        <v>48</v>
      </c>
    </row>
    <row r="192" spans="2:4">
      <c r="B192" s="425" t="s">
        <v>1289</v>
      </c>
      <c r="C192" s="486"/>
    </row>
    <row r="193" spans="2:3">
      <c r="B193" s="428" t="s">
        <v>1290</v>
      </c>
      <c r="C193" s="486"/>
    </row>
    <row r="194" spans="2:3">
      <c r="B194" s="428" t="s">
        <v>1291</v>
      </c>
      <c r="C194" s="486"/>
    </row>
    <row r="195" spans="2:3">
      <c r="B195" s="428" t="s">
        <v>1292</v>
      </c>
      <c r="C195" s="486"/>
    </row>
    <row r="196" spans="2:3">
      <c r="B196" s="428" t="s">
        <v>1293</v>
      </c>
      <c r="C196" s="486"/>
    </row>
    <row r="197" spans="2:3">
      <c r="B197" s="428" t="s">
        <v>1294</v>
      </c>
      <c r="C197" s="486"/>
    </row>
    <row r="198" spans="2:3">
      <c r="B198" s="428" t="s">
        <v>1295</v>
      </c>
      <c r="C198" s="486"/>
    </row>
    <row r="199" spans="2:3">
      <c r="B199" s="428" t="s">
        <v>1296</v>
      </c>
      <c r="C199" s="486"/>
    </row>
    <row r="200" spans="2:3">
      <c r="B200" s="428" t="s">
        <v>1297</v>
      </c>
      <c r="C200" s="486"/>
    </row>
    <row r="201" spans="2:3">
      <c r="B201" s="425" t="s">
        <v>1299</v>
      </c>
      <c r="C201" s="486"/>
    </row>
    <row r="202" spans="2:3">
      <c r="B202" s="425" t="s">
        <v>1301</v>
      </c>
      <c r="C202" s="486"/>
    </row>
    <row r="203" spans="2:3">
      <c r="B203" s="425" t="s">
        <v>1302</v>
      </c>
      <c r="C203" s="486"/>
    </row>
    <row r="204" spans="2:3">
      <c r="B204" s="428" t="s">
        <v>1303</v>
      </c>
      <c r="C204" s="486"/>
    </row>
    <row r="205" spans="2:3">
      <c r="B205" s="425" t="s">
        <v>1305</v>
      </c>
      <c r="C205" s="486"/>
    </row>
    <row r="206" spans="2:3">
      <c r="B206" s="428" t="s">
        <v>1307</v>
      </c>
      <c r="C206" s="486"/>
    </row>
    <row r="207" spans="2:3">
      <c r="B207" s="428" t="s">
        <v>1308</v>
      </c>
      <c r="C207" s="486"/>
    </row>
    <row r="208" spans="2:3">
      <c r="B208" s="428" t="s">
        <v>1309</v>
      </c>
      <c r="C208" s="486"/>
    </row>
    <row r="209" spans="2:4">
      <c r="B209" s="428" t="s">
        <v>1310</v>
      </c>
      <c r="C209" s="486"/>
    </row>
    <row r="210" spans="2:4">
      <c r="B210" s="428" t="s">
        <v>1311</v>
      </c>
      <c r="C210" s="486"/>
    </row>
    <row r="211" spans="2:4">
      <c r="B211" s="428" t="s">
        <v>1312</v>
      </c>
      <c r="C211" s="486"/>
    </row>
    <row r="212" spans="2:4">
      <c r="B212" s="428" t="s">
        <v>1313</v>
      </c>
      <c r="C212" s="486"/>
    </row>
    <row r="213" spans="2:4">
      <c r="B213" s="428" t="s">
        <v>1314</v>
      </c>
      <c r="C213" s="486"/>
    </row>
    <row r="214" spans="2:4">
      <c r="B214" s="428" t="s">
        <v>1315</v>
      </c>
      <c r="C214" s="486"/>
    </row>
    <row r="215" spans="2:4">
      <c r="B215" s="428" t="s">
        <v>1316</v>
      </c>
      <c r="C215" s="486"/>
    </row>
    <row r="216" spans="2:4">
      <c r="B216" s="428" t="s">
        <v>1317</v>
      </c>
      <c r="C216" s="486"/>
    </row>
    <row r="217" spans="2:4">
      <c r="B217" s="428" t="s">
        <v>1319</v>
      </c>
      <c r="C217" s="486"/>
    </row>
    <row r="218" spans="2:4">
      <c r="B218" s="425" t="s">
        <v>1321</v>
      </c>
      <c r="C218" s="486" t="s">
        <v>53</v>
      </c>
      <c r="D218" t="s">
        <v>53</v>
      </c>
    </row>
    <row r="219" spans="2:4">
      <c r="B219" s="425" t="s">
        <v>1323</v>
      </c>
      <c r="C219" s="486"/>
    </row>
    <row r="220" spans="2:4">
      <c r="B220" s="428" t="s">
        <v>1324</v>
      </c>
      <c r="C220" s="486"/>
    </row>
    <row r="221" spans="2:4">
      <c r="B221" s="428" t="s">
        <v>1326</v>
      </c>
      <c r="C221" s="486"/>
    </row>
    <row r="222" spans="2:4">
      <c r="B222" s="428" t="s">
        <v>1327</v>
      </c>
      <c r="C222" s="486"/>
    </row>
    <row r="223" spans="2:4">
      <c r="B223" s="428" t="s">
        <v>1328</v>
      </c>
      <c r="C223" s="486"/>
    </row>
    <row r="224" spans="2:4">
      <c r="B224" s="428" t="s">
        <v>1330</v>
      </c>
      <c r="C224" s="486"/>
    </row>
    <row r="225" spans="2:4">
      <c r="B225" s="428" t="s">
        <v>1331</v>
      </c>
      <c r="C225" s="486"/>
    </row>
    <row r="226" spans="2:4">
      <c r="B226" s="425" t="s">
        <v>1333</v>
      </c>
      <c r="C226" s="486" t="s">
        <v>53</v>
      </c>
      <c r="D226" t="s">
        <v>53</v>
      </c>
    </row>
    <row r="227" spans="2:4">
      <c r="B227" s="425" t="s">
        <v>1335</v>
      </c>
      <c r="C227" s="486"/>
    </row>
    <row r="228" spans="2:4">
      <c r="B228" s="428" t="s">
        <v>1336</v>
      </c>
      <c r="C228" s="486"/>
    </row>
    <row r="229" spans="2:4">
      <c r="B229" s="428" t="s">
        <v>1338</v>
      </c>
      <c r="C229" s="486"/>
    </row>
    <row r="230" spans="2:4">
      <c r="B230" s="425" t="s">
        <v>1340</v>
      </c>
      <c r="C230" s="486"/>
    </row>
    <row r="231" spans="2:4">
      <c r="B231" s="425" t="s">
        <v>1342</v>
      </c>
      <c r="C231" s="486"/>
    </row>
    <row r="232" spans="2:4">
      <c r="B232" s="428" t="s">
        <v>1344</v>
      </c>
      <c r="C232" s="486"/>
    </row>
    <row r="233" spans="2:4">
      <c r="B233" s="428" t="s">
        <v>1345</v>
      </c>
      <c r="C233" s="486"/>
    </row>
    <row r="234" spans="2:4">
      <c r="B234" s="428" t="s">
        <v>1346</v>
      </c>
      <c r="C234" s="486"/>
    </row>
    <row r="235" spans="2:4">
      <c r="B235" s="428" t="s">
        <v>1347</v>
      </c>
      <c r="C235" s="486"/>
    </row>
    <row r="236" spans="2:4">
      <c r="B236" s="425" t="s">
        <v>1349</v>
      </c>
      <c r="C236" s="486" t="s">
        <v>50</v>
      </c>
      <c r="D236" t="s">
        <v>50</v>
      </c>
    </row>
    <row r="237" spans="2:4">
      <c r="B237" s="425" t="s">
        <v>1351</v>
      </c>
      <c r="C237" s="486"/>
    </row>
    <row r="238" spans="2:4">
      <c r="B238" s="425" t="s">
        <v>1353</v>
      </c>
      <c r="C238" s="486"/>
    </row>
    <row r="239" spans="2:4">
      <c r="B239" s="428" t="s">
        <v>1355</v>
      </c>
      <c r="C239" s="486"/>
    </row>
    <row r="240" spans="2:4">
      <c r="B240" s="428" t="s">
        <v>1356</v>
      </c>
      <c r="C240" s="486"/>
    </row>
    <row r="241" spans="2:3">
      <c r="B241" s="428" t="s">
        <v>1357</v>
      </c>
      <c r="C241" s="486"/>
    </row>
    <row r="242" spans="2:3">
      <c r="B242" s="428" t="s">
        <v>1358</v>
      </c>
      <c r="C242" s="486"/>
    </row>
    <row r="243" spans="2:3">
      <c r="B243" s="428" t="s">
        <v>1359</v>
      </c>
      <c r="C243" s="486"/>
    </row>
    <row r="244" spans="2:3">
      <c r="B244" s="428" t="s">
        <v>1361</v>
      </c>
      <c r="C244" s="486"/>
    </row>
    <row r="245" spans="2:3">
      <c r="B245" s="428" t="s">
        <v>1362</v>
      </c>
      <c r="C245" s="486"/>
    </row>
    <row r="246" spans="2:3">
      <c r="B246" s="428" t="s">
        <v>1364</v>
      </c>
      <c r="C246" s="486"/>
    </row>
    <row r="247" spans="2:3">
      <c r="B247" s="428" t="s">
        <v>1365</v>
      </c>
      <c r="C247" s="486"/>
    </row>
    <row r="248" spans="2:3">
      <c r="B248" s="428" t="s">
        <v>1366</v>
      </c>
      <c r="C248" s="486"/>
    </row>
    <row r="249" spans="2:3">
      <c r="B249" s="428" t="s">
        <v>1367</v>
      </c>
      <c r="C249" s="486"/>
    </row>
    <row r="250" spans="2:3">
      <c r="B250" s="428" t="s">
        <v>1368</v>
      </c>
      <c r="C250" s="486"/>
    </row>
    <row r="251" spans="2:3">
      <c r="B251" s="428" t="s">
        <v>1370</v>
      </c>
      <c r="C251" s="486"/>
    </row>
    <row r="252" spans="2:3">
      <c r="B252" s="428" t="s">
        <v>1371</v>
      </c>
      <c r="C252" s="486"/>
    </row>
    <row r="253" spans="2:3">
      <c r="B253" s="428" t="s">
        <v>1373</v>
      </c>
      <c r="C253" s="486"/>
    </row>
    <row r="254" spans="2:3">
      <c r="B254" s="428" t="s">
        <v>1374</v>
      </c>
      <c r="C254" s="486"/>
    </row>
    <row r="255" spans="2:3">
      <c r="B255" s="428" t="s">
        <v>1376</v>
      </c>
      <c r="C255" s="486"/>
    </row>
    <row r="256" spans="2:3">
      <c r="B256" s="428" t="s">
        <v>1377</v>
      </c>
      <c r="C256" s="486"/>
    </row>
    <row r="257" spans="2:3">
      <c r="B257" s="428" t="s">
        <v>1378</v>
      </c>
      <c r="C257" s="486"/>
    </row>
    <row r="258" spans="2:3">
      <c r="B258" s="428" t="s">
        <v>1379</v>
      </c>
      <c r="C258" s="486"/>
    </row>
    <row r="259" spans="2:3">
      <c r="B259" s="428" t="s">
        <v>1380</v>
      </c>
      <c r="C259" s="486"/>
    </row>
    <row r="260" spans="2:3">
      <c r="B260" s="428" t="s">
        <v>1381</v>
      </c>
      <c r="C260" s="486"/>
    </row>
    <row r="261" spans="2:3">
      <c r="B261" s="428" t="s">
        <v>1382</v>
      </c>
      <c r="C261" s="486"/>
    </row>
    <row r="262" spans="2:3">
      <c r="B262" s="428" t="s">
        <v>1383</v>
      </c>
      <c r="C262" s="486"/>
    </row>
    <row r="263" spans="2:3">
      <c r="B263" s="428" t="s">
        <v>1384</v>
      </c>
      <c r="C263" s="486"/>
    </row>
    <row r="264" spans="2:3">
      <c r="B264" s="428" t="s">
        <v>1385</v>
      </c>
      <c r="C264" s="486"/>
    </row>
    <row r="265" spans="2:3">
      <c r="B265" s="428" t="s">
        <v>1386</v>
      </c>
      <c r="C265" s="486"/>
    </row>
    <row r="266" spans="2:3">
      <c r="B266" s="428" t="s">
        <v>1387</v>
      </c>
      <c r="C266" s="486"/>
    </row>
    <row r="267" spans="2:3">
      <c r="B267" s="428" t="s">
        <v>1388</v>
      </c>
      <c r="C267" s="486"/>
    </row>
    <row r="268" spans="2:3">
      <c r="B268" s="428" t="s">
        <v>1389</v>
      </c>
      <c r="C268" s="486"/>
    </row>
    <row r="269" spans="2:3">
      <c r="B269" s="428" t="s">
        <v>1390</v>
      </c>
      <c r="C269" s="486"/>
    </row>
    <row r="270" spans="2:3">
      <c r="B270" s="428" t="s">
        <v>1392</v>
      </c>
      <c r="C270" s="486"/>
    </row>
    <row r="271" spans="2:3">
      <c r="B271" s="428" t="s">
        <v>1394</v>
      </c>
      <c r="C271" s="486"/>
    </row>
    <row r="272" spans="2:3">
      <c r="B272" s="428" t="s">
        <v>1395</v>
      </c>
      <c r="C272" s="486"/>
    </row>
    <row r="273" spans="2:3">
      <c r="B273" s="428" t="s">
        <v>1397</v>
      </c>
      <c r="C273" s="486"/>
    </row>
    <row r="274" spans="2:3">
      <c r="B274" s="425" t="s">
        <v>1399</v>
      </c>
      <c r="C274" s="486"/>
    </row>
    <row r="275" spans="2:3">
      <c r="B275" s="425" t="s">
        <v>1401</v>
      </c>
      <c r="C275" s="486"/>
    </row>
    <row r="276" spans="2:3">
      <c r="B276" s="428" t="s">
        <v>1403</v>
      </c>
      <c r="C276" s="486"/>
    </row>
    <row r="277" spans="2:3">
      <c r="B277" s="428" t="s">
        <v>1404</v>
      </c>
      <c r="C277" s="486"/>
    </row>
    <row r="278" spans="2:3">
      <c r="B278" s="428" t="s">
        <v>1405</v>
      </c>
      <c r="C278" s="486"/>
    </row>
    <row r="279" spans="2:3">
      <c r="B279" s="428" t="s">
        <v>1406</v>
      </c>
      <c r="C279" s="486"/>
    </row>
    <row r="280" spans="2:3">
      <c r="B280" s="428" t="s">
        <v>1408</v>
      </c>
      <c r="C280" s="486"/>
    </row>
    <row r="281" spans="2:3">
      <c r="B281" s="428" t="s">
        <v>1409</v>
      </c>
      <c r="C281" s="486"/>
    </row>
    <row r="282" spans="2:3">
      <c r="B282" s="428" t="s">
        <v>1411</v>
      </c>
      <c r="C282" s="486"/>
    </row>
    <row r="283" spans="2:3">
      <c r="B283" s="428" t="s">
        <v>1412</v>
      </c>
      <c r="C283" s="486"/>
    </row>
    <row r="284" spans="2:3">
      <c r="B284" s="428" t="s">
        <v>1413</v>
      </c>
      <c r="C284" s="486"/>
    </row>
    <row r="285" spans="2:3">
      <c r="B285" s="428" t="s">
        <v>1414</v>
      </c>
      <c r="C285" s="486"/>
    </row>
    <row r="286" spans="2:3">
      <c r="B286" s="428" t="s">
        <v>1415</v>
      </c>
      <c r="C286" s="486"/>
    </row>
    <row r="287" spans="2:3">
      <c r="B287" s="428" t="s">
        <v>1405</v>
      </c>
      <c r="C287" s="486"/>
    </row>
    <row r="288" spans="2:3">
      <c r="B288" s="425" t="s">
        <v>1417</v>
      </c>
      <c r="C288" s="486"/>
    </row>
    <row r="289" spans="2:4">
      <c r="B289" s="425" t="s">
        <v>1419</v>
      </c>
      <c r="C289" s="486"/>
    </row>
    <row r="290" spans="2:4">
      <c r="B290" s="428" t="s">
        <v>1421</v>
      </c>
      <c r="C290" s="486"/>
    </row>
    <row r="291" spans="2:4">
      <c r="B291" s="428" t="s">
        <v>1422</v>
      </c>
      <c r="C291" s="486"/>
    </row>
    <row r="292" spans="2:4">
      <c r="B292" s="428" t="s">
        <v>1423</v>
      </c>
      <c r="C292" s="486"/>
    </row>
    <row r="293" spans="2:4">
      <c r="B293" s="425" t="s">
        <v>1425</v>
      </c>
      <c r="C293" s="486"/>
    </row>
    <row r="294" spans="2:4">
      <c r="B294" s="425" t="s">
        <v>1426</v>
      </c>
      <c r="C294" s="486"/>
    </row>
    <row r="295" spans="2:4">
      <c r="B295" s="428" t="s">
        <v>1427</v>
      </c>
      <c r="C295" s="486"/>
    </row>
    <row r="296" spans="2:4">
      <c r="B296" s="428" t="s">
        <v>1428</v>
      </c>
      <c r="C296" s="486"/>
    </row>
    <row r="297" spans="2:4">
      <c r="B297" s="428" t="s">
        <v>1429</v>
      </c>
      <c r="C297" s="486"/>
    </row>
    <row r="298" spans="2:4">
      <c r="B298" s="428" t="s">
        <v>1430</v>
      </c>
      <c r="C298" s="486"/>
    </row>
    <row r="299" spans="2:4">
      <c r="B299" s="428" t="s">
        <v>1431</v>
      </c>
      <c r="C299" s="486"/>
    </row>
    <row r="300" spans="2:4">
      <c r="B300" s="428" t="s">
        <v>1432</v>
      </c>
      <c r="C300" s="486"/>
    </row>
    <row r="301" spans="2:4">
      <c r="B301" s="428" t="s">
        <v>1433</v>
      </c>
      <c r="C301" s="486"/>
    </row>
    <row r="302" spans="2:4">
      <c r="B302" s="428" t="s">
        <v>1433</v>
      </c>
      <c r="C302" s="486"/>
    </row>
    <row r="303" spans="2:4">
      <c r="B303" s="425" t="s">
        <v>1435</v>
      </c>
      <c r="C303" s="486" t="s">
        <v>54</v>
      </c>
      <c r="D303" t="s">
        <v>54</v>
      </c>
    </row>
    <row r="304" spans="2:4">
      <c r="B304" s="425" t="s">
        <v>1437</v>
      </c>
      <c r="C304" s="486"/>
    </row>
    <row r="305" spans="2:4">
      <c r="B305" s="425" t="s">
        <v>1439</v>
      </c>
      <c r="C305" s="486"/>
    </row>
    <row r="306" spans="2:4">
      <c r="B306" s="428" t="s">
        <v>1440</v>
      </c>
      <c r="C306" s="486"/>
    </row>
    <row r="307" spans="2:4">
      <c r="B307" s="425" t="s">
        <v>1442</v>
      </c>
      <c r="C307" s="486"/>
    </row>
    <row r="308" spans="2:4">
      <c r="B308" s="428" t="s">
        <v>1444</v>
      </c>
      <c r="C308" s="486"/>
    </row>
    <row r="309" spans="2:4">
      <c r="B309" s="428" t="s">
        <v>1446</v>
      </c>
      <c r="C309" s="486"/>
    </row>
    <row r="310" spans="2:4">
      <c r="B310" s="428" t="s">
        <v>1447</v>
      </c>
      <c r="C310" s="486"/>
    </row>
    <row r="311" spans="2:4">
      <c r="B311" s="428" t="s">
        <v>1449</v>
      </c>
      <c r="C311" s="486"/>
    </row>
    <row r="312" spans="2:4">
      <c r="B312" s="428" t="s">
        <v>1450</v>
      </c>
      <c r="C312" s="486"/>
    </row>
    <row r="313" spans="2:4">
      <c r="B313" s="425" t="s">
        <v>1452</v>
      </c>
      <c r="C313" s="486" t="s">
        <v>52</v>
      </c>
      <c r="D313" t="s">
        <v>52</v>
      </c>
    </row>
    <row r="314" spans="2:4">
      <c r="B314" s="425" t="s">
        <v>1454</v>
      </c>
      <c r="C314" s="486"/>
    </row>
    <row r="315" spans="2:4">
      <c r="B315" s="428" t="s">
        <v>1455</v>
      </c>
      <c r="C315" s="486"/>
    </row>
    <row r="316" spans="2:4">
      <c r="B316" s="428" t="s">
        <v>1456</v>
      </c>
      <c r="C316" s="486"/>
    </row>
    <row r="317" spans="2:4">
      <c r="B317" s="428" t="s">
        <v>1457</v>
      </c>
      <c r="C317" s="486"/>
    </row>
    <row r="318" spans="2:4">
      <c r="B318" s="428" t="s">
        <v>1458</v>
      </c>
      <c r="C318" s="486"/>
    </row>
    <row r="319" spans="2:4">
      <c r="B319" s="428" t="s">
        <v>1459</v>
      </c>
      <c r="C319" s="486"/>
    </row>
    <row r="320" spans="2:4">
      <c r="B320" s="428" t="s">
        <v>1460</v>
      </c>
      <c r="C320" s="486"/>
    </row>
    <row r="321" spans="2:4">
      <c r="B321" s="428" t="s">
        <v>1462</v>
      </c>
      <c r="C321" s="486"/>
    </row>
    <row r="322" spans="2:4">
      <c r="B322" s="428" t="s">
        <v>1463</v>
      </c>
      <c r="C322" s="486"/>
    </row>
    <row r="323" spans="2:4">
      <c r="B323" s="425" t="s">
        <v>1465</v>
      </c>
      <c r="C323" s="486" t="s">
        <v>54</v>
      </c>
      <c r="D323" t="s">
        <v>54</v>
      </c>
    </row>
    <row r="324" spans="2:4">
      <c r="B324" s="425" t="s">
        <v>1467</v>
      </c>
      <c r="C324" s="486"/>
    </row>
    <row r="325" spans="2:4">
      <c r="B325" s="428" t="s">
        <v>1468</v>
      </c>
      <c r="C325" s="486"/>
    </row>
    <row r="326" spans="2:4">
      <c r="B326" s="428" t="s">
        <v>1470</v>
      </c>
      <c r="C326" s="486"/>
    </row>
    <row r="327" spans="2:4">
      <c r="B327" s="428" t="s">
        <v>1471</v>
      </c>
      <c r="C327" s="486"/>
    </row>
    <row r="328" spans="2:4">
      <c r="B328" s="428" t="s">
        <v>1472</v>
      </c>
      <c r="C328" s="486"/>
    </row>
    <row r="329" spans="2:4">
      <c r="B329" s="428" t="s">
        <v>1473</v>
      </c>
      <c r="C329" s="486"/>
    </row>
    <row r="330" spans="2:4">
      <c r="B330" s="428" t="s">
        <v>1475</v>
      </c>
      <c r="C330" s="486"/>
    </row>
    <row r="331" spans="2:4">
      <c r="B331" s="428" t="s">
        <v>1476</v>
      </c>
      <c r="C331" s="486"/>
    </row>
    <row r="332" spans="2:4">
      <c r="B332" s="428" t="s">
        <v>1477</v>
      </c>
      <c r="C332" s="486"/>
    </row>
    <row r="333" spans="2:4">
      <c r="B333" s="428" t="s">
        <v>1479</v>
      </c>
      <c r="C333" s="486"/>
    </row>
    <row r="334" spans="2:4">
      <c r="B334" s="428" t="s">
        <v>1480</v>
      </c>
      <c r="C334" s="486"/>
    </row>
    <row r="335" spans="2:4">
      <c r="B335" s="428" t="s">
        <v>1482</v>
      </c>
      <c r="C335" s="486"/>
    </row>
    <row r="336" spans="2:4">
      <c r="B336" s="428" t="s">
        <v>1483</v>
      </c>
      <c r="C336" s="486"/>
    </row>
    <row r="337" spans="2:3">
      <c r="B337" s="428" t="s">
        <v>1485</v>
      </c>
      <c r="C337" s="486"/>
    </row>
    <row r="338" spans="2:3">
      <c r="B338" s="428" t="s">
        <v>1486</v>
      </c>
      <c r="C338" s="486"/>
    </row>
    <row r="339" spans="2:3">
      <c r="B339" s="428" t="s">
        <v>1487</v>
      </c>
      <c r="C339" s="486"/>
    </row>
    <row r="340" spans="2:3">
      <c r="B340" s="428" t="s">
        <v>1488</v>
      </c>
      <c r="C340" s="486"/>
    </row>
    <row r="341" spans="2:3">
      <c r="B341" s="428" t="s">
        <v>1490</v>
      </c>
      <c r="C341" s="486"/>
    </row>
    <row r="342" spans="2:3">
      <c r="B342" s="428" t="s">
        <v>1491</v>
      </c>
      <c r="C342" s="486"/>
    </row>
    <row r="343" spans="2:3">
      <c r="B343" s="428" t="s">
        <v>1492</v>
      </c>
      <c r="C343" s="486"/>
    </row>
    <row r="344" spans="2:3">
      <c r="B344" s="428" t="s">
        <v>1494</v>
      </c>
      <c r="C344" s="486"/>
    </row>
    <row r="345" spans="2:3">
      <c r="B345" s="428" t="s">
        <v>1496</v>
      </c>
      <c r="C345" s="486"/>
    </row>
    <row r="346" spans="2:3">
      <c r="B346" s="428" t="s">
        <v>1498</v>
      </c>
      <c r="C346" s="486"/>
    </row>
    <row r="347" spans="2:3">
      <c r="B347" s="428" t="s">
        <v>1500</v>
      </c>
      <c r="C347" s="486"/>
    </row>
    <row r="348" spans="2:3">
      <c r="B348" s="428" t="s">
        <v>1501</v>
      </c>
      <c r="C348" s="486"/>
    </row>
    <row r="349" spans="2:3">
      <c r="B349" s="428" t="s">
        <v>1502</v>
      </c>
      <c r="C349" s="486"/>
    </row>
    <row r="350" spans="2:3">
      <c r="B350" s="428" t="s">
        <v>1503</v>
      </c>
      <c r="C350" s="486"/>
    </row>
    <row r="351" spans="2:3">
      <c r="B351" s="428" t="s">
        <v>1504</v>
      </c>
      <c r="C351" s="486"/>
    </row>
    <row r="352" spans="2:3">
      <c r="B352" s="428" t="s">
        <v>1505</v>
      </c>
      <c r="C352" s="486"/>
    </row>
    <row r="353" spans="2:3">
      <c r="B353" s="428" t="s">
        <v>1507</v>
      </c>
      <c r="C353" s="486"/>
    </row>
    <row r="354" spans="2:3">
      <c r="B354" s="428" t="s">
        <v>1509</v>
      </c>
      <c r="C354" s="486"/>
    </row>
    <row r="355" spans="2:3">
      <c r="B355" s="428" t="s">
        <v>1510</v>
      </c>
      <c r="C355" s="486"/>
    </row>
    <row r="356" spans="2:3">
      <c r="B356" s="428" t="s">
        <v>1511</v>
      </c>
      <c r="C356" s="486"/>
    </row>
    <row r="357" spans="2:3">
      <c r="B357" s="428" t="s">
        <v>1512</v>
      </c>
      <c r="C357" s="486"/>
    </row>
    <row r="358" spans="2:3">
      <c r="B358" s="428" t="s">
        <v>1514</v>
      </c>
      <c r="C358" s="486"/>
    </row>
    <row r="359" spans="2:3">
      <c r="B359" s="428" t="s">
        <v>1516</v>
      </c>
      <c r="C359" s="486"/>
    </row>
    <row r="360" spans="2:3">
      <c r="B360" s="428" t="s">
        <v>1518</v>
      </c>
      <c r="C360" s="486"/>
    </row>
    <row r="361" spans="2:3">
      <c r="B361" s="428" t="s">
        <v>1520</v>
      </c>
      <c r="C361" s="486"/>
    </row>
    <row r="362" spans="2:3">
      <c r="B362" s="428" t="s">
        <v>1522</v>
      </c>
      <c r="C362" s="486"/>
    </row>
    <row r="363" spans="2:3">
      <c r="B363" s="428" t="s">
        <v>1524</v>
      </c>
      <c r="C363" s="486"/>
    </row>
    <row r="364" spans="2:3">
      <c r="B364" s="428" t="s">
        <v>1525</v>
      </c>
      <c r="C364" s="486"/>
    </row>
    <row r="365" spans="2:3">
      <c r="B365" s="428" t="s">
        <v>1526</v>
      </c>
      <c r="C365" s="486"/>
    </row>
    <row r="366" spans="2:3">
      <c r="B366" s="428" t="s">
        <v>1528</v>
      </c>
      <c r="C366" s="486"/>
    </row>
    <row r="367" spans="2:3">
      <c r="B367" s="428" t="s">
        <v>1530</v>
      </c>
      <c r="C367" s="486"/>
    </row>
    <row r="368" spans="2:3">
      <c r="B368" s="428" t="s">
        <v>1531</v>
      </c>
      <c r="C368" s="486"/>
    </row>
    <row r="369" spans="2:4">
      <c r="B369" s="428" t="s">
        <v>1532</v>
      </c>
      <c r="C369" s="486"/>
    </row>
    <row r="370" spans="2:4">
      <c r="B370" s="428" t="s">
        <v>1533</v>
      </c>
      <c r="C370" s="486"/>
    </row>
    <row r="371" spans="2:4">
      <c r="B371" s="425" t="s">
        <v>1535</v>
      </c>
      <c r="C371" s="486" t="s">
        <v>54</v>
      </c>
      <c r="D371" t="s">
        <v>54</v>
      </c>
    </row>
    <row r="372" spans="2:4">
      <c r="B372" s="425" t="s">
        <v>1537</v>
      </c>
      <c r="C372" s="486"/>
    </row>
    <row r="373" spans="2:4">
      <c r="B373" s="428" t="s">
        <v>1538</v>
      </c>
      <c r="C373" s="486"/>
    </row>
    <row r="374" spans="2:4">
      <c r="B374" s="428" t="s">
        <v>1540</v>
      </c>
      <c r="C374" s="486"/>
    </row>
    <row r="375" spans="2:4">
      <c r="B375" s="428" t="s">
        <v>1541</v>
      </c>
      <c r="C375" s="486"/>
    </row>
    <row r="376" spans="2:4">
      <c r="B376" s="428" t="s">
        <v>1542</v>
      </c>
      <c r="C376" s="486"/>
    </row>
    <row r="377" spans="2:4">
      <c r="B377" s="428" t="s">
        <v>1543</v>
      </c>
      <c r="C377" s="486"/>
    </row>
    <row r="378" spans="2:4">
      <c r="B378" s="428" t="s">
        <v>1544</v>
      </c>
      <c r="C378" s="486"/>
    </row>
    <row r="379" spans="2:4">
      <c r="B379" s="428" t="s">
        <v>1545</v>
      </c>
      <c r="C379" s="486"/>
    </row>
    <row r="380" spans="2:4">
      <c r="B380" s="428" t="s">
        <v>1546</v>
      </c>
      <c r="C380" s="486"/>
    </row>
    <row r="381" spans="2:4">
      <c r="B381" s="428" t="s">
        <v>1547</v>
      </c>
      <c r="C381" s="486"/>
    </row>
    <row r="382" spans="2:4">
      <c r="B382" s="428" t="s">
        <v>1548</v>
      </c>
      <c r="C382" s="486"/>
    </row>
    <row r="383" spans="2:4">
      <c r="B383" s="428" t="s">
        <v>1549</v>
      </c>
      <c r="C383" s="486"/>
    </row>
    <row r="384" spans="2:4">
      <c r="B384" s="428" t="s">
        <v>1551</v>
      </c>
      <c r="C384" s="486"/>
    </row>
    <row r="385" spans="2:3">
      <c r="B385" s="428" t="s">
        <v>1552</v>
      </c>
      <c r="C385" s="486"/>
    </row>
    <row r="386" spans="2:3">
      <c r="B386" s="428" t="s">
        <v>1553</v>
      </c>
      <c r="C386" s="486"/>
    </row>
    <row r="387" spans="2:3">
      <c r="B387" s="428" t="s">
        <v>1554</v>
      </c>
      <c r="C387" s="486"/>
    </row>
    <row r="388" spans="2:3">
      <c r="B388" s="428" t="s">
        <v>1555</v>
      </c>
      <c r="C388" s="486"/>
    </row>
    <row r="389" spans="2:3">
      <c r="B389" s="428" t="s">
        <v>1556</v>
      </c>
      <c r="C389" s="486"/>
    </row>
    <row r="390" spans="2:3">
      <c r="B390" s="428" t="s">
        <v>1557</v>
      </c>
      <c r="C390" s="486"/>
    </row>
    <row r="391" spans="2:3">
      <c r="B391" s="428" t="s">
        <v>1559</v>
      </c>
      <c r="C391" s="486"/>
    </row>
    <row r="392" spans="2:3">
      <c r="B392" s="428" t="s">
        <v>1560</v>
      </c>
      <c r="C392" s="486"/>
    </row>
    <row r="393" spans="2:3">
      <c r="B393" s="428" t="s">
        <v>1561</v>
      </c>
      <c r="C393" s="486"/>
    </row>
    <row r="394" spans="2:3">
      <c r="B394" s="428" t="s">
        <v>1563</v>
      </c>
      <c r="C394" s="486"/>
    </row>
    <row r="395" spans="2:3">
      <c r="B395" s="428" t="s">
        <v>1564</v>
      </c>
      <c r="C395" s="486"/>
    </row>
    <row r="396" spans="2:3">
      <c r="B396" s="428" t="s">
        <v>1565</v>
      </c>
      <c r="C396" s="486"/>
    </row>
    <row r="397" spans="2:3">
      <c r="B397" s="428" t="s">
        <v>1566</v>
      </c>
      <c r="C397" s="486"/>
    </row>
    <row r="398" spans="2:3">
      <c r="B398" s="428" t="s">
        <v>1567</v>
      </c>
      <c r="C398" s="486"/>
    </row>
    <row r="399" spans="2:3">
      <c r="B399" s="428" t="s">
        <v>1563</v>
      </c>
      <c r="C399" s="486"/>
    </row>
    <row r="400" spans="2:3">
      <c r="B400" s="428" t="s">
        <v>1568</v>
      </c>
      <c r="C400" s="486"/>
    </row>
    <row r="401" spans="2:4">
      <c r="B401" s="425" t="s">
        <v>1570</v>
      </c>
      <c r="C401" s="486" t="s">
        <v>51</v>
      </c>
      <c r="D401" t="s">
        <v>51</v>
      </c>
    </row>
    <row r="402" spans="2:4">
      <c r="B402" s="425" t="s">
        <v>1572</v>
      </c>
      <c r="C402" s="486"/>
    </row>
    <row r="403" spans="2:4">
      <c r="B403" s="425" t="s">
        <v>1574</v>
      </c>
      <c r="C403" s="486"/>
    </row>
    <row r="404" spans="2:4">
      <c r="B404" s="428" t="s">
        <v>1575</v>
      </c>
      <c r="C404" s="486"/>
    </row>
    <row r="405" spans="2:4">
      <c r="B405" s="428" t="s">
        <v>1576</v>
      </c>
      <c r="C405" s="486"/>
    </row>
    <row r="406" spans="2:4">
      <c r="B406" s="428" t="s">
        <v>1578</v>
      </c>
      <c r="C406" s="486"/>
    </row>
    <row r="407" spans="2:4">
      <c r="B407" s="428" t="s">
        <v>1580</v>
      </c>
      <c r="C407" s="486"/>
    </row>
    <row r="408" spans="2:4">
      <c r="B408" s="428" t="s">
        <v>1581</v>
      </c>
      <c r="C408" s="486"/>
    </row>
    <row r="409" spans="2:4">
      <c r="B409" s="425" t="s">
        <v>1583</v>
      </c>
      <c r="C409" s="486"/>
    </row>
    <row r="410" spans="2:4">
      <c r="B410" s="425" t="s">
        <v>1585</v>
      </c>
      <c r="C410" s="486"/>
    </row>
    <row r="411" spans="2:4">
      <c r="B411" s="428" t="s">
        <v>1587</v>
      </c>
      <c r="C411" s="486"/>
    </row>
    <row r="412" spans="2:4">
      <c r="B412" s="428" t="s">
        <v>1589</v>
      </c>
      <c r="C412" s="486"/>
    </row>
    <row r="413" spans="2:4">
      <c r="B413" s="428" t="s">
        <v>1591</v>
      </c>
      <c r="C413" s="486"/>
    </row>
    <row r="414" spans="2:4">
      <c r="B414" s="428" t="s">
        <v>1592</v>
      </c>
      <c r="C414" s="486"/>
    </row>
    <row r="415" spans="2:4">
      <c r="B415" s="428" t="s">
        <v>1593</v>
      </c>
      <c r="C415" s="486"/>
    </row>
    <row r="416" spans="2:4">
      <c r="B416" s="428" t="s">
        <v>1595</v>
      </c>
      <c r="C416" s="486"/>
    </row>
    <row r="417" spans="2:3">
      <c r="B417" s="428" t="s">
        <v>1597</v>
      </c>
      <c r="C417" s="486"/>
    </row>
    <row r="418" spans="2:3">
      <c r="B418" s="428" t="s">
        <v>1599</v>
      </c>
      <c r="C418" s="486"/>
    </row>
    <row r="419" spans="2:3">
      <c r="B419" s="428" t="s">
        <v>1600</v>
      </c>
      <c r="C419" s="486"/>
    </row>
    <row r="420" spans="2:3">
      <c r="B420" s="428" t="s">
        <v>1601</v>
      </c>
      <c r="C420" s="486"/>
    </row>
    <row r="421" spans="2:3">
      <c r="B421" s="428" t="s">
        <v>1602</v>
      </c>
      <c r="C421" s="486"/>
    </row>
    <row r="422" spans="2:3">
      <c r="B422" s="425" t="s">
        <v>1604</v>
      </c>
      <c r="C422" s="486"/>
    </row>
    <row r="423" spans="2:3">
      <c r="B423" s="425" t="s">
        <v>1606</v>
      </c>
      <c r="C423" s="486"/>
    </row>
    <row r="424" spans="2:3">
      <c r="B424" s="428" t="s">
        <v>1608</v>
      </c>
      <c r="C424" s="486"/>
    </row>
    <row r="425" spans="2:3">
      <c r="B425" s="428" t="s">
        <v>1609</v>
      </c>
      <c r="C425" s="486"/>
    </row>
    <row r="426" spans="2:3">
      <c r="B426" s="428" t="s">
        <v>1611</v>
      </c>
      <c r="C426" s="486"/>
    </row>
    <row r="427" spans="2:3">
      <c r="B427" s="428" t="s">
        <v>1612</v>
      </c>
      <c r="C427" s="486"/>
    </row>
    <row r="428" spans="2:3">
      <c r="B428" s="428" t="s">
        <v>1613</v>
      </c>
      <c r="C428" s="486"/>
    </row>
    <row r="429" spans="2:3">
      <c r="B429" s="425" t="s">
        <v>1615</v>
      </c>
      <c r="C429" s="486"/>
    </row>
    <row r="430" spans="2:3">
      <c r="B430" s="425" t="s">
        <v>1617</v>
      </c>
      <c r="C430" s="486"/>
    </row>
    <row r="431" spans="2:3">
      <c r="B431" s="428" t="s">
        <v>1619</v>
      </c>
      <c r="C431" s="486"/>
    </row>
    <row r="432" spans="2:3">
      <c r="B432" s="428" t="s">
        <v>1620</v>
      </c>
      <c r="C432" s="486"/>
    </row>
    <row r="433" spans="2:3">
      <c r="B433" s="428" t="s">
        <v>1622</v>
      </c>
      <c r="C433" s="486"/>
    </row>
    <row r="434" spans="2:3">
      <c r="B434" s="428" t="s">
        <v>1623</v>
      </c>
      <c r="C434" s="486"/>
    </row>
    <row r="435" spans="2:3">
      <c r="B435" s="428" t="s">
        <v>1624</v>
      </c>
      <c r="C435" s="486"/>
    </row>
    <row r="436" spans="2:3">
      <c r="B436" s="425" t="s">
        <v>1626</v>
      </c>
      <c r="C436" s="486"/>
    </row>
    <row r="437" spans="2:3">
      <c r="B437" s="425" t="s">
        <v>1628</v>
      </c>
      <c r="C437" s="486"/>
    </row>
    <row r="438" spans="2:3">
      <c r="B438" s="428" t="s">
        <v>1630</v>
      </c>
      <c r="C438" s="486"/>
    </row>
    <row r="439" spans="2:3">
      <c r="B439" s="428" t="s">
        <v>1631</v>
      </c>
      <c r="C439" s="486"/>
    </row>
    <row r="440" spans="2:3">
      <c r="B440" s="428" t="s">
        <v>1632</v>
      </c>
      <c r="C440" s="486"/>
    </row>
    <row r="441" spans="2:3">
      <c r="B441" s="428" t="s">
        <v>1633</v>
      </c>
      <c r="C441" s="486"/>
    </row>
    <row r="442" spans="2:3">
      <c r="B442" s="428" t="s">
        <v>1634</v>
      </c>
      <c r="C442" s="486"/>
    </row>
    <row r="443" spans="2:3">
      <c r="B443" s="428" t="s">
        <v>1635</v>
      </c>
      <c r="C443" s="486"/>
    </row>
    <row r="444" spans="2:3">
      <c r="B444" s="428" t="s">
        <v>1636</v>
      </c>
      <c r="C444" s="486"/>
    </row>
    <row r="445" spans="2:3">
      <c r="B445" s="428" t="s">
        <v>1637</v>
      </c>
      <c r="C445" s="486"/>
    </row>
    <row r="446" spans="2:3">
      <c r="B446" s="428" t="s">
        <v>1638</v>
      </c>
      <c r="C446" s="486"/>
    </row>
    <row r="447" spans="2:3">
      <c r="B447" s="428" t="s">
        <v>1639</v>
      </c>
      <c r="C447" s="486"/>
    </row>
    <row r="448" spans="2:3">
      <c r="B448" s="428" t="s">
        <v>1640</v>
      </c>
      <c r="C448" s="486"/>
    </row>
    <row r="449" spans="2:3">
      <c r="B449" s="428" t="s">
        <v>1641</v>
      </c>
      <c r="C449" s="486"/>
    </row>
    <row r="450" spans="2:3">
      <c r="B450" s="428" t="s">
        <v>1642</v>
      </c>
      <c r="C450" s="486"/>
    </row>
    <row r="451" spans="2:3">
      <c r="B451" s="428" t="s">
        <v>1644</v>
      </c>
      <c r="C451" s="486"/>
    </row>
    <row r="452" spans="2:3">
      <c r="B452" s="428" t="s">
        <v>1645</v>
      </c>
      <c r="C452" s="486"/>
    </row>
    <row r="453" spans="2:3">
      <c r="B453" s="428" t="s">
        <v>1647</v>
      </c>
      <c r="C453" s="486"/>
    </row>
    <row r="454" spans="2:3">
      <c r="B454" s="425" t="s">
        <v>1649</v>
      </c>
      <c r="C454" s="486"/>
    </row>
    <row r="455" spans="2:3">
      <c r="B455" s="425" t="s">
        <v>1651</v>
      </c>
      <c r="C455" s="486"/>
    </row>
    <row r="456" spans="2:3">
      <c r="B456" s="428" t="s">
        <v>1653</v>
      </c>
      <c r="C456" s="486"/>
    </row>
    <row r="457" spans="2:3">
      <c r="B457" s="428" t="s">
        <v>1655</v>
      </c>
      <c r="C457" s="486"/>
    </row>
    <row r="458" spans="2:3">
      <c r="B458" s="428" t="s">
        <v>1656</v>
      </c>
      <c r="C458" s="486"/>
    </row>
    <row r="459" spans="2:3">
      <c r="B459" s="428" t="s">
        <v>1657</v>
      </c>
      <c r="C459" s="486"/>
    </row>
    <row r="460" spans="2:3">
      <c r="B460" s="428" t="s">
        <v>1658</v>
      </c>
      <c r="C460" s="486"/>
    </row>
    <row r="461" spans="2:3">
      <c r="B461" s="428" t="s">
        <v>1659</v>
      </c>
      <c r="C461" s="486"/>
    </row>
    <row r="462" spans="2:3">
      <c r="B462" s="428" t="s">
        <v>1660</v>
      </c>
      <c r="C462" s="486"/>
    </row>
    <row r="463" spans="2:3">
      <c r="B463" s="428" t="s">
        <v>1661</v>
      </c>
      <c r="C463" s="486"/>
    </row>
    <row r="464" spans="2:3">
      <c r="B464" s="428" t="s">
        <v>1662</v>
      </c>
      <c r="C464" s="486"/>
    </row>
    <row r="465" spans="2:3">
      <c r="B465" s="428" t="s">
        <v>1664</v>
      </c>
      <c r="C465" s="486"/>
    </row>
    <row r="466" spans="2:3">
      <c r="B466" s="428" t="s">
        <v>1665</v>
      </c>
      <c r="C466" s="486"/>
    </row>
    <row r="467" spans="2:3">
      <c r="B467" s="428" t="s">
        <v>1666</v>
      </c>
      <c r="C467" s="486"/>
    </row>
    <row r="468" spans="2:3">
      <c r="B468" s="428" t="s">
        <v>1667</v>
      </c>
      <c r="C468" s="486"/>
    </row>
    <row r="469" spans="2:3">
      <c r="B469" s="428" t="s">
        <v>1668</v>
      </c>
      <c r="C469" s="486"/>
    </row>
    <row r="470" spans="2:3">
      <c r="B470" s="428" t="s">
        <v>1669</v>
      </c>
      <c r="C470" s="486"/>
    </row>
    <row r="471" spans="2:3">
      <c r="B471" s="428" t="s">
        <v>1670</v>
      </c>
      <c r="C471" s="486"/>
    </row>
    <row r="472" spans="2:3">
      <c r="B472" s="428" t="s">
        <v>1672</v>
      </c>
      <c r="C472" s="486"/>
    </row>
    <row r="473" spans="2:3">
      <c r="B473" s="428" t="s">
        <v>1673</v>
      </c>
      <c r="C473" s="486"/>
    </row>
    <row r="474" spans="2:3">
      <c r="B474" s="428" t="s">
        <v>1674</v>
      </c>
      <c r="C474" s="486"/>
    </row>
    <row r="475" spans="2:3">
      <c r="B475" s="428" t="s">
        <v>1675</v>
      </c>
      <c r="C475" s="486"/>
    </row>
    <row r="476" spans="2:3">
      <c r="B476" s="428" t="s">
        <v>1676</v>
      </c>
      <c r="C476" s="486"/>
    </row>
    <row r="477" spans="2:3">
      <c r="B477" s="428" t="s">
        <v>1677</v>
      </c>
      <c r="C477" s="486"/>
    </row>
    <row r="478" spans="2:3">
      <c r="B478" s="428" t="s">
        <v>1678</v>
      </c>
      <c r="C478" s="486"/>
    </row>
    <row r="479" spans="2:3">
      <c r="B479" s="428" t="s">
        <v>1679</v>
      </c>
      <c r="C479" s="486"/>
    </row>
    <row r="480" spans="2:3">
      <c r="B480" s="428" t="s">
        <v>1680</v>
      </c>
      <c r="C480" s="486"/>
    </row>
    <row r="481" spans="2:3">
      <c r="B481" s="428" t="s">
        <v>1681</v>
      </c>
      <c r="C481" s="486"/>
    </row>
    <row r="482" spans="2:3">
      <c r="B482" s="428" t="s">
        <v>1682</v>
      </c>
      <c r="C482" s="486"/>
    </row>
    <row r="483" spans="2:3">
      <c r="B483" s="428" t="s">
        <v>1683</v>
      </c>
      <c r="C483" s="486"/>
    </row>
    <row r="484" spans="2:3">
      <c r="B484" s="428" t="s">
        <v>1684</v>
      </c>
      <c r="C484" s="486"/>
    </row>
    <row r="485" spans="2:3">
      <c r="B485" s="428" t="s">
        <v>1685</v>
      </c>
      <c r="C485" s="486"/>
    </row>
    <row r="486" spans="2:3">
      <c r="B486" s="428" t="s">
        <v>1686</v>
      </c>
      <c r="C486" s="486"/>
    </row>
    <row r="487" spans="2:3">
      <c r="B487" s="428" t="s">
        <v>1687</v>
      </c>
      <c r="C487" s="486"/>
    </row>
    <row r="488" spans="2:3">
      <c r="B488" s="428" t="s">
        <v>1688</v>
      </c>
      <c r="C488" s="486"/>
    </row>
    <row r="489" spans="2:3">
      <c r="B489" s="428" t="s">
        <v>1689</v>
      </c>
      <c r="C489" s="486"/>
    </row>
    <row r="490" spans="2:3">
      <c r="B490" s="428" t="s">
        <v>1690</v>
      </c>
      <c r="C490" s="486"/>
    </row>
    <row r="491" spans="2:3">
      <c r="B491" s="428" t="s">
        <v>1691</v>
      </c>
      <c r="C491" s="486"/>
    </row>
    <row r="492" spans="2:3">
      <c r="B492" s="428" t="s">
        <v>1692</v>
      </c>
      <c r="C492" s="486"/>
    </row>
    <row r="493" spans="2:3">
      <c r="B493" s="428" t="s">
        <v>1602</v>
      </c>
      <c r="C493" s="486"/>
    </row>
    <row r="494" spans="2:3">
      <c r="B494" s="428" t="s">
        <v>1693</v>
      </c>
      <c r="C494" s="486"/>
    </row>
    <row r="495" spans="2:3">
      <c r="B495" s="428" t="s">
        <v>1694</v>
      </c>
      <c r="C495" s="486"/>
    </row>
    <row r="496" spans="2:3">
      <c r="B496" s="428" t="s">
        <v>1695</v>
      </c>
      <c r="C496" s="486"/>
    </row>
    <row r="497" spans="2:4">
      <c r="B497" s="428" t="s">
        <v>1697</v>
      </c>
      <c r="C497" s="486"/>
    </row>
    <row r="498" spans="2:4">
      <c r="B498" s="428" t="s">
        <v>1699</v>
      </c>
      <c r="C498" s="486"/>
    </row>
    <row r="499" spans="2:4">
      <c r="B499" s="428" t="s">
        <v>1701</v>
      </c>
      <c r="C499" s="486"/>
    </row>
    <row r="500" spans="2:4">
      <c r="B500" s="425" t="s">
        <v>1703</v>
      </c>
      <c r="C500" s="486"/>
    </row>
    <row r="501" spans="2:4">
      <c r="B501" s="425" t="s">
        <v>1705</v>
      </c>
      <c r="C501" s="486" t="s">
        <v>49</v>
      </c>
      <c r="D501" t="s">
        <v>49</v>
      </c>
    </row>
    <row r="502" spans="2:4">
      <c r="B502" s="425" t="s">
        <v>1706</v>
      </c>
      <c r="C502" s="486"/>
    </row>
    <row r="503" spans="2:4">
      <c r="B503" s="428" t="s">
        <v>1707</v>
      </c>
      <c r="C503" s="486"/>
    </row>
    <row r="504" spans="2:4">
      <c r="B504" s="428" t="s">
        <v>1708</v>
      </c>
      <c r="C504" s="486"/>
    </row>
    <row r="505" spans="2:4">
      <c r="B505" s="428" t="s">
        <v>1709</v>
      </c>
      <c r="C505" s="486"/>
    </row>
    <row r="506" spans="2:4">
      <c r="B506" s="428" t="s">
        <v>1710</v>
      </c>
      <c r="C506" s="486"/>
    </row>
    <row r="507" spans="2:4">
      <c r="B507" s="425" t="s">
        <v>1467</v>
      </c>
      <c r="C507" s="486"/>
    </row>
    <row r="508" spans="2:4">
      <c r="B508" s="428" t="s">
        <v>1713</v>
      </c>
      <c r="C508" s="486"/>
    </row>
    <row r="509" spans="2:4">
      <c r="B509" s="428" t="s">
        <v>1715</v>
      </c>
      <c r="C509" s="486"/>
    </row>
    <row r="510" spans="2:4">
      <c r="B510" s="425" t="s">
        <v>1535</v>
      </c>
      <c r="C510" s="486" t="s">
        <v>54</v>
      </c>
      <c r="D510" t="s">
        <v>54</v>
      </c>
    </row>
    <row r="511" spans="2:4">
      <c r="B511" s="425" t="s">
        <v>1718</v>
      </c>
      <c r="C511" s="486"/>
    </row>
    <row r="512" spans="2:4">
      <c r="B512" s="425" t="s">
        <v>1720</v>
      </c>
      <c r="C512" s="486"/>
    </row>
    <row r="513" spans="2:3">
      <c r="B513" s="425" t="s">
        <v>1721</v>
      </c>
      <c r="C513" s="486"/>
    </row>
    <row r="514" spans="2:3">
      <c r="B514" s="425" t="s">
        <v>1722</v>
      </c>
      <c r="C514" s="486"/>
    </row>
    <row r="515" spans="2:3">
      <c r="B515" s="428" t="s">
        <v>1723</v>
      </c>
      <c r="C515" s="486"/>
    </row>
    <row r="516" spans="2:3">
      <c r="B516" s="428" t="s">
        <v>1724</v>
      </c>
      <c r="C516" s="486"/>
    </row>
    <row r="517" spans="2:3">
      <c r="B517" s="428" t="s">
        <v>1136</v>
      </c>
      <c r="C517" s="486"/>
    </row>
    <row r="518" spans="2:3">
      <c r="B518" s="428" t="s">
        <v>1725</v>
      </c>
      <c r="C518" s="486"/>
    </row>
    <row r="519" spans="2:3">
      <c r="B519" s="428" t="s">
        <v>1726</v>
      </c>
      <c r="C519" s="486"/>
    </row>
    <row r="520" spans="2:3">
      <c r="B520" s="428" t="s">
        <v>1727</v>
      </c>
      <c r="C520" s="486"/>
    </row>
    <row r="521" spans="2:3">
      <c r="B521" s="428" t="s">
        <v>1728</v>
      </c>
      <c r="C521" s="486"/>
    </row>
    <row r="522" spans="2:3">
      <c r="B522" s="428" t="s">
        <v>1729</v>
      </c>
      <c r="C522" s="486"/>
    </row>
    <row r="523" spans="2:3">
      <c r="B523" s="428" t="s">
        <v>1730</v>
      </c>
      <c r="C523" s="486"/>
    </row>
    <row r="524" spans="2:3">
      <c r="B524" s="428" t="s">
        <v>1731</v>
      </c>
      <c r="C524" s="486"/>
    </row>
    <row r="525" spans="2:3">
      <c r="B525" s="428" t="s">
        <v>1732</v>
      </c>
      <c r="C525" s="486"/>
    </row>
    <row r="526" spans="2:3">
      <c r="B526" s="428" t="s">
        <v>1733</v>
      </c>
      <c r="C526" s="486"/>
    </row>
    <row r="527" spans="2:3">
      <c r="B527" s="428" t="s">
        <v>1734</v>
      </c>
      <c r="C527" s="486"/>
    </row>
    <row r="528" spans="2:3">
      <c r="B528" s="428" t="s">
        <v>1735</v>
      </c>
      <c r="C528" s="486"/>
    </row>
    <row r="529" spans="2:3">
      <c r="B529" s="428" t="s">
        <v>1736</v>
      </c>
      <c r="C529" s="486"/>
    </row>
    <row r="530" spans="2:3">
      <c r="B530" s="428" t="s">
        <v>1737</v>
      </c>
      <c r="C530" s="486"/>
    </row>
    <row r="531" spans="2:3">
      <c r="B531" s="425" t="s">
        <v>1738</v>
      </c>
      <c r="C531" s="486"/>
    </row>
    <row r="532" spans="2:3">
      <c r="B532" s="425" t="s">
        <v>1739</v>
      </c>
      <c r="C532" s="486"/>
    </row>
    <row r="533" spans="2:3">
      <c r="B533" s="428" t="s">
        <v>1740</v>
      </c>
      <c r="C533" s="486"/>
    </row>
    <row r="534" spans="2:3">
      <c r="B534" s="425" t="s">
        <v>1741</v>
      </c>
      <c r="C534" s="486"/>
    </row>
    <row r="535" spans="2:3">
      <c r="B535" s="425" t="s">
        <v>1742</v>
      </c>
      <c r="C535" s="486"/>
    </row>
    <row r="536" spans="2:3">
      <c r="B536" s="428" t="s">
        <v>1327</v>
      </c>
      <c r="C536" s="486"/>
    </row>
    <row r="537" spans="2:3">
      <c r="B537" s="428" t="s">
        <v>1743</v>
      </c>
      <c r="C537" s="486"/>
    </row>
    <row r="538" spans="2:3">
      <c r="B538" s="428" t="s">
        <v>1744</v>
      </c>
      <c r="C538" s="486"/>
    </row>
    <row r="539" spans="2:3">
      <c r="B539" s="428" t="s">
        <v>1745</v>
      </c>
      <c r="C539" s="486"/>
    </row>
    <row r="540" spans="2:3">
      <c r="B540" s="428" t="s">
        <v>1746</v>
      </c>
      <c r="C540" s="486"/>
    </row>
    <row r="541" spans="2:3">
      <c r="B541" s="428" t="s">
        <v>1747</v>
      </c>
      <c r="C541" s="486"/>
    </row>
    <row r="542" spans="2:3">
      <c r="B542" s="425" t="s">
        <v>1748</v>
      </c>
      <c r="C542" s="486"/>
    </row>
    <row r="543" spans="2:3">
      <c r="B543" s="425" t="s">
        <v>1749</v>
      </c>
      <c r="C543" s="486"/>
    </row>
    <row r="544" spans="2:3">
      <c r="B544" s="428" t="s">
        <v>1750</v>
      </c>
      <c r="C544" s="486"/>
    </row>
    <row r="545" spans="2:3">
      <c r="B545" s="428" t="s">
        <v>1751</v>
      </c>
      <c r="C545" s="486"/>
    </row>
    <row r="546" spans="2:3">
      <c r="B546" s="428" t="s">
        <v>1752</v>
      </c>
      <c r="C546" s="486"/>
    </row>
    <row r="547" spans="2:3">
      <c r="B547" s="428" t="s">
        <v>1753</v>
      </c>
      <c r="C547" s="486"/>
    </row>
    <row r="548" spans="2:3">
      <c r="B548" s="428" t="s">
        <v>1754</v>
      </c>
      <c r="C548" s="486"/>
    </row>
    <row r="549" spans="2:3">
      <c r="B549" s="428" t="s">
        <v>1755</v>
      </c>
      <c r="C549" s="486"/>
    </row>
    <row r="550" spans="2:3">
      <c r="B550" s="425" t="s">
        <v>1756</v>
      </c>
      <c r="C550" s="486"/>
    </row>
    <row r="551" spans="2:3">
      <c r="B551" s="428" t="s">
        <v>1757</v>
      </c>
      <c r="C551" s="486"/>
    </row>
    <row r="552" spans="2:3">
      <c r="B552" s="428" t="s">
        <v>1758</v>
      </c>
      <c r="C552" s="486"/>
    </row>
    <row r="553" spans="2:3">
      <c r="B553" s="428" t="s">
        <v>1759</v>
      </c>
      <c r="C553" s="486"/>
    </row>
    <row r="554" spans="2:3">
      <c r="B554" s="428" t="s">
        <v>1760</v>
      </c>
      <c r="C554" s="486"/>
    </row>
    <row r="555" spans="2:3">
      <c r="B555" s="428" t="s">
        <v>1761</v>
      </c>
      <c r="C555" s="486"/>
    </row>
    <row r="556" spans="2:3">
      <c r="B556" s="428" t="s">
        <v>1762</v>
      </c>
      <c r="C556" s="486"/>
    </row>
    <row r="557" spans="2:3">
      <c r="B557" s="428" t="s">
        <v>1763</v>
      </c>
      <c r="C557" s="486"/>
    </row>
    <row r="558" spans="2:3">
      <c r="B558" s="428" t="s">
        <v>1764</v>
      </c>
      <c r="C558" s="486"/>
    </row>
    <row r="559" spans="2:3">
      <c r="B559" s="425" t="s">
        <v>1765</v>
      </c>
      <c r="C559" s="486"/>
    </row>
    <row r="560" spans="2:3">
      <c r="B560" s="428" t="s">
        <v>1766</v>
      </c>
      <c r="C560" s="486"/>
    </row>
    <row r="561" spans="2:3">
      <c r="B561" s="425" t="s">
        <v>1767</v>
      </c>
      <c r="C561" s="486"/>
    </row>
    <row r="562" spans="2:3">
      <c r="B562" s="428" t="s">
        <v>1768</v>
      </c>
      <c r="C562" s="486"/>
    </row>
    <row r="563" spans="2:3">
      <c r="B563" s="425" t="s">
        <v>1769</v>
      </c>
      <c r="C563" s="486"/>
    </row>
    <row r="564" spans="2:3">
      <c r="B564" s="428" t="s">
        <v>1770</v>
      </c>
      <c r="C564" s="486"/>
    </row>
    <row r="565" spans="2:3">
      <c r="B565" s="425" t="s">
        <v>1771</v>
      </c>
      <c r="C565" s="486"/>
    </row>
    <row r="566" spans="2:3">
      <c r="B566" s="428" t="s">
        <v>1772</v>
      </c>
      <c r="C566" s="486"/>
    </row>
    <row r="567" spans="2:3">
      <c r="B567" s="428" t="s">
        <v>1773</v>
      </c>
      <c r="C567" s="486"/>
    </row>
    <row r="568" spans="2:3">
      <c r="B568" s="425" t="s">
        <v>1774</v>
      </c>
      <c r="C568" s="486"/>
    </row>
    <row r="569" spans="2:3">
      <c r="B569" s="428" t="s">
        <v>1775</v>
      </c>
      <c r="C569" s="486"/>
    </row>
    <row r="570" spans="2:3">
      <c r="B570" s="425" t="s">
        <v>1776</v>
      </c>
      <c r="C570" s="486"/>
    </row>
    <row r="571" spans="2:3">
      <c r="B571" s="428" t="s">
        <v>1777</v>
      </c>
      <c r="C571" s="486"/>
    </row>
    <row r="572" spans="2:3">
      <c r="B572" s="428" t="s">
        <v>1778</v>
      </c>
      <c r="C572" s="486"/>
    </row>
    <row r="573" spans="2:3">
      <c r="B573" s="425" t="s">
        <v>1779</v>
      </c>
      <c r="C573" s="486"/>
    </row>
    <row r="574" spans="2:3">
      <c r="B574" s="425" t="s">
        <v>1780</v>
      </c>
      <c r="C574" s="486"/>
    </row>
    <row r="575" spans="2:3">
      <c r="B575" s="425" t="s">
        <v>1781</v>
      </c>
      <c r="C575" s="486"/>
    </row>
    <row r="576" spans="2:3">
      <c r="B576" s="428" t="s">
        <v>1782</v>
      </c>
      <c r="C576" s="486"/>
    </row>
    <row r="577" spans="2:3">
      <c r="B577" s="428" t="s">
        <v>1783</v>
      </c>
      <c r="C577" s="486"/>
    </row>
    <row r="578" spans="2:3">
      <c r="B578" s="428" t="s">
        <v>1784</v>
      </c>
      <c r="C578" s="486"/>
    </row>
    <row r="579" spans="2:3">
      <c r="B579" s="428" t="s">
        <v>1785</v>
      </c>
      <c r="C579" s="486"/>
    </row>
    <row r="580" spans="2:3">
      <c r="B580" s="428" t="s">
        <v>1786</v>
      </c>
      <c r="C580" s="486"/>
    </row>
    <row r="581" spans="2:3">
      <c r="B581" s="428" t="s">
        <v>1782</v>
      </c>
      <c r="C581" s="486"/>
    </row>
    <row r="582" spans="2:3">
      <c r="B582" s="428" t="s">
        <v>1787</v>
      </c>
      <c r="C582" s="486"/>
    </row>
    <row r="583" spans="2:3">
      <c r="B583" s="428" t="s">
        <v>1788</v>
      </c>
      <c r="C583" s="486"/>
    </row>
    <row r="584" spans="2:3">
      <c r="B584" s="428" t="s">
        <v>1789</v>
      </c>
      <c r="C584" s="486"/>
    </row>
    <row r="585" spans="2:3">
      <c r="B585" s="428" t="s">
        <v>1790</v>
      </c>
      <c r="C585" s="486"/>
    </row>
    <row r="586" spans="2:3">
      <c r="B586" s="428" t="s">
        <v>1791</v>
      </c>
      <c r="C586" s="486"/>
    </row>
    <row r="587" spans="2:3">
      <c r="B587" s="425" t="s">
        <v>1792</v>
      </c>
      <c r="C587" s="486"/>
    </row>
    <row r="588" spans="2:3">
      <c r="B588" s="428" t="s">
        <v>1793</v>
      </c>
      <c r="C588" s="486"/>
    </row>
    <row r="589" spans="2:3">
      <c r="B589" s="428" t="s">
        <v>1794</v>
      </c>
      <c r="C589" s="486"/>
    </row>
    <row r="590" spans="2:3">
      <c r="B590" s="428" t="s">
        <v>1795</v>
      </c>
      <c r="C590" s="486"/>
    </row>
    <row r="591" spans="2:3">
      <c r="B591" s="428" t="s">
        <v>1796</v>
      </c>
      <c r="C591" s="486"/>
    </row>
    <row r="592" spans="2:3">
      <c r="B592" s="428" t="s">
        <v>1797</v>
      </c>
      <c r="C592" s="486"/>
    </row>
    <row r="593" spans="2:3">
      <c r="B593" s="428" t="s">
        <v>1798</v>
      </c>
      <c r="C593" s="486"/>
    </row>
    <row r="594" spans="2:3">
      <c r="B594" s="428" t="s">
        <v>1799</v>
      </c>
      <c r="C594" s="486"/>
    </row>
    <row r="595" spans="2:3">
      <c r="B595" s="428" t="s">
        <v>1800</v>
      </c>
      <c r="C595" s="486"/>
    </row>
    <row r="596" spans="2:3">
      <c r="B596" s="425" t="s">
        <v>1801</v>
      </c>
      <c r="C596" s="486"/>
    </row>
    <row r="597" spans="2:3">
      <c r="B597" s="425" t="s">
        <v>1802</v>
      </c>
      <c r="C597" s="486"/>
    </row>
    <row r="598" spans="2:3">
      <c r="B598" s="425" t="s">
        <v>1803</v>
      </c>
      <c r="C598" s="486"/>
    </row>
    <row r="599" spans="2:3">
      <c r="B599" s="428" t="s">
        <v>1804</v>
      </c>
      <c r="C599" s="486"/>
    </row>
    <row r="600" spans="2:3">
      <c r="B600" s="428" t="s">
        <v>1805</v>
      </c>
      <c r="C600" s="486"/>
    </row>
    <row r="601" spans="2:3">
      <c r="B601" s="428" t="s">
        <v>1806</v>
      </c>
      <c r="C601" s="486"/>
    </row>
    <row r="602" spans="2:3">
      <c r="B602" s="428" t="s">
        <v>1807</v>
      </c>
      <c r="C602" s="486"/>
    </row>
    <row r="603" spans="2:3">
      <c r="B603" s="428" t="s">
        <v>1808</v>
      </c>
      <c r="C603" s="486"/>
    </row>
    <row r="604" spans="2:3">
      <c r="B604" s="428" t="s">
        <v>1809</v>
      </c>
      <c r="C604" s="486"/>
    </row>
    <row r="605" spans="2:3">
      <c r="B605" s="425" t="s">
        <v>1810</v>
      </c>
      <c r="C605" s="486"/>
    </row>
    <row r="606" spans="2:3">
      <c r="B606" s="425" t="s">
        <v>1811</v>
      </c>
      <c r="C606" s="486"/>
    </row>
    <row r="607" spans="2:3">
      <c r="B607" s="428" t="s">
        <v>1812</v>
      </c>
      <c r="C607" s="486"/>
    </row>
    <row r="608" spans="2:3">
      <c r="B608" s="428" t="s">
        <v>1813</v>
      </c>
      <c r="C608" s="486"/>
    </row>
    <row r="609" spans="2:3">
      <c r="B609" s="428" t="s">
        <v>1814</v>
      </c>
      <c r="C609" s="486"/>
    </row>
    <row r="610" spans="2:3">
      <c r="B610" s="428" t="s">
        <v>1815</v>
      </c>
      <c r="C610" s="486"/>
    </row>
    <row r="611" spans="2:3">
      <c r="B611" s="428" t="s">
        <v>1813</v>
      </c>
      <c r="C611" s="486"/>
    </row>
    <row r="612" spans="2:3">
      <c r="B612" s="425" t="s">
        <v>1816</v>
      </c>
      <c r="C612" s="486"/>
    </row>
    <row r="613" spans="2:3">
      <c r="B613" s="425" t="s">
        <v>1817</v>
      </c>
      <c r="C613" s="486"/>
    </row>
    <row r="614" spans="2:3">
      <c r="B614" s="428" t="s">
        <v>1213</v>
      </c>
      <c r="C614" s="486"/>
    </row>
    <row r="615" spans="2:3">
      <c r="B615" s="428" t="s">
        <v>1818</v>
      </c>
      <c r="C615" s="486"/>
    </row>
    <row r="616" spans="2:3">
      <c r="B616" s="428" t="s">
        <v>1819</v>
      </c>
      <c r="C616" s="486"/>
    </row>
    <row r="617" spans="2:3">
      <c r="B617" s="425" t="s">
        <v>1820</v>
      </c>
      <c r="C617" s="486"/>
    </row>
    <row r="618" spans="2:3">
      <c r="B618" s="425" t="s">
        <v>1821</v>
      </c>
      <c r="C618" s="486"/>
    </row>
    <row r="619" spans="2:3">
      <c r="B619" s="428" t="s">
        <v>1822</v>
      </c>
      <c r="C619" s="486"/>
    </row>
    <row r="620" spans="2:3">
      <c r="B620" s="428" t="s">
        <v>1823</v>
      </c>
      <c r="C620" s="486"/>
    </row>
    <row r="621" spans="2:3">
      <c r="B621" s="428" t="s">
        <v>1824</v>
      </c>
      <c r="C621" s="486"/>
    </row>
    <row r="622" spans="2:3">
      <c r="B622" s="428" t="s">
        <v>1825</v>
      </c>
      <c r="C622" s="486"/>
    </row>
    <row r="623" spans="2:3">
      <c r="B623" s="428" t="s">
        <v>1826</v>
      </c>
      <c r="C623" s="486"/>
    </row>
    <row r="624" spans="2:3">
      <c r="B624" s="428" t="s">
        <v>1827</v>
      </c>
      <c r="C624" s="486"/>
    </row>
    <row r="625" spans="2:3">
      <c r="B625" s="428" t="s">
        <v>1828</v>
      </c>
      <c r="C625" s="486"/>
    </row>
    <row r="626" spans="2:3">
      <c r="B626" s="428" t="s">
        <v>1829</v>
      </c>
      <c r="C626" s="486"/>
    </row>
    <row r="627" spans="2:3">
      <c r="B627" s="428" t="s">
        <v>1830</v>
      </c>
      <c r="C627" s="486"/>
    </row>
    <row r="628" spans="2:3">
      <c r="B628" s="428" t="s">
        <v>1831</v>
      </c>
      <c r="C628" s="486"/>
    </row>
    <row r="629" spans="2:3">
      <c r="B629" s="428" t="s">
        <v>1832</v>
      </c>
      <c r="C629" s="486"/>
    </row>
    <row r="630" spans="2:3">
      <c r="B630" s="428" t="s">
        <v>1833</v>
      </c>
      <c r="C630" s="486"/>
    </row>
    <row r="631" spans="2:3">
      <c r="B631" s="428" t="s">
        <v>1834</v>
      </c>
      <c r="C631" s="486"/>
    </row>
    <row r="632" spans="2:3">
      <c r="B632" s="428" t="s">
        <v>1835</v>
      </c>
      <c r="C632" s="486"/>
    </row>
    <row r="633" spans="2:3">
      <c r="B633" s="428" t="s">
        <v>1836</v>
      </c>
      <c r="C633" s="486"/>
    </row>
    <row r="634" spans="2:3">
      <c r="B634" s="428" t="s">
        <v>1837</v>
      </c>
      <c r="C634" s="486"/>
    </row>
    <row r="635" spans="2:3">
      <c r="B635" s="428" t="s">
        <v>1838</v>
      </c>
      <c r="C635" s="486"/>
    </row>
    <row r="636" spans="2:3">
      <c r="B636" s="428" t="s">
        <v>1839</v>
      </c>
      <c r="C636" s="486"/>
    </row>
    <row r="637" spans="2:3">
      <c r="B637" s="428" t="s">
        <v>1840</v>
      </c>
      <c r="C637" s="486"/>
    </row>
    <row r="638" spans="2:3">
      <c r="B638" s="428" t="s">
        <v>1841</v>
      </c>
      <c r="C638" s="486"/>
    </row>
    <row r="639" spans="2:3">
      <c r="B639" s="428" t="s">
        <v>1842</v>
      </c>
      <c r="C639" s="486"/>
    </row>
    <row r="640" spans="2:3">
      <c r="B640" s="428" t="s">
        <v>1843</v>
      </c>
      <c r="C640" s="486"/>
    </row>
    <row r="641" spans="2:3">
      <c r="B641" s="428" t="s">
        <v>1844</v>
      </c>
      <c r="C641" s="486"/>
    </row>
    <row r="642" spans="2:3">
      <c r="B642" s="428" t="s">
        <v>1845</v>
      </c>
      <c r="C642" s="486"/>
    </row>
    <row r="643" spans="2:3">
      <c r="B643" s="428" t="s">
        <v>1846</v>
      </c>
      <c r="C643" s="486"/>
    </row>
    <row r="644" spans="2:3">
      <c r="B644" s="428" t="s">
        <v>1847</v>
      </c>
      <c r="C644" s="486"/>
    </row>
    <row r="645" spans="2:3">
      <c r="B645" s="428" t="s">
        <v>1848</v>
      </c>
      <c r="C645" s="486"/>
    </row>
    <row r="646" spans="2:3">
      <c r="B646" s="425" t="s">
        <v>1849</v>
      </c>
      <c r="C646" s="486"/>
    </row>
    <row r="647" spans="2:3">
      <c r="B647" s="425" t="s">
        <v>1850</v>
      </c>
      <c r="C647" s="486"/>
    </row>
  </sheetData>
  <conditionalFormatting sqref="M2:M4 M6:M19 M25:M29">
    <cfRule type="expression" dxfId="0" priority="2" stopIfTrue="1">
      <formula>$C$2=1</formula>
    </cfRule>
  </conditionalFormatting>
  <dataValidations count="2">
    <dataValidation type="list" allowBlank="1" showInputMessage="1" showErrorMessage="1" sqref="C3:C647" xr:uid="{A8714DE5-D096-4008-A817-C2BB2AFD1110}">
      <formula1>$M$2:$M$19</formula1>
    </dataValidation>
    <dataValidation type="list" allowBlank="1" showInputMessage="1" showErrorMessage="1" sqref="D3:D647" xr:uid="{D2D4CF77-6B08-4EAF-8FDB-97F8D7F97B58}">
      <formula1>$J$2:$J$27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MF OSAR</vt:lpstr>
      <vt:lpstr>Debt Service</vt:lpstr>
      <vt:lpstr> OSAR</vt:lpstr>
      <vt:lpstr>QoQ ∆</vt:lpstr>
      <vt:lpstr>RR - Market &amp; Affordable 4Q24</vt:lpstr>
      <vt:lpstr>T12</vt:lpstr>
      <vt:lpstr>Occupancy Rollup</vt:lpstr>
      <vt:lpstr>Rent Roll (MF)</vt:lpstr>
      <vt:lpstr>Rent Roll (COMM)</vt:lpstr>
      <vt:lpstr>Insurance</vt:lpstr>
      <vt:lpstr>RE Tax</vt:lpstr>
      <vt:lpstr>UW</vt:lpstr>
      <vt:lpstr>Coding</vt:lpstr>
      <vt:lpstr>' OSAR'!Print_Area</vt:lpstr>
      <vt:lpstr>'Debt Service'!Print_Area</vt:lpstr>
      <vt:lpstr>'MF OSAR'!Print_Area</vt:lpstr>
      <vt:lpstr>'Occupancy Rollup'!Print_Area</vt:lpstr>
      <vt:lpstr>'QoQ ∆'!Print_Area</vt:lpstr>
      <vt:lpstr>'Rent Roll (COMM)'!Print_Area</vt:lpstr>
      <vt:lpstr>UW!Print_Area</vt:lpstr>
      <vt:lpstr>Insurance!Print_Titles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Swecker</dc:creator>
  <cp:keywords/>
  <dc:description/>
  <cp:lastModifiedBy>Zach Lesher</cp:lastModifiedBy>
  <cp:revision/>
  <dcterms:created xsi:type="dcterms:W3CDTF">2022-09-03T19:26:46Z</dcterms:created>
  <dcterms:modified xsi:type="dcterms:W3CDTF">2026-06-05T17:51:56Z</dcterms:modified>
  <cp:category/>
  <cp:contentStatus/>
</cp:coreProperties>
</file>