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ellwetheram-my.sharepoint.com/personal/bstamp_bellwetherco_com/Documents/Desktop/Projects/DebtYieldFiles/Input DY Tests/"/>
    </mc:Choice>
  </mc:AlternateContent>
  <xr:revisionPtr revIDLastSave="8" documentId="13_ncr:1_{4C8829BB-E6EB-4E98-B94E-5797EED6ED95}" xr6:coauthVersionLast="47" xr6:coauthVersionMax="47" xr10:uidLastSave="{B0D01F65-C115-462E-974B-AB4A3DA27EE9}"/>
  <bookViews>
    <workbookView xWindow="-105" yWindow="0" windowWidth="19410" windowHeight="15585" tabRatio="601" activeTab="2" xr2:uid="{00000000-000D-0000-FFFF-FFFF00000000}"/>
  </bookViews>
  <sheets>
    <sheet name="NEW OSAR" sheetId="65" r:id="rId1"/>
    <sheet name="T12" sheetId="57" r:id="rId2"/>
    <sheet name="RR" sheetId="61" r:id="rId3"/>
    <sheet name="AR" sheetId="66" r:id="rId4"/>
    <sheet name="Tax Statement" sheetId="62" r:id="rId5"/>
    <sheet name="Debt Service" sheetId="59" r:id="rId6"/>
    <sheet name="Variance Analysis" sheetId="58" r:id="rId7"/>
    <sheet name="Paydown Scenario" sheetId="63" r:id="rId8"/>
    <sheet name="Insurance" sheetId="64" r:id="rId9"/>
    <sheet name="Definitions" sheetId="54" state="hidden" r:id="rId10"/>
  </sheets>
  <definedNames>
    <definedName name="_xlnm._FilterDatabase" localSheetId="2" hidden="1">RR!$BC$6:$BC$215</definedName>
    <definedName name="CMNOTES">#REF!</definedName>
    <definedName name="_xlnm.Print_Area" localSheetId="0">'NEW OSAR'!$B$1:$K$93</definedName>
    <definedName name="_xlnm.Print_Titles" localSheetId="2">RR!$1:$5</definedName>
    <definedName name="RESULTS">#REF!</definedName>
    <definedName name="wrn.surveillance." localSheetId="0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9" i="61" l="1"/>
  <c r="G262" i="61" s="1"/>
  <c r="H270" i="61" s="1"/>
  <c r="H269" i="61"/>
  <c r="H73" i="65"/>
  <c r="L6" i="65"/>
  <c r="I59" i="65"/>
  <c r="H59" i="65"/>
  <c r="E7" i="65"/>
  <c r="H262" i="61"/>
  <c r="I15" i="65"/>
  <c r="H267" i="61" l="1"/>
  <c r="H263" i="61" l="1"/>
  <c r="H260" i="61"/>
  <c r="H259" i="61"/>
  <c r="H257" i="61"/>
  <c r="H256" i="61"/>
  <c r="H255" i="61"/>
  <c r="H254" i="61"/>
  <c r="H253" i="61"/>
  <c r="H252" i="61"/>
  <c r="H251" i="61"/>
  <c r="K260" i="61" l="1"/>
  <c r="K261" i="61" s="1"/>
  <c r="O44" i="65"/>
  <c r="O42" i="65"/>
  <c r="O41" i="65"/>
  <c r="O39" i="65"/>
  <c r="O38" i="65"/>
  <c r="O37" i="65"/>
  <c r="O36" i="65"/>
  <c r="O29" i="65"/>
  <c r="N44" i="65"/>
  <c r="N42" i="65"/>
  <c r="N41" i="65"/>
  <c r="N39" i="65"/>
  <c r="N38" i="65"/>
  <c r="N37" i="65"/>
  <c r="N36" i="65"/>
  <c r="N29" i="65"/>
  <c r="R39" i="57"/>
  <c r="I29" i="65" l="1"/>
  <c r="I28" i="65"/>
  <c r="I27" i="65"/>
  <c r="R40" i="57"/>
  <c r="R42" i="57" s="1"/>
  <c r="I30" i="65" s="1"/>
  <c r="O30" i="65" l="1"/>
  <c r="N30" i="65"/>
  <c r="S37" i="57"/>
  <c r="R37" i="57"/>
  <c r="Q37" i="57"/>
  <c r="S36" i="57"/>
  <c r="R36" i="57"/>
  <c r="Q36" i="57"/>
  <c r="Q18" i="57"/>
  <c r="S18" i="57" s="1"/>
  <c r="S15" i="57"/>
  <c r="R15" i="57"/>
  <c r="Q15" i="57"/>
  <c r="I24" i="65"/>
  <c r="G260" i="61"/>
  <c r="G257" i="61"/>
  <c r="G256" i="61"/>
  <c r="G255" i="61"/>
  <c r="G254" i="61"/>
  <c r="G253" i="61"/>
  <c r="G252" i="61"/>
  <c r="G251" i="61"/>
  <c r="S244" i="61"/>
  <c r="R244" i="61"/>
  <c r="AO10" i="61"/>
  <c r="AO11" i="61" s="1"/>
  <c r="H51" i="65"/>
  <c r="H47" i="65"/>
  <c r="H49" i="65" s="1"/>
  <c r="H46" i="65"/>
  <c r="I46" i="65" s="1"/>
  <c r="H45" i="65"/>
  <c r="I45" i="65" s="1"/>
  <c r="H44" i="65"/>
  <c r="I44" i="65" s="1"/>
  <c r="H43" i="65"/>
  <c r="I43" i="65" s="1"/>
  <c r="H42" i="65"/>
  <c r="I42" i="65" s="1"/>
  <c r="H41" i="65"/>
  <c r="I41" i="65" s="1"/>
  <c r="H40" i="65"/>
  <c r="H39" i="65"/>
  <c r="I39" i="65" s="1"/>
  <c r="H38" i="65"/>
  <c r="I38" i="65" s="1"/>
  <c r="H37" i="65"/>
  <c r="I37" i="65" s="1"/>
  <c r="H36" i="65"/>
  <c r="I36" i="65" s="1"/>
  <c r="H32" i="65"/>
  <c r="H30" i="65"/>
  <c r="H29" i="65"/>
  <c r="H28" i="65"/>
  <c r="H27" i="65"/>
  <c r="H25" i="65"/>
  <c r="H24" i="65"/>
  <c r="I16" i="65"/>
  <c r="F262" i="61"/>
  <c r="F260" i="61"/>
  <c r="F259" i="61"/>
  <c r="F257" i="61"/>
  <c r="F256" i="61"/>
  <c r="F255" i="61"/>
  <c r="F254" i="61"/>
  <c r="F253" i="61"/>
  <c r="F252" i="61"/>
  <c r="F251" i="61"/>
  <c r="E251" i="61" a="1"/>
  <c r="E251" i="61" s="1"/>
  <c r="N24" i="65" l="1"/>
  <c r="O24" i="65"/>
  <c r="L25" i="65"/>
  <c r="M16" i="65"/>
  <c r="R18" i="57"/>
  <c r="Y39" i="57" l="1"/>
  <c r="Y35" i="57"/>
  <c r="Y21" i="57"/>
  <c r="C7" i="59"/>
  <c r="I53" i="65" l="1"/>
  <c r="I55" i="65" l="1"/>
  <c r="H53" i="65"/>
  <c r="H55" i="65" s="1"/>
  <c r="H57" i="65" s="1"/>
  <c r="R46" i="57" a="1"/>
  <c r="R46" i="57" s="1"/>
  <c r="S35" i="57" l="1"/>
  <c r="R35" i="57"/>
  <c r="S34" i="57"/>
  <c r="R34" i="57"/>
  <c r="S33" i="57"/>
  <c r="R33" i="57"/>
  <c r="S32" i="57"/>
  <c r="R32" i="57"/>
  <c r="S31" i="57"/>
  <c r="R31" i="57"/>
  <c r="S30" i="57"/>
  <c r="R30" i="57"/>
  <c r="S22" i="57"/>
  <c r="R22" i="57"/>
  <c r="S21" i="57"/>
  <c r="R21" i="57"/>
  <c r="S20" i="57"/>
  <c r="R20" i="57"/>
  <c r="S19" i="57"/>
  <c r="R19" i="57"/>
  <c r="R13" i="57"/>
  <c r="Q35" i="57"/>
  <c r="Q34" i="57"/>
  <c r="Q33" i="57"/>
  <c r="Q32" i="57"/>
  <c r="Q31" i="57"/>
  <c r="Q30" i="57"/>
  <c r="Q29" i="57"/>
  <c r="S29" i="57" s="1"/>
  <c r="Q28" i="57"/>
  <c r="S28" i="57" s="1"/>
  <c r="Q27" i="57"/>
  <c r="S27" i="57" s="1"/>
  <c r="Q26" i="57"/>
  <c r="S26" i="57" s="1"/>
  <c r="Q25" i="57"/>
  <c r="R25" i="57" s="1"/>
  <c r="Q24" i="57"/>
  <c r="S24" i="57" s="1"/>
  <c r="Q23" i="57"/>
  <c r="R23" i="57" s="1"/>
  <c r="Q22" i="57"/>
  <c r="Q21" i="57"/>
  <c r="Q20" i="57"/>
  <c r="Q19" i="57"/>
  <c r="Q14" i="57"/>
  <c r="S14" i="57" s="1"/>
  <c r="Q13" i="57"/>
  <c r="W42" i="57"/>
  <c r="W41" i="57"/>
  <c r="W43" i="57" s="1"/>
  <c r="W34" i="57"/>
  <c r="W33" i="57"/>
  <c r="W32" i="57"/>
  <c r="W31" i="57"/>
  <c r="W30" i="57"/>
  <c r="W29" i="57"/>
  <c r="W28" i="57"/>
  <c r="W27" i="57"/>
  <c r="W26" i="57"/>
  <c r="W25" i="57"/>
  <c r="W24" i="57"/>
  <c r="W23" i="57"/>
  <c r="W19" i="57"/>
  <c r="W18" i="57"/>
  <c r="W17" i="57"/>
  <c r="W16" i="57"/>
  <c r="W14" i="57"/>
  <c r="W13" i="57"/>
  <c r="W21" i="57" l="1"/>
  <c r="S23" i="57"/>
  <c r="W35" i="57"/>
  <c r="S25" i="57"/>
  <c r="R26" i="57"/>
  <c r="R24" i="57"/>
  <c r="R45" i="57" s="1" a="1"/>
  <c r="R45" i="57" s="1"/>
  <c r="R47" i="57" s="1"/>
  <c r="S13" i="57"/>
  <c r="R14" i="57"/>
  <c r="R27" i="57"/>
  <c r="R28" i="57"/>
  <c r="R29" i="57"/>
  <c r="E55" i="65"/>
  <c r="E47" i="65"/>
  <c r="E32" i="65"/>
  <c r="E51" i="65" s="1"/>
  <c r="E57" i="65" l="1"/>
  <c r="E63" i="65" s="1"/>
  <c r="E73" i="65"/>
  <c r="W37" i="57"/>
  <c r="W39" i="57"/>
  <c r="I17" i="65"/>
  <c r="I23" i="65"/>
  <c r="H23" i="65" s="1"/>
  <c r="E49" i="65"/>
  <c r="J49" i="65" s="1"/>
  <c r="J57" i="65"/>
  <c r="K55" i="65"/>
  <c r="J55" i="65"/>
  <c r="K53" i="65"/>
  <c r="J53" i="65"/>
  <c r="J51" i="65"/>
  <c r="J47" i="65"/>
  <c r="K46" i="65"/>
  <c r="J46" i="65"/>
  <c r="K45" i="65"/>
  <c r="J45" i="65"/>
  <c r="K44" i="65"/>
  <c r="J44" i="65"/>
  <c r="K43" i="65"/>
  <c r="J43" i="65"/>
  <c r="K42" i="65"/>
  <c r="J42" i="65"/>
  <c r="K41" i="65"/>
  <c r="J41" i="65"/>
  <c r="J40" i="65"/>
  <c r="K39" i="65"/>
  <c r="J39" i="65"/>
  <c r="K38" i="65"/>
  <c r="J38" i="65"/>
  <c r="K37" i="65"/>
  <c r="J37" i="65"/>
  <c r="K36" i="65"/>
  <c r="J36" i="65"/>
  <c r="L35" i="65"/>
  <c r="J35" i="65"/>
  <c r="K32" i="65"/>
  <c r="J32" i="65"/>
  <c r="K30" i="65"/>
  <c r="J30" i="65"/>
  <c r="K29" i="65"/>
  <c r="J29" i="65"/>
  <c r="L28" i="65"/>
  <c r="K28" i="65"/>
  <c r="J28" i="65"/>
  <c r="L27" i="65"/>
  <c r="K27" i="65"/>
  <c r="J27" i="65"/>
  <c r="K25" i="65"/>
  <c r="J25" i="65"/>
  <c r="K24" i="65"/>
  <c r="J24" i="65"/>
  <c r="C23" i="59" l="1"/>
  <c r="C27" i="59" s="1"/>
  <c r="W45" i="57"/>
  <c r="M25" i="65"/>
  <c r="I25" i="65" s="1"/>
  <c r="I32" i="65" s="1"/>
  <c r="C21" i="59"/>
  <c r="AU14" i="61"/>
  <c r="N32" i="65" l="1"/>
  <c r="O32" i="65"/>
  <c r="I40" i="65"/>
  <c r="I47" i="65" s="1"/>
  <c r="L32" i="65"/>
  <c r="C26" i="59"/>
  <c r="AU15" i="61"/>
  <c r="AT9" i="61"/>
  <c r="AT11" i="61" s="1"/>
  <c r="AU9" i="61"/>
  <c r="AU11" i="61" s="1"/>
  <c r="AT25" i="61"/>
  <c r="I49" i="65" l="1"/>
  <c r="O47" i="65"/>
  <c r="N47" i="65"/>
  <c r="O40" i="65"/>
  <c r="N40" i="65"/>
  <c r="H65" i="65"/>
  <c r="H63" i="65"/>
  <c r="J63" i="65" s="1"/>
  <c r="J73" i="65" s="1"/>
  <c r="H69" i="65"/>
  <c r="I51" i="65"/>
  <c r="AT26" i="61"/>
  <c r="AU13" i="61"/>
  <c r="AV14" i="61" s="1"/>
  <c r="AV15" i="61"/>
  <c r="N51" i="65" l="1"/>
  <c r="O51" i="65"/>
  <c r="N49" i="65"/>
  <c r="O49" i="65"/>
  <c r="I57" i="65"/>
  <c r="L57" i="65" s="1"/>
  <c r="C25" i="59" l="1"/>
  <c r="C9" i="59"/>
  <c r="I74" i="65"/>
  <c r="I73" i="65"/>
  <c r="N73" i="65" s="1"/>
  <c r="AY9" i="61"/>
  <c r="AX9" i="61"/>
  <c r="D5" i="63" l="1"/>
  <c r="D12" i="63" s="1"/>
  <c r="AY10" i="61" l="1"/>
  <c r="C10" i="59" l="1"/>
  <c r="C5" i="59"/>
  <c r="D2" i="59"/>
  <c r="C11" i="59" l="1"/>
  <c r="I65" i="65" l="1"/>
  <c r="L65" i="65" s="1"/>
  <c r="I69" i="65"/>
  <c r="L69" i="65" s="1"/>
  <c r="I63" i="65"/>
  <c r="L63" i="65" s="1"/>
  <c r="B4" i="58"/>
  <c r="K4" i="58" l="1"/>
  <c r="O4" i="58" s="1"/>
  <c r="AY11" i="61" l="1"/>
  <c r="AY12" i="61" s="1"/>
  <c r="D9" i="63" l="1"/>
  <c r="D6" i="63" s="1"/>
  <c r="L4" i="58"/>
  <c r="P4" i="58" s="1"/>
  <c r="C30" i="59" l="1"/>
  <c r="C29" i="59"/>
  <c r="D13" i="63"/>
  <c r="D7" i="63"/>
  <c r="M4" i="58"/>
  <c r="Q4" i="58" s="1"/>
  <c r="C13" i="59"/>
  <c r="C14" i="59"/>
  <c r="N4" i="58" l="1"/>
  <c r="R4" i="58" s="1"/>
  <c r="K49" i="65"/>
  <c r="K65" i="65"/>
  <c r="K69" i="65"/>
  <c r="K63" i="65"/>
  <c r="K51" i="65"/>
  <c r="K47" i="65"/>
  <c r="K57" i="65"/>
  <c r="K40" i="6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Ariel Cole</author>
    <author>Garrett Wilson</author>
  </authors>
  <commentList>
    <comment ref="E7" authorId="0" shapeId="0" xr:uid="{60A4193B-9BFE-4784-91EA-14454E0D1717}">
      <text>
        <r>
          <rPr>
            <b/>
            <sz val="9"/>
            <color indexed="81"/>
            <rFont val="Tahoma"/>
            <family val="2"/>
          </rPr>
          <t>Ariel Cole:</t>
        </r>
        <r>
          <rPr>
            <sz val="9"/>
            <color indexed="81"/>
            <rFont val="Tahoma"/>
            <family val="2"/>
          </rPr>
          <t xml:space="preserve">
with $3.5MM paydown</t>
        </r>
      </text>
    </comment>
    <comment ref="I24" authorId="1" shapeId="0" xr:uid="{D38804A8-F9EB-484B-8428-1FAA20B34E6D}">
      <text>
        <r>
          <rPr>
            <b/>
            <sz val="9"/>
            <color indexed="81"/>
            <rFont val="Tahoma"/>
            <family val="2"/>
          </rPr>
          <t>Garrett Wilson:</t>
        </r>
        <r>
          <rPr>
            <sz val="9"/>
            <color indexed="81"/>
            <rFont val="Tahoma"/>
            <family val="2"/>
          </rPr>
          <t xml:space="preserve">
Excluded applicant rent and pending renewals</t>
        </r>
      </text>
    </comment>
    <comment ref="I30" authorId="1" shapeId="0" xr:uid="{A8677B99-2330-4784-8069-2A1919CC8642}">
      <text>
        <r>
          <rPr>
            <b/>
            <sz val="9"/>
            <color indexed="81"/>
            <rFont val="Tahoma"/>
            <family val="2"/>
          </rPr>
          <t>Garrett Wilson:</t>
        </r>
        <r>
          <rPr>
            <sz val="9"/>
            <color indexed="81"/>
            <rFont val="Tahoma"/>
            <family val="2"/>
          </rPr>
          <t xml:space="preserve">
Included MTM Rent</t>
        </r>
      </text>
    </comment>
    <comment ref="L73" authorId="1" shapeId="0" xr:uid="{1DBDA2F5-8F76-4DFB-8BD7-729A30B5D693}">
      <text>
        <r>
          <rPr>
            <b/>
            <sz val="9"/>
            <color indexed="81"/>
            <rFont val="Tahoma"/>
            <family val="2"/>
          </rPr>
          <t>Garrett Wilson:</t>
        </r>
        <r>
          <rPr>
            <sz val="9"/>
            <color indexed="81"/>
            <rFont val="Tahoma"/>
            <family val="2"/>
          </rPr>
          <t xml:space="preserve">
Are we using the 6.00% or 6.50% DY threshold?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tc={0F2A8375-8074-4D88-A849-C440967988DC}</author>
  </authors>
  <commentList>
    <comment ref="C2" authorId="0" shapeId="0" xr:uid="{0F2A8375-8074-4D88-A849-C440967988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Through April 15, 2025
Reply:
    Through April 15, 2026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<sst xmlns="http://schemas.openxmlformats.org/spreadsheetml/2006/main" count="3497" uniqueCount="1349">
  <si>
    <t xml:space="preserve"> </t>
  </si>
  <si>
    <t xml:space="preserve"> PROPERTY OVERVIEW</t>
  </si>
  <si>
    <t xml:space="preserve">      Property Name</t>
  </si>
  <si>
    <t xml:space="preserve">      Property Type</t>
  </si>
  <si>
    <t xml:space="preserve">      Property Address, City, State</t>
  </si>
  <si>
    <t>Use second box to specify sqft.,units…</t>
  </si>
  <si>
    <t xml:space="preserve">      Year Built/Year Renovated</t>
  </si>
  <si>
    <t>specify annual/per unit…</t>
  </si>
  <si>
    <t>Underwriting</t>
  </si>
  <si>
    <t>MM/DD/YY</t>
  </si>
  <si>
    <t xml:space="preserve">      Occupancy Rate (physical)</t>
  </si>
  <si>
    <t xml:space="preserve">      Occupancy Date</t>
  </si>
  <si>
    <t xml:space="preserve">  INCOME:</t>
  </si>
  <si>
    <t xml:space="preserve">      Number of Mos. Covered</t>
  </si>
  <si>
    <t xml:space="preserve">      Period Ended</t>
  </si>
  <si>
    <t xml:space="preserve">         Less: Vacancy Loss</t>
  </si>
  <si>
    <t>OR</t>
  </si>
  <si>
    <t xml:space="preserve">      Parking Income</t>
  </si>
  <si>
    <t xml:space="preserve">      Other Income</t>
  </si>
  <si>
    <t xml:space="preserve">  *Effective Gross Income</t>
  </si>
  <si>
    <t>(3) Use either Gross Potential (with Vacancy Loss) or Base Rents; use negative $amt for Vacancy Loss</t>
  </si>
  <si>
    <t xml:space="preserve">  OPERATING EXPENSES:</t>
  </si>
  <si>
    <t xml:space="preserve">      Real Estate Taxes</t>
  </si>
  <si>
    <t xml:space="preserve">      Property Insurance</t>
  </si>
  <si>
    <t xml:space="preserve">      Utilities </t>
  </si>
  <si>
    <t xml:space="preserve">      Repairs and Maintenance</t>
  </si>
  <si>
    <t xml:space="preserve">      Management Fees</t>
  </si>
  <si>
    <t xml:space="preserve">      Payroll &amp; Benefits </t>
  </si>
  <si>
    <t xml:space="preserve">      Advertising &amp; Marketing</t>
  </si>
  <si>
    <t xml:space="preserve">      Professional Fees</t>
  </si>
  <si>
    <t xml:space="preserve">      General and Administrative</t>
  </si>
  <si>
    <t xml:space="preserve">      Other Expenses</t>
  </si>
  <si>
    <t xml:space="preserve">      Ground Rent</t>
  </si>
  <si>
    <t xml:space="preserve"> *Total Operating Expenses</t>
  </si>
  <si>
    <t xml:space="preserve">  Operating Expense Ratio</t>
  </si>
  <si>
    <t xml:space="preserve"> *Net Operating Income</t>
  </si>
  <si>
    <t xml:space="preserve">      Capital Expenditures</t>
  </si>
  <si>
    <t xml:space="preserve">      Extraordinary Capital Expenditures</t>
  </si>
  <si>
    <t xml:space="preserve">  Total Capital Items</t>
  </si>
  <si>
    <t xml:space="preserve"> *Net Cash Flow</t>
  </si>
  <si>
    <t xml:space="preserve">  Debt Service - A Note</t>
  </si>
  <si>
    <t xml:space="preserve"> *Net Cash Flow after Debt Service</t>
  </si>
  <si>
    <t xml:space="preserve">  Source of Financial Data:</t>
  </si>
  <si>
    <t>(ie. operating statements, financial statements, tax return, other)</t>
  </si>
  <si>
    <t>Income: Comments</t>
  </si>
  <si>
    <t>Expense: Comments</t>
  </si>
  <si>
    <t>Capital Items: Comments</t>
  </si>
  <si>
    <t xml:space="preserve">      Laundry/Vending Income</t>
  </si>
  <si>
    <r>
      <t xml:space="preserve">      Base Rent</t>
    </r>
    <r>
      <rPr>
        <sz val="8"/>
        <rFont val="Arial"/>
        <family val="2"/>
      </rPr>
      <t xml:space="preserve"> (3)</t>
    </r>
  </si>
  <si>
    <r>
      <t xml:space="preserve">Notes and  Assumptions: </t>
    </r>
    <r>
      <rPr>
        <i/>
        <sz val="9"/>
        <rFont val="Arial"/>
        <family val="2"/>
      </rPr>
      <t>Years above will roll, always showing a 3yr sequential history.  Comments from the most recent NOI Adjustment Worksheet should be carried forward to Operating Statement</t>
    </r>
  </si>
  <si>
    <t xml:space="preserve">      Cap Ex Reserve (annually)/per Unit.etc. (2)</t>
  </si>
  <si>
    <t>(2) Total $ amount of Capital Reserves required annually by loan documents</t>
  </si>
  <si>
    <t>(1) "X" if debt is outside of the trust, otherwise leave blank</t>
  </si>
  <si>
    <t>Allocated Loan Amount/Percentage</t>
  </si>
  <si>
    <t>Property ID</t>
  </si>
  <si>
    <t>1001-001</t>
  </si>
  <si>
    <t>Paid Thru Date</t>
  </si>
  <si>
    <t>Debt Outside Trust (1)</t>
  </si>
  <si>
    <t>$</t>
  </si>
  <si>
    <t>%</t>
  </si>
  <si>
    <t xml:space="preserve">      Note A-Scheduled Loan Balance</t>
  </si>
  <si>
    <t>X or Blank</t>
  </si>
  <si>
    <t xml:space="preserve">      Note B-Scheduled Loan Balance</t>
  </si>
  <si>
    <t xml:space="preserve">      Note C-Scheduled Loan Balance</t>
  </si>
  <si>
    <t>DSCR: Comments</t>
  </si>
  <si>
    <t>At Contribution</t>
  </si>
  <si>
    <t>Information</t>
  </si>
  <si>
    <r>
      <t xml:space="preserve">Analysis Report.  Year-over-year variances (either higher or lower) must be explained and noted for the following: </t>
    </r>
    <r>
      <rPr>
        <b/>
        <i/>
        <sz val="9"/>
        <rFont val="Arial"/>
        <family val="2"/>
      </rPr>
      <t>&gt;20% DSCR change, &gt;20% EGI/Total Operating Expenses or Total Capital</t>
    </r>
  </si>
  <si>
    <t>Items.  Quarterly variance comments may be necessary if the loan is on the Watch List.</t>
  </si>
  <si>
    <t xml:space="preserve">      Current Net Rentable SF/Units/Beds/Rooms</t>
  </si>
  <si>
    <t xml:space="preserve">      Statement Ending Date</t>
  </si>
  <si>
    <t xml:space="preserve">      Gross Potential Rent (3)</t>
  </si>
  <si>
    <t xml:space="preserve">* Used in the CREFC Comparative Financial Status Report/CREFC Property File/CREFC Loan Periodic Update File. Note that information for multiple property loans must be consolidated (if available) </t>
  </si>
  <si>
    <t>for reporting to the CREFC Loan Periodic Update file.</t>
  </si>
  <si>
    <r>
      <t>MULTIFAMILY OPERATING STATEMENT ANALYSIS REPORT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>(includes Mobile Home Parks, Single Family Rentals, and Co-ops)</t>
    </r>
  </si>
  <si>
    <t>Notes</t>
  </si>
  <si>
    <t>$200 per unit</t>
  </si>
  <si>
    <t>Lydian Apartments</t>
  </si>
  <si>
    <t>Greater of actual fees annualized and 3% of gross revenue</t>
  </si>
  <si>
    <t>T3M Annualized</t>
  </si>
  <si>
    <t>1101</t>
  </si>
  <si>
    <t>B1T</t>
  </si>
  <si>
    <t>N/A</t>
  </si>
  <si>
    <t>Occupied-NTV</t>
  </si>
  <si>
    <t>1102</t>
  </si>
  <si>
    <t>A2</t>
  </si>
  <si>
    <t>Occupied</t>
  </si>
  <si>
    <t>1103</t>
  </si>
  <si>
    <t>1104</t>
  </si>
  <si>
    <t>1105</t>
  </si>
  <si>
    <t>1106</t>
  </si>
  <si>
    <t>A1T</t>
  </si>
  <si>
    <t>1108</t>
  </si>
  <si>
    <t>B1</t>
  </si>
  <si>
    <t>1109</t>
  </si>
  <si>
    <t>A1</t>
  </si>
  <si>
    <t>1110</t>
  </si>
  <si>
    <t>A2T</t>
  </si>
  <si>
    <t>1111</t>
  </si>
  <si>
    <t>1112</t>
  </si>
  <si>
    <t>1113</t>
  </si>
  <si>
    <t>01/16/2023</t>
  </si>
  <si>
    <t>1114</t>
  </si>
  <si>
    <t>A5</t>
  </si>
  <si>
    <t>1115</t>
  </si>
  <si>
    <t>1116</t>
  </si>
  <si>
    <t>1117</t>
  </si>
  <si>
    <t>1118</t>
  </si>
  <si>
    <t>1119</t>
  </si>
  <si>
    <t>B2</t>
  </si>
  <si>
    <t>1120</t>
  </si>
  <si>
    <t>1121</t>
  </si>
  <si>
    <t>A3T</t>
  </si>
  <si>
    <t>1122</t>
  </si>
  <si>
    <t>1123</t>
  </si>
  <si>
    <t>1124</t>
  </si>
  <si>
    <t>1125</t>
  </si>
  <si>
    <t>A5T</t>
  </si>
  <si>
    <t>1126</t>
  </si>
  <si>
    <t>E1T</t>
  </si>
  <si>
    <t>1127</t>
  </si>
  <si>
    <t>1128</t>
  </si>
  <si>
    <t>1129</t>
  </si>
  <si>
    <t>B4</t>
  </si>
  <si>
    <t>1240</t>
  </si>
  <si>
    <t>1130</t>
  </si>
  <si>
    <t>1131</t>
  </si>
  <si>
    <t>1132</t>
  </si>
  <si>
    <t>1133</t>
  </si>
  <si>
    <t>1134</t>
  </si>
  <si>
    <t>1135</t>
  </si>
  <si>
    <t>1136</t>
  </si>
  <si>
    <t>04/01/2022</t>
  </si>
  <si>
    <t>1137</t>
  </si>
  <si>
    <t>B2T</t>
  </si>
  <si>
    <t>Vacant</t>
  </si>
  <si>
    <t>1138</t>
  </si>
  <si>
    <t>Owaka, Jessica</t>
  </si>
  <si>
    <t>06/01/2022</t>
  </si>
  <si>
    <t>1139</t>
  </si>
  <si>
    <t>A7</t>
  </si>
  <si>
    <t>Azzad, Yalile</t>
  </si>
  <si>
    <t>1201</t>
  </si>
  <si>
    <t>1202</t>
  </si>
  <si>
    <t>Occupied-NTVL</t>
  </si>
  <si>
    <t>Perez, Heily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</si>
  <si>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</si>
  <si>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</si>
  <si>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</si>
  <si>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</si>
  <si>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</si>
  <si>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</si>
  <si>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</si>
  <si>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</si>
  <si>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</si>
  <si>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</si>
  <si>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</si>
  <si>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</si>
  <si>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</si>
  <si>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</si>
  <si>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</si>
  <si>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</si>
  <si>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</si>
  <si>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</si>
  <si>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</si>
  <si>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B3T</t>
  </si>
  <si>
    <t>Vacant-Leased</t>
  </si>
  <si>
    <t>1222</t>
  </si>
  <si>
    <t>1223</t>
  </si>
  <si>
    <t>1224</t>
  </si>
  <si>
    <t>1225</t>
  </si>
  <si>
    <t>A6T</t>
  </si>
  <si>
    <t>1226</t>
  </si>
  <si>
    <t>1227</t>
  </si>
  <si>
    <t>1228</t>
  </si>
  <si>
    <t>1229</t>
  </si>
  <si>
    <t>1230</t>
  </si>
  <si>
    <t>1231</t>
  </si>
  <si>
    <t>B4T</t>
  </si>
  <si>
    <t>1232</t>
  </si>
  <si>
    <t>1233</t>
  </si>
  <si>
    <t>1234</t>
  </si>
  <si>
    <t>1235</t>
  </si>
  <si>
    <t>1236</t>
  </si>
  <si>
    <t>1237</t>
  </si>
  <si>
    <t>1238</t>
  </si>
  <si>
    <t>1239</t>
  </si>
  <si>
    <t>Woodward, Angela</t>
  </si>
  <si>
    <t>1241</t>
  </si>
  <si>
    <t>A4T</t>
  </si>
  <si>
    <t>1242</t>
  </si>
  <si>
    <t>1243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</si>
  <si>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</si>
  <si>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</si>
  <si>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</si>
  <si>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</si>
  <si>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</si>
  <si>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</si>
  <si>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</si>
  <si>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</si>
  <si>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</si>
  <si>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</si>
  <si>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</si>
  <si>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</si>
  <si>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12/15/2022</t>
  </si>
  <si>
    <t>1313</t>
  </si>
  <si>
    <t>Rodriguez, Valian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</si>
  <si>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</si>
  <si>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</si>
  <si>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</si>
  <si>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</si>
  <si>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</si>
  <si>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</si>
  <si>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</si>
  <si>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</si>
  <si>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</si>
  <si>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</si>
  <si>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</si>
  <si>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</si>
  <si>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</si>
  <si>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Dudley, Arnesha</t>
  </si>
  <si>
    <t>1327</t>
  </si>
  <si>
    <t>1328</t>
  </si>
  <si>
    <t>1329</t>
  </si>
  <si>
    <t>Selvin, Berkley</t>
  </si>
  <si>
    <t>1330</t>
  </si>
  <si>
    <t>Carrillo, Patricia</t>
  </si>
  <si>
    <t>1331</t>
  </si>
  <si>
    <t>1332</t>
  </si>
  <si>
    <t>1333</t>
  </si>
  <si>
    <t>Dayrit, Dominique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</si>
  <si>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</si>
  <si>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</si>
  <si>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</si>
  <si>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</si>
  <si>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</si>
  <si>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</si>
  <si>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</si>
  <si>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</si>
  <si>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</si>
  <si>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</si>
  <si>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05/19/2023</t>
  </si>
  <si>
    <t>1401</t>
  </si>
  <si>
    <t>1402</t>
  </si>
  <si>
    <t>1403</t>
  </si>
  <si>
    <t>1404</t>
  </si>
  <si>
    <t>1405</t>
  </si>
  <si>
    <t>07/19/2023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</si>
  <si>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</si>
  <si>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</si>
  <si>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</si>
  <si>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</si>
  <si>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</si>
  <si>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</si>
  <si>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</si>
  <si>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</si>
  <si>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</si>
  <si>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</si>
  <si>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</si>
  <si>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</si>
  <si>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</si>
  <si>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</si>
  <si>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</si>
  <si>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</si>
  <si>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</si>
  <si>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</si>
  <si>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</si>
  <si>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</si>
  <si>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</si>
  <si>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</si>
  <si>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</si>
  <si>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</si>
  <si>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</si>
  <si>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Srivastava, Shashank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</si>
  <si>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</si>
  <si>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</si>
  <si>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</si>
  <si>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</si>
  <si>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</si>
  <si>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</si>
  <si>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</si>
  <si>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</si>
  <si>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</si>
  <si>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</si>
  <si>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</si>
  <si>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</si>
  <si>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</si>
  <si>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1501</t>
  </si>
  <si>
    <t>1502</t>
  </si>
  <si>
    <t>1503</t>
  </si>
  <si>
    <t>1504</t>
  </si>
  <si>
    <t>Gillispie, Kendall</t>
  </si>
  <si>
    <t>1505</t>
  </si>
  <si>
    <t>Gorantla, Ram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</si>
  <si>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</si>
  <si>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</si>
  <si>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</si>
  <si>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</si>
  <si>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</si>
  <si>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</si>
  <si>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</si>
  <si>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</si>
  <si>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</si>
  <si>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</si>
  <si>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Mitchell, Steve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</si>
  <si>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</si>
  <si>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</si>
  <si>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</si>
  <si>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</si>
  <si>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</si>
  <si>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</si>
  <si>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</si>
  <si>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</si>
  <si>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</si>
  <si>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</si>
  <si>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</si>
  <si>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</si>
  <si>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</si>
  <si>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</si>
  <si>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</si>
  <si>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04/05/2023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</si>
  <si>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</si>
  <si>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</si>
  <si>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</si>
  <si>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</si>
  <si>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</si>
  <si>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</si>
  <si>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</si>
  <si>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</si>
  <si>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</si>
  <si>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</si>
  <si>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</si>
  <si>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</si>
  <si>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Market Rent</t>
  </si>
  <si>
    <t>Spread</t>
  </si>
  <si>
    <t>T3 other income less T3 concessions</t>
  </si>
  <si>
    <t>Multifamily</t>
  </si>
  <si>
    <t>12 Month Income Statement</t>
  </si>
  <si>
    <t>Reporting Book:</t>
  </si>
  <si>
    <t>As of Date:</t>
  </si>
  <si>
    <t>Location:</t>
  </si>
  <si>
    <t>Month Ending</t>
  </si>
  <si>
    <t>Total</t>
  </si>
  <si>
    <t>Actual</t>
  </si>
  <si>
    <t xml:space="preserve">  </t>
  </si>
  <si>
    <t xml:space="preserve">    </t>
  </si>
  <si>
    <t xml:space="preserve">  NET OPERATING INCOME</t>
  </si>
  <si>
    <t>01/05/2024</t>
  </si>
  <si>
    <t>01/03/2023</t>
  </si>
  <si>
    <t>06/29/2023</t>
  </si>
  <si>
    <t>Lee, Alex</t>
  </si>
  <si>
    <t>Schaloum, Michael</t>
  </si>
  <si>
    <t>Chakraborti, Ayanabha</t>
  </si>
  <si>
    <t>02/28/2023</t>
  </si>
  <si>
    <t>11/18/2023</t>
  </si>
  <si>
    <t>CREFC Investor Reporting Package</t>
  </si>
  <si>
    <t>CASH</t>
  </si>
  <si>
    <t>Cornelius, Erica</t>
  </si>
  <si>
    <t>03/28/2023</t>
  </si>
  <si>
    <t>03/25/2024</t>
  </si>
  <si>
    <t>04/24/2023</t>
  </si>
  <si>
    <t>Hernandez, Evelin</t>
  </si>
  <si>
    <t>05/05/2023</t>
  </si>
  <si>
    <t>St Amour, Sabine</t>
  </si>
  <si>
    <t>Ergin, Dinc</t>
  </si>
  <si>
    <t>Cannella, Victoria</t>
  </si>
  <si>
    <t>05/12/2023</t>
  </si>
  <si>
    <t>Morales Vega, Paola</t>
  </si>
  <si>
    <t>04/08/2023</t>
  </si>
  <si>
    <t>Jones, Wilbert</t>
  </si>
  <si>
    <t>04/26/2024</t>
  </si>
  <si>
    <t>04/29/2024</t>
  </si>
  <si>
    <t>Bracamonte, Gabriella</t>
  </si>
  <si>
    <t>QoQ ∆</t>
  </si>
  <si>
    <t>Cash Management</t>
  </si>
  <si>
    <t>Property</t>
  </si>
  <si>
    <t>Occupancy</t>
  </si>
  <si>
    <t>NOI</t>
  </si>
  <si>
    <t>DY</t>
  </si>
  <si>
    <t>DSCR</t>
  </si>
  <si>
    <t>In CM?</t>
  </si>
  <si>
    <t>Threshold</t>
  </si>
  <si>
    <t>No</t>
  </si>
  <si>
    <t>Notes:</t>
  </si>
  <si>
    <t>NOI adjusted per the loan agreement.</t>
  </si>
  <si>
    <t>DSCR inclusive of benefit from in-the-money rate cap.</t>
  </si>
  <si>
    <t>Cash management testing begins in October 2023</t>
  </si>
  <si>
    <t>Phillips, Branden</t>
  </si>
  <si>
    <t>06/27/2024</t>
  </si>
  <si>
    <t>Judd, Kenneth</t>
  </si>
  <si>
    <t>05/09/2023</t>
  </si>
  <si>
    <t>Tapia, Ashley</t>
  </si>
  <si>
    <t>07/28/2023</t>
  </si>
  <si>
    <t>Rossi, Ginette</t>
  </si>
  <si>
    <t>Levy, Jacob</t>
  </si>
  <si>
    <t>07/14/2023</t>
  </si>
  <si>
    <t>09/01/2023</t>
  </si>
  <si>
    <t>Cruz, Alexandra</t>
  </si>
  <si>
    <t>Villa, Arturo</t>
  </si>
  <si>
    <t>06/10/2023</t>
  </si>
  <si>
    <t>Ness, Benjamin</t>
  </si>
  <si>
    <t>06/24/2023</t>
  </si>
  <si>
    <t>SOFR</t>
  </si>
  <si>
    <t>Investment Year</t>
  </si>
  <si>
    <t>Year Ending</t>
  </si>
  <si>
    <t>Annual Base Rent</t>
  </si>
  <si>
    <t>Monthly Base Rent</t>
  </si>
  <si>
    <t>% Occ.</t>
  </si>
  <si>
    <t>Rent/Occ. Unit</t>
  </si>
  <si>
    <t>Multiplier</t>
  </si>
  <si>
    <t>Average UW Rent</t>
  </si>
  <si>
    <t>Interest Rate Cap</t>
  </si>
  <si>
    <t>Effective Interest Rate</t>
  </si>
  <si>
    <t>Current Principal Balance</t>
  </si>
  <si>
    <t>Debt Service (w/o Cap)</t>
  </si>
  <si>
    <t>Debt Service (w/Cap)</t>
  </si>
  <si>
    <t>DSCR (w/o Cap)</t>
  </si>
  <si>
    <t>DSCR (w/Cap)</t>
  </si>
  <si>
    <t>Resh ID</t>
  </si>
  <si>
    <t>Lease ID</t>
  </si>
  <si>
    <t>Unit</t>
  </si>
  <si>
    <t>SQFT</t>
  </si>
  <si>
    <t>Unit/Lease Status</t>
  </si>
  <si>
    <t>Name</t>
  </si>
  <si>
    <t>Move-In</t>
  </si>
  <si>
    <t>Move-Out</t>
  </si>
  <si>
    <t>Lease Start</t>
  </si>
  <si>
    <t>Lease End</t>
  </si>
  <si>
    <t>Dep On Hand</t>
  </si>
  <si>
    <t>Balance</t>
  </si>
  <si>
    <t>03/07/2022</t>
  </si>
  <si>
    <t>Hopkins, Alyssa</t>
  </si>
  <si>
    <t>03/25/2022</t>
  </si>
  <si>
    <t>10/25/2021</t>
  </si>
  <si>
    <t>Koop, Vanessa</t>
  </si>
  <si>
    <t>07/12/2023</t>
  </si>
  <si>
    <t>Tekle, Luwam</t>
  </si>
  <si>
    <t>Day, Savannah</t>
  </si>
  <si>
    <t>03/05/2022</t>
  </si>
  <si>
    <t>03/28/2022</t>
  </si>
  <si>
    <t>03/16/2022</t>
  </si>
  <si>
    <t>01/05/2022</t>
  </si>
  <si>
    <t>08/30/2024</t>
  </si>
  <si>
    <t>In-Place Rent</t>
  </si>
  <si>
    <t>Annual OpEx</t>
  </si>
  <si>
    <t>UW OpEx</t>
  </si>
  <si>
    <t>Actual OpEx</t>
  </si>
  <si>
    <t>Variance %</t>
  </si>
  <si>
    <t>Anthony, Jacques</t>
  </si>
  <si>
    <t>10/28/2023</t>
  </si>
  <si>
    <t>11/11/2024</t>
  </si>
  <si>
    <t>Acuna, Rafael</t>
  </si>
  <si>
    <t>10/26/2023</t>
  </si>
  <si>
    <t>Lusty, Connor</t>
  </si>
  <si>
    <t>11/08/2023</t>
  </si>
  <si>
    <t>12/23/2024</t>
  </si>
  <si>
    <t>12/13/2024</t>
  </si>
  <si>
    <t>Filbrun, Karly</t>
  </si>
  <si>
    <t>Mariano, Roland Marion</t>
  </si>
  <si>
    <t>Charters, Mckenzie</t>
  </si>
  <si>
    <t>03/24/2025</t>
  </si>
  <si>
    <t>Whiteman, Elizabeth</t>
  </si>
  <si>
    <t>03/08/2024</t>
  </si>
  <si>
    <t>01/16/2025</t>
  </si>
  <si>
    <t>10/28/2024</t>
  </si>
  <si>
    <t>01/23/2024</t>
  </si>
  <si>
    <t>02/24/2025</t>
  </si>
  <si>
    <t>03/01/2024</t>
  </si>
  <si>
    <t>04/29/2025</t>
  </si>
  <si>
    <t>09/03/2024</t>
  </si>
  <si>
    <t>Flournoy, Sherise</t>
  </si>
  <si>
    <t>Cao, Davina</t>
  </si>
  <si>
    <t>04/11/2024</t>
  </si>
  <si>
    <t>04/03/2025</t>
  </si>
  <si>
    <t>02/23/2024</t>
  </si>
  <si>
    <t>Shannon, Nicholas</t>
  </si>
  <si>
    <t>01/03/2025</t>
  </si>
  <si>
    <t>Soni, Vivak</t>
  </si>
  <si>
    <t>Concessions</t>
  </si>
  <si>
    <t>Target DY</t>
  </si>
  <si>
    <t>Current Principal</t>
  </si>
  <si>
    <t>Paydown</t>
  </si>
  <si>
    <t>Total Principal</t>
  </si>
  <si>
    <t>Current Net Cash Flow</t>
  </si>
  <si>
    <t>Needed Net Cash Flow</t>
  </si>
  <si>
    <t>NCF Change</t>
  </si>
  <si>
    <t>Williams, Alexa</t>
  </si>
  <si>
    <t>Harvey, Chauncey</t>
  </si>
  <si>
    <t>05/09/2025</t>
  </si>
  <si>
    <t>06/02/2025</t>
  </si>
  <si>
    <t>08/15/2025</t>
  </si>
  <si>
    <t>FARHAT, NADIM</t>
  </si>
  <si>
    <t>06/12/2024</t>
  </si>
  <si>
    <t>Castillo, Isabella</t>
  </si>
  <si>
    <t>06/22/2024</t>
  </si>
  <si>
    <t>06/23/2025</t>
  </si>
  <si>
    <t>Moyers, Nathan</t>
  </si>
  <si>
    <t>05/11/2024</t>
  </si>
  <si>
    <t>06/10/2025</t>
  </si>
  <si>
    <t>White, Bayley</t>
  </si>
  <si>
    <t>05/24/2024</t>
  </si>
  <si>
    <t>Baez, Ryan</t>
  </si>
  <si>
    <t>04/09/2024</t>
  </si>
  <si>
    <t>05/15/2024</t>
  </si>
  <si>
    <t>Krichevsky, Christopher</t>
  </si>
  <si>
    <t>Mehari, Sabrina</t>
  </si>
  <si>
    <t>06/06/2024</t>
  </si>
  <si>
    <t>05/16/2025</t>
  </si>
  <si>
    <t>05/12/2025</t>
  </si>
  <si>
    <t>Montenegro, Ernesto</t>
  </si>
  <si>
    <t>04/28/2025</t>
  </si>
  <si>
    <t>05/20/2025</t>
  </si>
  <si>
    <t>Lail, Megan</t>
  </si>
  <si>
    <t>Bendick, Brooke</t>
  </si>
  <si>
    <t>08/26/2025</t>
  </si>
  <si>
    <t>06/30/2025</t>
  </si>
  <si>
    <t>Viggo Rivera, Rossani</t>
  </si>
  <si>
    <t>04/27/2024</t>
  </si>
  <si>
    <t>Hohman, Colleen</t>
  </si>
  <si>
    <t>06/01/2024</t>
  </si>
  <si>
    <t>06/27/2025</t>
  </si>
  <si>
    <t>Lawrence, Sabrina</t>
  </si>
  <si>
    <t>Averett, Melissa</t>
  </si>
  <si>
    <t>Mugenga, Coralie</t>
  </si>
  <si>
    <t>06/20/2024</t>
  </si>
  <si>
    <t>07/18/2025</t>
  </si>
  <si>
    <t>Lindner, Jason</t>
  </si>
  <si>
    <t>Gervais, Kenneth</t>
  </si>
  <si>
    <t>09/22/2025</t>
  </si>
  <si>
    <t>Herrera Arriaga, Gabriel</t>
  </si>
  <si>
    <t>08/17/2024</t>
  </si>
  <si>
    <t>07/08/2025</t>
  </si>
  <si>
    <t>Travis, Michael</t>
  </si>
  <si>
    <t>Jordan, Kalil</t>
  </si>
  <si>
    <t>08/21/2025</t>
  </si>
  <si>
    <t>08/28/2024</t>
  </si>
  <si>
    <t>Algibez Flores, Lola</t>
  </si>
  <si>
    <t>08/21/2024</t>
  </si>
  <si>
    <t>08/20/2025</t>
  </si>
  <si>
    <t>Weaver, Cheyenne</t>
  </si>
  <si>
    <t>07/27/2024</t>
  </si>
  <si>
    <t>Maravel, Angel</t>
  </si>
  <si>
    <t>Gomez, Javier</t>
  </si>
  <si>
    <t>08/27/2025</t>
  </si>
  <si>
    <t>Stanley, Maria</t>
  </si>
  <si>
    <t>09/14/2024</t>
  </si>
  <si>
    <t>Tedesco, Chloe Joy</t>
  </si>
  <si>
    <t>Luna Chavez, Carlos</t>
  </si>
  <si>
    <t>09/02/2025</t>
  </si>
  <si>
    <t xml:space="preserve">  INCOME</t>
  </si>
  <si>
    <t xml:space="preserve">    RENTAL REVENUE</t>
  </si>
  <si>
    <t xml:space="preserve">      4010.000 - Rent</t>
  </si>
  <si>
    <t xml:space="preserve">      4011.100 - Month to Month Rent</t>
  </si>
  <si>
    <t xml:space="preserve">    NET RENTAL REVENUE</t>
  </si>
  <si>
    <t xml:space="preserve">    OTHER TENANT INCOME</t>
  </si>
  <si>
    <t xml:space="preserve">      4100.000 - Late Charges</t>
  </si>
  <si>
    <t xml:space="preserve">      4120.000 - Application Fee Income</t>
  </si>
  <si>
    <t xml:space="preserve">      4120.100 - Pet Fees</t>
  </si>
  <si>
    <t xml:space="preserve">      4120.200 - Administrative Fees</t>
  </si>
  <si>
    <t xml:space="preserve">      4124.000 - Lease Termination Fees</t>
  </si>
  <si>
    <t xml:space="preserve">      4140.000 - Reserved/ Covered Parking Fees</t>
  </si>
  <si>
    <t xml:space="preserve">      4150.000 - Miscellaneous Income</t>
  </si>
  <si>
    <t xml:space="preserve">      4150.200 - Renters Insurance Charges</t>
  </si>
  <si>
    <t xml:space="preserve">      4150.300 - Transfer Fee</t>
  </si>
  <si>
    <t xml:space="preserve">      4150.400 - Keys, Cards and Remotes</t>
  </si>
  <si>
    <t xml:space="preserve">      4150.600 - Technology Fee</t>
  </si>
  <si>
    <t xml:space="preserve">      4160.000 - Utility Reimb/Water</t>
  </si>
  <si>
    <t xml:space="preserve">      4161.000 - Utility Reimb/Electric</t>
  </si>
  <si>
    <t xml:space="preserve">      4162.000 - Utility Reimb/Trash</t>
  </si>
  <si>
    <t xml:space="preserve">      4163.000 - Utility Reimb/Pest Control</t>
  </si>
  <si>
    <t xml:space="preserve">      4164.000 - Utility/Gas</t>
  </si>
  <si>
    <t xml:space="preserve">      4165.000 - Valet Trash</t>
  </si>
  <si>
    <t xml:space="preserve">      4170.000 - Security Deposit Forfeiture</t>
  </si>
  <si>
    <t xml:space="preserve">    TOTAL OTHER TENANT INCOME</t>
  </si>
  <si>
    <t xml:space="preserve">  TOTAL INCOME</t>
  </si>
  <si>
    <t xml:space="preserve">  EXPENSES</t>
  </si>
  <si>
    <t xml:space="preserve">    UTILITIES</t>
  </si>
  <si>
    <t xml:space="preserve">      6010.000 - Utilities - Electric / Vacant</t>
  </si>
  <si>
    <t xml:space="preserve">      6015.000 - Utilities - Electric / House</t>
  </si>
  <si>
    <t xml:space="preserve">      6025.000 - Utilities - Gas/ Heating Oil</t>
  </si>
  <si>
    <t xml:space="preserve">      6050.000 - Utilities - Water/Sewer</t>
  </si>
  <si>
    <t xml:space="preserve">      6090.000 - Telephone</t>
  </si>
  <si>
    <t xml:space="preserve">      6100.000 - Waste Disposal</t>
  </si>
  <si>
    <t xml:space="preserve">    TOTAL UTILITIES</t>
  </si>
  <si>
    <t xml:space="preserve">    CONTRACT SERVICES</t>
  </si>
  <si>
    <t xml:space="preserve">      6110.000 - Contract - Landscape Contract</t>
  </si>
  <si>
    <t xml:space="preserve">      6111.000 - Contract - Other Landscape/Irr</t>
  </si>
  <si>
    <t xml:space="preserve">      6120.000 - Contract - Security Patrol</t>
  </si>
  <si>
    <t xml:space="preserve">      6121.000 - Contract - Alarm Monitor</t>
  </si>
  <si>
    <t xml:space="preserve">      6140.000 - Contract - Pest Control</t>
  </si>
  <si>
    <t xml:space="preserve">      6210.000 - Contract - Repair Services</t>
  </si>
  <si>
    <t xml:space="preserve">    TOTAL CONTRACT SERVICES</t>
  </si>
  <si>
    <t xml:space="preserve">    REPAIRS &amp; MAINTENANCE</t>
  </si>
  <si>
    <t xml:space="preserve">      6230.000 - HVAC Repairs &amp; Supplies</t>
  </si>
  <si>
    <t xml:space="preserve">      6240.000 - Pool Supplies</t>
  </si>
  <si>
    <t xml:space="preserve">      6250.000 - Paint Service &amp; Supplies</t>
  </si>
  <si>
    <t xml:space="preserve">      6251.000 - Resurface</t>
  </si>
  <si>
    <t xml:space="preserve">      6252.000 - Gate Repairs</t>
  </si>
  <si>
    <t xml:space="preserve">      6260.000 - Plumbing Repairs/Supplies</t>
  </si>
  <si>
    <t xml:space="preserve">      6270.000 - Electrical Repairs/Supplies</t>
  </si>
  <si>
    <t xml:space="preserve">      6272.000 - Small Tools</t>
  </si>
  <si>
    <t xml:space="preserve">      6330.000 - Window and Door Repairs</t>
  </si>
  <si>
    <t xml:space="preserve">      6350.000 - Floor Clean &amp; Repair</t>
  </si>
  <si>
    <t xml:space="preserve">      6352.000 - Housekeeping/Apt Cleaning</t>
  </si>
  <si>
    <t xml:space="preserve">      6354.000 - Appliances &amp; Parts</t>
  </si>
  <si>
    <t xml:space="preserve">      6355.000 - General Interior Repairs</t>
  </si>
  <si>
    <t xml:space="preserve">    TOTAL REPAIRS &amp; MAINTENANCE</t>
  </si>
  <si>
    <t xml:space="preserve">    PAYROLL</t>
  </si>
  <si>
    <t xml:space="preserve">      6410.000 - Payroll - Administrative</t>
  </si>
  <si>
    <t xml:space="preserve">      6460.000 - Group Health Insurance</t>
  </si>
  <si>
    <t xml:space="preserve">    6470.000 - Worker’s Compensation</t>
  </si>
  <si>
    <t xml:space="preserve">      6480.000 - Drug Screening</t>
  </si>
  <si>
    <t xml:space="preserve">    TOTAL PAYROLL</t>
  </si>
  <si>
    <t xml:space="preserve">    TAXES AND INSURANCE</t>
  </si>
  <si>
    <t xml:space="preserve">      6510.000 - Insurance</t>
  </si>
  <si>
    <t xml:space="preserve">      6520.000 - Ad Valorem (Property) Taxes</t>
  </si>
  <si>
    <t xml:space="preserve">      6530.000 - Other Taxes</t>
  </si>
  <si>
    <t xml:space="preserve">    TOTAL TAXES AND INSURANCE</t>
  </si>
  <si>
    <t xml:space="preserve">    MANAGEMENT FEES</t>
  </si>
  <si>
    <t xml:space="preserve">      6540.000 - Management Fees</t>
  </si>
  <si>
    <t xml:space="preserve">    TOTAL MANAGEMENT FEES</t>
  </si>
  <si>
    <t xml:space="preserve">    ADMINISTRATIVE EXPENSE</t>
  </si>
  <si>
    <t xml:space="preserve">      6600.000 - Eviction Costs</t>
  </si>
  <si>
    <t xml:space="preserve">      6605.000 - Utility Billing</t>
  </si>
  <si>
    <t xml:space="preserve">      6606.000 - Tenant Liability Insurance</t>
  </si>
  <si>
    <t xml:space="preserve">      6610.000 - Resident Screening</t>
  </si>
  <si>
    <t xml:space="preserve">      6616.000 - Bank Fees</t>
  </si>
  <si>
    <t xml:space="preserve">      6620.000 - Office Supplies and Equipment</t>
  </si>
  <si>
    <t xml:space="preserve">      6621.000 - Answering Service</t>
  </si>
  <si>
    <t xml:space="preserve">      6622.000 - Uniforms</t>
  </si>
  <si>
    <t xml:space="preserve">      6625.000 - Data Processing and Software</t>
  </si>
  <si>
    <t xml:space="preserve">      6626.000 - IT Support Website</t>
  </si>
  <si>
    <t xml:space="preserve">      6630.000 - Postage, Courier, and Freight</t>
  </si>
  <si>
    <t xml:space="preserve">      6635.000 - Meetings and Training Classes</t>
  </si>
  <si>
    <t xml:space="preserve">      6645.000 - Legal Services</t>
  </si>
  <si>
    <t xml:space="preserve">      6655.000 - Other Professional Services</t>
  </si>
  <si>
    <t xml:space="preserve">      6660.000 - Permits &amp; Registration</t>
  </si>
  <si>
    <t xml:space="preserve">      6670.000 - Meals &amp; Entertainment</t>
  </si>
  <si>
    <t xml:space="preserve">    TOTAL ADMINISTRATIVE EXPENSE</t>
  </si>
  <si>
    <t xml:space="preserve">    MARKETING</t>
  </si>
  <si>
    <t xml:space="preserve">      6705.000 - Resident Party &amp; Functions</t>
  </si>
  <si>
    <t xml:space="preserve">      6730.000 - Internet Ads &amp; Listings</t>
  </si>
  <si>
    <t xml:space="preserve">    TOTAL MARKETING</t>
  </si>
  <si>
    <t xml:space="preserve">  TOTAL EXPENSES</t>
  </si>
  <si>
    <t>10/31/2024</t>
  </si>
  <si>
    <t>11/30/2024</t>
  </si>
  <si>
    <t>Ortiz Alvarez, Fabian</t>
  </si>
  <si>
    <t>10/08/2025</t>
  </si>
  <si>
    <t>10/20/2025</t>
  </si>
  <si>
    <t>mwansa, bwalya</t>
  </si>
  <si>
    <t>11/29/2024</t>
  </si>
  <si>
    <t>11/25/2025</t>
  </si>
  <si>
    <t>10/15/2024</t>
  </si>
  <si>
    <t>Edwards, Amanda</t>
  </si>
  <si>
    <t>12/10/2024</t>
  </si>
  <si>
    <t>11/21/2025</t>
  </si>
  <si>
    <t>Hernandez Guillen, Angelica</t>
  </si>
  <si>
    <t>12/28/2024</t>
  </si>
  <si>
    <t>King, Jordan</t>
  </si>
  <si>
    <t>Stohlmann Hekl, Simone</t>
  </si>
  <si>
    <t>03/19/2026</t>
  </si>
  <si>
    <t>Armas Gonzalez, Jose</t>
  </si>
  <si>
    <t>10/23/2025</t>
  </si>
  <si>
    <t>Johnson, Matthew</t>
  </si>
  <si>
    <t>11/23/2024</t>
  </si>
  <si>
    <t>Llamas, Marissa</t>
  </si>
  <si>
    <t>10/10/2025</t>
  </si>
  <si>
    <t>11/03/2025</t>
  </si>
  <si>
    <t>Mahmic, Selma</t>
  </si>
  <si>
    <t>10/22/2024</t>
  </si>
  <si>
    <t>Tax Summary</t>
  </si>
  <si>
    <t>Net Operating Income</t>
  </si>
  <si>
    <t xml:space="preserve">      6100.100 - Valet Trash Service</t>
  </si>
  <si>
    <t xml:space="preserve">      6410.700 - Payroll Rent Credit</t>
  </si>
  <si>
    <t>Alanis, Victor</t>
  </si>
  <si>
    <t>02/01/2025</t>
  </si>
  <si>
    <t>01/30/2026</t>
  </si>
  <si>
    <t>Newman, Ashley</t>
  </si>
  <si>
    <t>02/27/2025</t>
  </si>
  <si>
    <t>04/27/2026</t>
  </si>
  <si>
    <t>03/21/2025</t>
  </si>
  <si>
    <t>03/20/2026</t>
  </si>
  <si>
    <t>Johns, Jordan</t>
  </si>
  <si>
    <t>03/03/2026</t>
  </si>
  <si>
    <t>04/14/2025</t>
  </si>
  <si>
    <t>03/10/2026</t>
  </si>
  <si>
    <t>Cordis, Ricardo</t>
  </si>
  <si>
    <t>01/30/2025</t>
  </si>
  <si>
    <t>Hermanson, Camille</t>
  </si>
  <si>
    <t>03/15/2025</t>
  </si>
  <si>
    <t>06/29/2026</t>
  </si>
  <si>
    <t>01/14/2025</t>
  </si>
  <si>
    <t>01/20/2026</t>
  </si>
  <si>
    <t>Fields, Zarian</t>
  </si>
  <si>
    <t>02/19/2025</t>
  </si>
  <si>
    <t>Larrick, Robert</t>
  </si>
  <si>
    <t>03/27/2025</t>
  </si>
  <si>
    <t>06/30/2026</t>
  </si>
  <si>
    <t>01/06/2026</t>
  </si>
  <si>
    <t>03/30/2026</t>
  </si>
  <si>
    <t>01/18/2025</t>
  </si>
  <si>
    <t>01/19/2026</t>
  </si>
  <si>
    <t>04/15/2026</t>
  </si>
  <si>
    <t>01/15/2026</t>
  </si>
  <si>
    <t>02/24/2026</t>
  </si>
  <si>
    <t>03/27/2026</t>
  </si>
  <si>
    <t>Heck, Udochukwu</t>
  </si>
  <si>
    <t>Dondero, Dylan</t>
  </si>
  <si>
    <t>01/04/2025</t>
  </si>
  <si>
    <t>03/26/2025</t>
  </si>
  <si>
    <t>02/13/2026</t>
  </si>
  <si>
    <t>02/25/2026</t>
  </si>
  <si>
    <t>03/18/2026</t>
  </si>
  <si>
    <t>Lovell, Eric</t>
  </si>
  <si>
    <t>Bernal, Cristina</t>
  </si>
  <si>
    <t>Rock, Amanda</t>
  </si>
  <si>
    <t>02/07/2025</t>
  </si>
  <si>
    <t>03/06/2026</t>
  </si>
  <si>
    <t>Taylor, Dylan</t>
  </si>
  <si>
    <t>01/25/2025</t>
  </si>
  <si>
    <t>03/25/2026</t>
  </si>
  <si>
    <t>Knightvest Management LLC - Lydian</t>
  </si>
  <si>
    <t>RENT ROLL DETAIL</t>
  </si>
  <si>
    <t xml:space="preserve">Emp Credit </t>
  </si>
  <si>
    <t>Quarterly</t>
  </si>
  <si>
    <t>Yearly</t>
  </si>
  <si>
    <t>04/30/2025</t>
  </si>
  <si>
    <t>05/31/2025</t>
  </si>
  <si>
    <t xml:space="preserve">  DEBT SERVICE</t>
  </si>
  <si>
    <t xml:space="preserve">    7010.000 - Debt Service / Interest</t>
  </si>
  <si>
    <t xml:space="preserve">    7010.001 - Int Exp Contra / Rate Cap Proceeds</t>
  </si>
  <si>
    <t xml:space="preserve">  TOTAL DEBT SERVICE</t>
  </si>
  <si>
    <t xml:space="preserve">  NET INCOME BEFORE DEPRECIATION &amp; AMORTIZATION</t>
  </si>
  <si>
    <t xml:space="preserve">  OTHER INCOME/EXPENSES</t>
  </si>
  <si>
    <t xml:space="preserve">    6920.000 - Miscellaneous Expense</t>
  </si>
  <si>
    <t xml:space="preserve">    6930.000 - Asset Management Fee</t>
  </si>
  <si>
    <t xml:space="preserve">    6940.000 - Professional/Legal Fees</t>
  </si>
  <si>
    <t xml:space="preserve">    6941.000 - Professional/Acctg Services</t>
  </si>
  <si>
    <t xml:space="preserve">  TOTAL OTHER INCOME/EXPENSES</t>
  </si>
  <si>
    <t xml:space="preserve">  NET INCOME</t>
  </si>
  <si>
    <t>Ismond, Diane</t>
  </si>
  <si>
    <t>09/09/2026</t>
  </si>
  <si>
    <t>05/10/2025</t>
  </si>
  <si>
    <t>05/08/2026</t>
  </si>
  <si>
    <t>06/28/2025</t>
  </si>
  <si>
    <t>05/22/2026</t>
  </si>
  <si>
    <t>05/11/2026</t>
  </si>
  <si>
    <t>08/16/2025</t>
  </si>
  <si>
    <t>Connell, Abbey</t>
  </si>
  <si>
    <t>05/24/2025</t>
  </si>
  <si>
    <t>07/23/2026</t>
  </si>
  <si>
    <t>Wilson, Kaylie</t>
  </si>
  <si>
    <t>Crossley, Ryan</t>
  </si>
  <si>
    <t>05/28/2025</t>
  </si>
  <si>
    <t>05/27/2026</t>
  </si>
  <si>
    <t>06/03/2025</t>
  </si>
  <si>
    <t>06/02/2026</t>
  </si>
  <si>
    <t>Urbina, Briana</t>
  </si>
  <si>
    <t>Rivas, Ana</t>
  </si>
  <si>
    <t>06/26/2026</t>
  </si>
  <si>
    <t>07/16/2025</t>
  </si>
  <si>
    <t>06/16/2026</t>
  </si>
  <si>
    <t>Ramirez, Noelia</t>
  </si>
  <si>
    <t>05/02/2025</t>
  </si>
  <si>
    <t>05/02/2026</t>
  </si>
  <si>
    <t>Becerra, Macie</t>
  </si>
  <si>
    <t>05/01/2025</t>
  </si>
  <si>
    <t>04/29/2026</t>
  </si>
  <si>
    <t>Garcia, Kassandra</t>
  </si>
  <si>
    <t>06/11/2025</t>
  </si>
  <si>
    <t>06/10/2026</t>
  </si>
  <si>
    <t>06/24/2025</t>
  </si>
  <si>
    <t>06/23/2026</t>
  </si>
  <si>
    <t>Lawrence, Karlisa</t>
  </si>
  <si>
    <t>05/15/2025</t>
  </si>
  <si>
    <t>05/14/2026</t>
  </si>
  <si>
    <t>Brooks, Trevon</t>
  </si>
  <si>
    <t>07/15/2026</t>
  </si>
  <si>
    <t>Randolph, John</t>
  </si>
  <si>
    <t>05/25/2026</t>
  </si>
  <si>
    <t>Hernandez Buenaventura, Alexi</t>
  </si>
  <si>
    <t>04/13/2026</t>
  </si>
  <si>
    <t>Andrew, Xochilth</t>
  </si>
  <si>
    <t>05/27/2025</t>
  </si>
  <si>
    <t>05/26/2026</t>
  </si>
  <si>
    <t>07/01/2025</t>
  </si>
  <si>
    <t>04/25/2025</t>
  </si>
  <si>
    <t>04/24/2026</t>
  </si>
  <si>
    <t>06/17/2025</t>
  </si>
  <si>
    <t>09/16/2026</t>
  </si>
  <si>
    <t>Valencia Zerbe, Roberto</t>
  </si>
  <si>
    <t>06/07/2025</t>
  </si>
  <si>
    <t>06/05/2026</t>
  </si>
  <si>
    <t>06/22/2026</t>
  </si>
  <si>
    <t>05/06/2025</t>
  </si>
  <si>
    <t>05/05/2026</t>
  </si>
  <si>
    <t>Jackson, Andre</t>
  </si>
  <si>
    <t>04/19/2025</t>
  </si>
  <si>
    <t>04/20/2026</t>
  </si>
  <si>
    <t>05/19/2026</t>
  </si>
  <si>
    <t>04/28/2026</t>
  </si>
  <si>
    <t>05/13/2025</t>
  </si>
  <si>
    <t>05/12/2026</t>
  </si>
  <si>
    <t>Palmer, Jerome</t>
  </si>
  <si>
    <t>Reynolds, Milan</t>
  </si>
  <si>
    <t>05/30/2025</t>
  </si>
  <si>
    <t>05/29/2026</t>
  </si>
  <si>
    <t>Juarez, Ximena</t>
  </si>
  <si>
    <t>08/03/2026</t>
  </si>
  <si>
    <t>Tucker, Mashoneda</t>
  </si>
  <si>
    <t>Lopez, Anthony</t>
  </si>
  <si>
    <t>04/12/2025</t>
  </si>
  <si>
    <t>Iric, Mikica</t>
  </si>
  <si>
    <t>05/29/2025</t>
  </si>
  <si>
    <t>05/28/2026</t>
  </si>
  <si>
    <t>Gilbertson, Grace</t>
  </si>
  <si>
    <t>09/23/2026</t>
  </si>
  <si>
    <t>04/02/2026</t>
  </si>
  <si>
    <t>Adamji, Zahra</t>
  </si>
  <si>
    <t>06/03/2026</t>
  </si>
  <si>
    <t>Jender, Michael</t>
  </si>
  <si>
    <t>06/24/2026</t>
  </si>
  <si>
    <t>05/01/2026</t>
  </si>
  <si>
    <t>Mondala, Hanna</t>
  </si>
  <si>
    <t>Mikkelsen, Stephanie</t>
  </si>
  <si>
    <t>04/10/2026</t>
  </si>
  <si>
    <t>Wood, Carolyn</t>
  </si>
  <si>
    <t>04/22/2025</t>
  </si>
  <si>
    <t>04/21/2026</t>
  </si>
  <si>
    <t>INCOME</t>
  </si>
  <si>
    <t>Potential Rental Revenue</t>
  </si>
  <si>
    <t>Loss To Lease</t>
  </si>
  <si>
    <t>Scheduled Base Rental Revenue</t>
  </si>
  <si>
    <t>Other Income</t>
  </si>
  <si>
    <t>Potential Gross Income</t>
  </si>
  <si>
    <t>Minus: Vacancy</t>
  </si>
  <si>
    <t>Minus: Credit Loss</t>
  </si>
  <si>
    <t>Minus: Model Unit</t>
  </si>
  <si>
    <t>Minus: Concessions Initial Lease Up</t>
  </si>
  <si>
    <t>Minus: Concessions Ongoing</t>
  </si>
  <si>
    <t>Effective Gross Income</t>
  </si>
  <si>
    <t>OPERATING EXPENSES</t>
  </si>
  <si>
    <t>Total Operating Expenses</t>
  </si>
  <si>
    <t>Operating Expenses % EGR</t>
  </si>
  <si>
    <t>Real Estate Taxes %/EGR</t>
  </si>
  <si>
    <t>Payroll</t>
  </si>
  <si>
    <t>Employee Units</t>
  </si>
  <si>
    <t>Marketing</t>
  </si>
  <si>
    <t>General &amp; Admin.</t>
  </si>
  <si>
    <t>Miscellaneous</t>
  </si>
  <si>
    <t>Landscaping/Grounds</t>
  </si>
  <si>
    <t>Make-ready</t>
  </si>
  <si>
    <t>Repairs &amp; Maint.</t>
  </si>
  <si>
    <t>Janitorial</t>
  </si>
  <si>
    <t>Security/Life Safety</t>
  </si>
  <si>
    <t>Utilities</t>
  </si>
  <si>
    <t>Insurance</t>
  </si>
  <si>
    <t>Replacement Reserves</t>
  </si>
  <si>
    <t>Misc #2 (GL Expense)</t>
  </si>
  <si>
    <t>RE Taxes</t>
  </si>
  <si>
    <t>Management Fee</t>
  </si>
  <si>
    <t>6.00% through April 2026</t>
  </si>
  <si>
    <t>3Q 2025</t>
  </si>
  <si>
    <t>Voss, Neil</t>
  </si>
  <si>
    <t>11/02/2026</t>
  </si>
  <si>
    <t>08/01/2025</t>
  </si>
  <si>
    <t>07/30/2026</t>
  </si>
  <si>
    <t>Nop, Donna</t>
  </si>
  <si>
    <t>07/16/2026</t>
  </si>
  <si>
    <t>08/30/2025</t>
  </si>
  <si>
    <t>08/28/2026</t>
  </si>
  <si>
    <t>08/14/2026</t>
  </si>
  <si>
    <t>Rodriguez, Michelle</t>
  </si>
  <si>
    <t>11/29/2025</t>
  </si>
  <si>
    <t>07/11/2025</t>
  </si>
  <si>
    <t>07/10/2026</t>
  </si>
  <si>
    <t>09/30/2025</t>
  </si>
  <si>
    <t>09/29/2026</t>
  </si>
  <si>
    <t>08/21/2026</t>
  </si>
  <si>
    <t>Cruz Sanchez, Karla</t>
  </si>
  <si>
    <t>07/25/2025</t>
  </si>
  <si>
    <t>07/24/2026</t>
  </si>
  <si>
    <t>08/23/2025</t>
  </si>
  <si>
    <t>Gray - EMP, Recco</t>
  </si>
  <si>
    <t>Gura, Jena</t>
  </si>
  <si>
    <t>09/19/2025</t>
  </si>
  <si>
    <t>09/21/2026</t>
  </si>
  <si>
    <t>10/17/2025</t>
  </si>
  <si>
    <t>Lemerand, Stephen</t>
  </si>
  <si>
    <t>ivy, jerome</t>
  </si>
  <si>
    <t>10/29/2026</t>
  </si>
  <si>
    <t>Fraser, Gracie</t>
  </si>
  <si>
    <t>07/07/2026</t>
  </si>
  <si>
    <t>11/08/2025</t>
  </si>
  <si>
    <t>Fallon, Erika</t>
  </si>
  <si>
    <t>09/08/2025</t>
  </si>
  <si>
    <t>12/07/2026</t>
  </si>
  <si>
    <t>08/25/2026</t>
  </si>
  <si>
    <t>08/07/2025</t>
  </si>
  <si>
    <t>09/07/2026</t>
  </si>
  <si>
    <t>07/22/2025</t>
  </si>
  <si>
    <t>08/20/2026</t>
  </si>
  <si>
    <t>09/25/2025</t>
  </si>
  <si>
    <t>09/24/2026</t>
  </si>
  <si>
    <t>07/29/2025</t>
  </si>
  <si>
    <t>07/28/2026</t>
  </si>
  <si>
    <t>07/15/2025</t>
  </si>
  <si>
    <t>07/14/2026</t>
  </si>
  <si>
    <t>Baltayan, Christina</t>
  </si>
  <si>
    <t>07/26/2025</t>
  </si>
  <si>
    <t>Johnson, Jerold</t>
  </si>
  <si>
    <t>07/21/2026</t>
  </si>
  <si>
    <t>08/26/2026</t>
  </si>
  <si>
    <t>07/31/2025</t>
  </si>
  <si>
    <t>09/16/2025</t>
  </si>
  <si>
    <t>12/15/2026</t>
  </si>
  <si>
    <t>08/28/2025</t>
  </si>
  <si>
    <t>08/27/2026</t>
  </si>
  <si>
    <t>GREEN, MONIQUE</t>
  </si>
  <si>
    <t>09/15/2026</t>
  </si>
  <si>
    <t>Holganza, Ymir Allen</t>
  </si>
  <si>
    <t>09/01/2026</t>
  </si>
  <si>
    <t>07/19/2025</t>
  </si>
  <si>
    <t>07/17/2026</t>
  </si>
  <si>
    <t>Prince, Karlee</t>
  </si>
  <si>
    <t>09/03/2025</t>
  </si>
  <si>
    <t>09/02/2026</t>
  </si>
  <si>
    <t>08/31/2025</t>
  </si>
  <si>
    <t>11/30/2025</t>
  </si>
  <si>
    <t>10/31/2025</t>
  </si>
  <si>
    <t xml:space="preserve">      6273.000 - Keys &amp; Locks</t>
  </si>
  <si>
    <t>10/28/2025</t>
  </si>
  <si>
    <t>10/27/2026</t>
  </si>
  <si>
    <t>Trinh, Sarah</t>
  </si>
  <si>
    <t>11/01/2025</t>
  </si>
  <si>
    <t>Stuart, Breyana</t>
  </si>
  <si>
    <t>10/06/2025</t>
  </si>
  <si>
    <t>11/05/2026</t>
  </si>
  <si>
    <t>Toscano, Ariana</t>
  </si>
  <si>
    <t>11/14/2025</t>
  </si>
  <si>
    <t>04/01/2026</t>
  </si>
  <si>
    <t>11/27/2026</t>
  </si>
  <si>
    <t>Nurse, Kiaya</t>
  </si>
  <si>
    <t>10/07/2025</t>
  </si>
  <si>
    <t>11/06/2026</t>
  </si>
  <si>
    <t>11/26/2025</t>
  </si>
  <si>
    <t>11/25/2026</t>
  </si>
  <si>
    <t>Sais, Monique</t>
  </si>
  <si>
    <t>10/03/2025</t>
  </si>
  <si>
    <t>10/02/2026</t>
  </si>
  <si>
    <t>DeCoursey, Matthew</t>
  </si>
  <si>
    <t>11/22/2025</t>
  </si>
  <si>
    <t>02/22/2027</t>
  </si>
  <si>
    <t>12/01/2025</t>
  </si>
  <si>
    <t>11/24/2026</t>
  </si>
  <si>
    <t>Roscoe, Mackenzie</t>
  </si>
  <si>
    <t>11/20/2026</t>
  </si>
  <si>
    <t>Lopez Medina, Arian</t>
  </si>
  <si>
    <t>11/19/2026</t>
  </si>
  <si>
    <t>Dupree - EMP, Valentino</t>
  </si>
  <si>
    <t>11/11/2025</t>
  </si>
  <si>
    <t>02/10/2027</t>
  </si>
  <si>
    <t>Quinlan, Heather</t>
  </si>
  <si>
    <t>Nguyen, Lyssa</t>
  </si>
  <si>
    <t>10/15/2025</t>
  </si>
  <si>
    <t>10/14/2026</t>
  </si>
  <si>
    <t>Palacios, Silvia</t>
  </si>
  <si>
    <t>10/09/2026</t>
  </si>
  <si>
    <t>Askan, Sean</t>
  </si>
  <si>
    <t>10/07/2026</t>
  </si>
  <si>
    <t>Sherman, Eron</t>
  </si>
  <si>
    <t>11/03/2026</t>
  </si>
  <si>
    <t>Araiza - EMP, Zambri</t>
  </si>
  <si>
    <t>Leyva, Kisha</t>
  </si>
  <si>
    <t>11/16/2026</t>
  </si>
  <si>
    <t>Arnold, Jonnie</t>
  </si>
  <si>
    <t>10/22/2026</t>
  </si>
  <si>
    <t>Villa, Ivette</t>
  </si>
  <si>
    <t>10/01/2025</t>
  </si>
  <si>
    <t>Carter, Robin</t>
  </si>
  <si>
    <t>11/20/2025</t>
  </si>
  <si>
    <t>02/19/2026</t>
  </si>
  <si>
    <t>11/13/2026</t>
  </si>
  <si>
    <t>10/22/2025</t>
  </si>
  <si>
    <t>Oct</t>
  </si>
  <si>
    <t>Nov</t>
  </si>
  <si>
    <t>Dec</t>
  </si>
  <si>
    <t>4Q 2025</t>
  </si>
  <si>
    <t>12/28/2025</t>
  </si>
  <si>
    <t>12/28/2026</t>
  </si>
  <si>
    <t>12/30/2025</t>
  </si>
  <si>
    <t>03/29/2027</t>
  </si>
  <si>
    <t>03/01/2027</t>
  </si>
  <si>
    <t>Daugherty, Elease</t>
  </si>
  <si>
    <t>12/12/2025</t>
  </si>
  <si>
    <t>12/11/2026</t>
  </si>
  <si>
    <t>12/31/2025</t>
  </si>
  <si>
    <t>Current 2.5% Cap Rate +2.45% Spread</t>
  </si>
  <si>
    <t>Mod Proposal</t>
  </si>
  <si>
    <t>Post Paydown</t>
  </si>
  <si>
    <t>YYYY</t>
  </si>
  <si>
    <t>(prcdng yr to base)</t>
  </si>
  <si>
    <t>(prcdng yr to 2nd prcdng)</t>
  </si>
  <si>
    <t>YYYY-U/W</t>
  </si>
  <si>
    <t>YYYY-YYYY</t>
  </si>
  <si>
    <t>Variance</t>
  </si>
  <si>
    <t xml:space="preserve">  Debt Service - B Note</t>
  </si>
  <si>
    <t xml:space="preserve">  Debt Service - C Note</t>
  </si>
  <si>
    <t xml:space="preserve"> *DSCR: (NOI/Debt Service) - A Note</t>
  </si>
  <si>
    <t xml:space="preserve"> *DSCR: (NOI/Debt Service) - A &amp; B Note</t>
  </si>
  <si>
    <t xml:space="preserve"> *DSCR: (NOI/Debt Service) - A, B &amp; C Note</t>
  </si>
  <si>
    <t xml:space="preserve"> *DSCR: (NCF/Debt Service) - A Note</t>
  </si>
  <si>
    <t xml:space="preserve"> *DSCR: (NCF/Debt Service) - A &amp; B Note</t>
  </si>
  <si>
    <t xml:space="preserve"> *DSCR: (NCF/Debt Service) - A, B &amp; C Note</t>
  </si>
  <si>
    <t>Annualized T12</t>
  </si>
  <si>
    <t>Annualized T6</t>
  </si>
  <si>
    <t>Annualized T3</t>
  </si>
  <si>
    <t>Recurring</t>
  </si>
  <si>
    <t>Less: Non-Recurring</t>
  </si>
  <si>
    <t>Net Total</t>
  </si>
  <si>
    <t>*Debt Yield (NCF/Debt Balance)</t>
  </si>
  <si>
    <t>TTM</t>
  </si>
  <si>
    <t>as of 3/31/2026</t>
  </si>
  <si>
    <t>DY TEST</t>
  </si>
  <si>
    <t>as of 09/30/2025</t>
  </si>
  <si>
    <t>as of 12/31/2025</t>
  </si>
  <si>
    <t>03/31/2026</t>
  </si>
  <si>
    <t>01/31/2026</t>
  </si>
  <si>
    <t>02/28/2026</t>
  </si>
  <si>
    <t xml:space="preserve">      6090.100 - Telephone Internet</t>
  </si>
  <si>
    <t>Created on: 04/09/2026 4:00 PM CDT</t>
  </si>
  <si>
    <t>03/31/2026 05:06 PM</t>
  </si>
  <si>
    <t>As of Date: 03/31/2026</t>
  </si>
  <si>
    <t>Parameters: Properties: - all subproperties-; Show All Unit Designations or Filter by: ALL; Subjournals: ALL; Sort by: Unit; Report Type: Details + Summary; Exclude Formers?: Yes; Show Unit Rent as: Market Rent; Hide all PII Data?: No</t>
  </si>
  <si>
    <t>Floorplan</t>
  </si>
  <si>
    <t>Unit 
Designation</t>
  </si>
  <si>
    <t>Sub Journal</t>
  </si>
  <si>
    <t>Required
Deposit</t>
  </si>
  <si>
    <t>Lease Rent</t>
  </si>
  <si>
    <t>RENT</t>
  </si>
  <si>
    <t>VALETTRASH</t>
  </si>
  <si>
    <t>TRASHREIMB</t>
  </si>
  <si>
    <t>GASREIMB</t>
  </si>
  <si>
    <t>UTILITY</t>
  </si>
  <si>
    <t>PESTREIMNB</t>
  </si>
  <si>
    <t>RENTERSINS</t>
  </si>
  <si>
    <t>SMARTHOME</t>
  </si>
  <si>
    <t>PARKING</t>
  </si>
  <si>
    <t>PETRENT</t>
  </si>
  <si>
    <t>SHRTTERM</t>
  </si>
  <si>
    <t>EMPLCRED</t>
  </si>
  <si>
    <t>CONC/SPECL</t>
  </si>
  <si>
    <t>CARPORT</t>
  </si>
  <si>
    <t>MTOM</t>
  </si>
  <si>
    <t>GARAGE</t>
  </si>
  <si>
    <t>CORPEMPLCRED</t>
  </si>
  <si>
    <t>Total Billing</t>
  </si>
  <si>
    <t>RESIDENT</t>
  </si>
  <si>
    <t>03/24/2027</t>
  </si>
  <si>
    <t>VACANT</t>
  </si>
  <si>
    <t>Applicant</t>
  </si>
  <si>
    <t>Gray, Reece</t>
  </si>
  <si>
    <t>04/14/2027</t>
  </si>
  <si>
    <t>Pending renewal</t>
  </si>
  <si>
    <t>05/23/2026</t>
  </si>
  <si>
    <t>05/21/2027</t>
  </si>
  <si>
    <t>Dennis, Ezzerianna</t>
  </si>
  <si>
    <t>03/05/2027</t>
  </si>
  <si>
    <t>04/29/2027</t>
  </si>
  <si>
    <t>Brustad, Grace</t>
  </si>
  <si>
    <t>03/08/2027</t>
  </si>
  <si>
    <t>06/28/2027</t>
  </si>
  <si>
    <t>07/12/2027</t>
  </si>
  <si>
    <t>03/21/2026</t>
  </si>
  <si>
    <t>05/20/2027</t>
  </si>
  <si>
    <t>Gastelum - EMP, Xavier</t>
  </si>
  <si>
    <t>03/28/2026</t>
  </si>
  <si>
    <t>06/30/2027</t>
  </si>
  <si>
    <t>Kadovik, Daria</t>
  </si>
  <si>
    <t>02/06/2026</t>
  </si>
  <si>
    <t>02/05/2027</t>
  </si>
  <si>
    <t>Miller-Cruz - EMP, Anthony</t>
  </si>
  <si>
    <t>02/07/2026</t>
  </si>
  <si>
    <t>05/27/2027</t>
  </si>
  <si>
    <t>Cynova, Alec</t>
  </si>
  <si>
    <t>Amador - EMP, Ashley</t>
  </si>
  <si>
    <t>04/04/2026</t>
  </si>
  <si>
    <t>Reyes Esquilin, Ian</t>
  </si>
  <si>
    <t>03/11/2026</t>
  </si>
  <si>
    <t>05/10/2027</t>
  </si>
  <si>
    <t>Goody, Ashley</t>
  </si>
  <si>
    <t>Moore, Megan</t>
  </si>
  <si>
    <t>01/29/2027</t>
  </si>
  <si>
    <t>01/14/2026</t>
  </si>
  <si>
    <t>01/13/2027</t>
  </si>
  <si>
    <t>Martinez, Bianca</t>
  </si>
  <si>
    <t>04/07/2026</t>
  </si>
  <si>
    <t>04/06/2027</t>
  </si>
  <si>
    <t>05/18/2027</t>
  </si>
  <si>
    <t>04/06/2026</t>
  </si>
  <si>
    <t>Idi, Onoriode</t>
  </si>
  <si>
    <t>04/18/2026</t>
  </si>
  <si>
    <t>04/19/2027</t>
  </si>
  <si>
    <t>Renteria - EMP, Stephanie</t>
  </si>
  <si>
    <t>Miller, Nathan</t>
  </si>
  <si>
    <t>05/09/2026</t>
  </si>
  <si>
    <t>Massengale, Dylan</t>
  </si>
  <si>
    <t>01/19/2027</t>
  </si>
  <si>
    <t>03/26/2027</t>
  </si>
  <si>
    <t>Diaz Villalpando, Eric</t>
  </si>
  <si>
    <t>01/16/2026</t>
  </si>
  <si>
    <t>01/15/2027</t>
  </si>
  <si>
    <t>Anderson, Marlo</t>
  </si>
  <si>
    <t>02/12/2027</t>
  </si>
  <si>
    <t>05/30/2026</t>
  </si>
  <si>
    <t>Han, Peck</t>
  </si>
  <si>
    <t>03/02/2026</t>
  </si>
  <si>
    <t>Zepeda, Rene</t>
  </si>
  <si>
    <t>06/11/2027</t>
  </si>
  <si>
    <t>Lane, Mark</t>
  </si>
  <si>
    <t>03/02/2027</t>
  </si>
  <si>
    <t>02/27/2026</t>
  </si>
  <si>
    <t>02/26/2027</t>
  </si>
  <si>
    <t>04/14/2026</t>
  </si>
  <si>
    <t>06/14/2027</t>
  </si>
  <si>
    <t>Doyal, Harold</t>
  </si>
  <si>
    <t>02/24/2027</t>
  </si>
  <si>
    <t>Johnson, Ebone</t>
  </si>
  <si>
    <t>04/25/2026</t>
  </si>
  <si>
    <t>06/24/2027</t>
  </si>
  <si>
    <t>Quiroga, Evelyn</t>
  </si>
  <si>
    <t>01/03/2026</t>
  </si>
  <si>
    <t>01/04/2027</t>
  </si>
  <si>
    <t>03/05/2026</t>
  </si>
  <si>
    <t>03/04/2027</t>
  </si>
  <si>
    <t>Abdulle, Abdigani</t>
  </si>
  <si>
    <t>03/19/2027</t>
  </si>
  <si>
    <t>01/05/2027</t>
  </si>
  <si>
    <t>Elder, Immanuel Syere</t>
  </si>
  <si>
    <t>02/14/2026</t>
  </si>
  <si>
    <t>Leon, Kristoffer</t>
  </si>
  <si>
    <t>05/07/2027</t>
  </si>
  <si>
    <t>Balli, Noel</t>
  </si>
  <si>
    <t>02/21/2026</t>
  </si>
  <si>
    <t>02/19/2027</t>
  </si>
  <si>
    <t>Urrea, Jcaleb</t>
  </si>
  <si>
    <t>05/28/2027</t>
  </si>
  <si>
    <t>Sepulveda, Christian</t>
  </si>
  <si>
    <t>04/01/2027</t>
  </si>
  <si>
    <t>05/13/2027</t>
  </si>
  <si>
    <t>Amjad, Muhammad</t>
  </si>
  <si>
    <t>Miller, Sydney</t>
  </si>
  <si>
    <t>Garner, Deonya</t>
  </si>
  <si>
    <t>06/01/2026</t>
  </si>
  <si>
    <t>06/01/2027</t>
  </si>
  <si>
    <t>04/27/2027</t>
  </si>
  <si>
    <t>Mcallister, Kaitlin</t>
  </si>
  <si>
    <t>01/18/2027</t>
  </si>
  <si>
    <t>07/26/2027</t>
  </si>
  <si>
    <t>Simoes Fernandes, Brisa</t>
  </si>
  <si>
    <t>06/08/2026</t>
  </si>
  <si>
    <t>09/07/2027</t>
  </si>
  <si>
    <t>01/26/2026</t>
  </si>
  <si>
    <t>01/25/2027</t>
  </si>
  <si>
    <t>Mena, Keven</t>
  </si>
  <si>
    <t>Surmon, Hakim</t>
  </si>
  <si>
    <t>02/08/2027</t>
  </si>
  <si>
    <t>Awada, Alexandra</t>
  </si>
  <si>
    <t>03/07/2026</t>
  </si>
  <si>
    <t>06/20/2026</t>
  </si>
  <si>
    <t>Medellin, Vanessa</t>
  </si>
  <si>
    <t>03/18/2027</t>
  </si>
  <si>
    <t>03/13/2026</t>
  </si>
  <si>
    <t>04/03/2026</t>
  </si>
  <si>
    <t>06/02/2027</t>
  </si>
  <si>
    <t>06/07/2027</t>
  </si>
  <si>
    <t>Embry, Marciah</t>
  </si>
  <si>
    <t>01/14/2027</t>
  </si>
  <si>
    <t>02/20/2026</t>
  </si>
  <si>
    <t>Laliberte Merrill, Joshua</t>
  </si>
  <si>
    <t>07/06/2026</t>
  </si>
  <si>
    <t>01/29/2026</t>
  </si>
  <si>
    <t>Chaniotis, Aristotelis</t>
  </si>
  <si>
    <t>Castro, Justin</t>
  </si>
  <si>
    <t>07/28/2027</t>
  </si>
  <si>
    <t>Bennett, Alexis</t>
  </si>
  <si>
    <t>03/22/2027</t>
  </si>
  <si>
    <t>04/11/2026</t>
  </si>
  <si>
    <t>06/10/2027</t>
  </si>
  <si>
    <t>01/24/2026</t>
  </si>
  <si>
    <t>01/22/2027</t>
  </si>
  <si>
    <t>OneSite Rents v3.0</t>
  </si>
  <si>
    <t>Page 1 of 12</t>
  </si>
  <si>
    <t>04/29/2026 10:27:48AM</t>
  </si>
  <si>
    <t>DELINQUENT AND PREPAID</t>
  </si>
  <si>
    <t>120.080.106</t>
  </si>
  <si>
    <t>Fiscal Period 032026 As of 04/29/2026</t>
  </si>
  <si>
    <r>
      <t xml:space="preserve">Parameters:  </t>
    </r>
    <r>
      <rPr>
        <sz val="8"/>
        <color indexed="8"/>
        <rFont val="Arial"/>
        <family val="2"/>
      </rPr>
      <t>Report Type: Details</t>
    </r>
  </si>
  <si>
    <t>Subproperties: ALL</t>
  </si>
  <si>
    <t>Subjournals: ALL</t>
  </si>
  <si>
    <t>Statuses to include: Current resident; Include delinquencies that equal NTV Credit? Yes;  Exclude transactions payable in arrears: Yes***; Delinquency range 0.00 through 99999999.00; Aging Columns: Fiscal;  Filter type: ALL; Summaries: ALL;  Show Prepaid As Allocated: Yes; Include outstanding deposits: No; Hide all PII data: No;</t>
  </si>
  <si>
    <t>Detail - 56 Account(s)</t>
  </si>
  <si>
    <t>Name
Phone Number
Email</t>
  </si>
  <si>
    <t xml:space="preserve">
Status</t>
  </si>
  <si>
    <t>Move-In/
Out</t>
  </si>
  <si>
    <t>Code
Description</t>
  </si>
  <si>
    <t>Total
Prepaid</t>
  </si>
  <si>
    <t>Total
Delinquent</t>
  </si>
  <si>
    <t>Net
Balance</t>
  </si>
  <si>
    <t xml:space="preserve">
Current</t>
  </si>
  <si>
    <t>30
Days</t>
  </si>
  <si>
    <t>60
Days</t>
  </si>
  <si>
    <t>90+
Days</t>
  </si>
  <si>
    <t xml:space="preserve">Prorate  Credits </t>
  </si>
  <si>
    <t>Deposits
Held</t>
  </si>
  <si>
    <t>Outstanding
Deposit</t>
  </si>
  <si>
    <t># Late/
# NSF</t>
  </si>
  <si>
    <t>Cornelius, Erica Elizabeth
(480) 466-4039
erica.cornelius2@icloud.com</t>
  </si>
  <si>
    <t>Current resident</t>
  </si>
  <si>
    <t>15/0</t>
  </si>
  <si>
    <t>PMTOPCARD</t>
  </si>
  <si>
    <t>Ismond, Diane Roslyn
(623) 986-4177
ypriest02@gmail.com</t>
  </si>
  <si>
    <t>0/0</t>
  </si>
  <si>
    <t>PMTOPACH</t>
  </si>
  <si>
    <t>Harvey, Chauncey T
chaunceyharvey84@gmail.com</t>
  </si>
  <si>
    <t>10/3</t>
  </si>
  <si>
    <t>†</t>
  </si>
  <si>
    <t>Whiteman, Elizabeth Anne
(602) 402-8522
4elizabeth.whiteman@gmail.com</t>
  </si>
  <si>
    <t>Dennis, Ezzerianna Keosha
(480) 796-4343
ezzerianna@gmail.com</t>
  </si>
  <si>
    <t>0/1</t>
  </si>
  <si>
    <t>PMTOPIRD</t>
  </si>
  <si>
    <t>Gastelum, Xavier
(928) 278-3682
gastelumx3@gmail.com</t>
  </si>
  <si>
    <t>Subtotals:</t>
  </si>
  <si>
    <t>Nurse, Kiaya Reece
(425)760-7447
kiaya.nurse@gmail.com</t>
  </si>
  <si>
    <t>RNTGRAREF</t>
  </si>
  <si>
    <t>Kadovik, Daria
(602) 592-8126
d.kadovik@gmail.com</t>
  </si>
  <si>
    <t>Bernal, Cristina
(619) 822-4371
Crstnbernal09@gmail.com</t>
  </si>
  <si>
    <t>3/3</t>
  </si>
  <si>
    <t>Miller-Cruz, Anthony
(916) 583-2814
anthonymm22@yahoo.com</t>
  </si>
  <si>
    <t>Connell, Abbey Kathryn
(916)541-9480
abbey.connell@yahoo.com</t>
  </si>
  <si>
    <t>Wilson, Kaylie Lynne
(623)703-7702
kayliewilson@live.com</t>
  </si>
  <si>
    <t>Crossley, Ryan Morgan
(505)947-2081
ryancrossley60@gmail.com</t>
  </si>
  <si>
    <t>Rodriguez, Michelle Yesenia
(602)516-6029
mrvalenzuela20@yahoo.com</t>
  </si>
  <si>
    <t>Moore, Megan
(503) 616-8492
mooremegan74@gmail.com</t>
  </si>
  <si>
    <t>Ramirez, Noelia K
noeliaramirez1990@hotmail.com</t>
  </si>
  <si>
    <t>NTV</t>
  </si>
  <si>
    <t>05/02/2025
05/02/2026</t>
  </si>
  <si>
    <t>1/0</t>
  </si>
  <si>
    <t>Larrick, Robert E
(614)791-8476
bob.larrick@yahoo.com</t>
  </si>
  <si>
    <t>PMTETF</t>
  </si>
  <si>
    <t>Diaz Villalpando, Eric Brian
(480) 364-3773
ediazvx@gmail.com</t>
  </si>
  <si>
    <t>Dupree, Valentino
(316) 559-6312
valentinodupree2308@gmail.com</t>
  </si>
  <si>
    <t>11/22/2025
05/01/2026</t>
  </si>
  <si>
    <t>4/3</t>
  </si>
  <si>
    <t>LATEFEE</t>
  </si>
  <si>
    <r>
      <t>DEL Comment:</t>
    </r>
    <r>
      <rPr>
        <sz val="7"/>
        <color indexed="8"/>
        <rFont val="Arial"/>
        <family val="2"/>
      </rPr>
      <t xml:space="preserve"> Small balance. Sent balance due email(03/24/2026;SRenteria)</t>
    </r>
  </si>
  <si>
    <t>Gura, Jena Brooke
(216)978-2360
jenag23@yahoo.com</t>
  </si>
  <si>
    <t>White, Bayley
(308)370-1721
bayley177@gmail.com</t>
  </si>
  <si>
    <t>Anderson, Marlo Mae
(303) 549-3916
marlomanderson02@gmail.com</t>
  </si>
  <si>
    <t>Lemerand, Stephen Michael
(443)945-6849
stevelem17@gmail.com</t>
  </si>
  <si>
    <t>07/01/2025
06/29/2026</t>
  </si>
  <si>
    <t>Lee, Alex
(315) 244-9114
alex@alexmlee.com</t>
  </si>
  <si>
    <t>Day, Savannah
(702) 815-3241
savannahdayyy@gmail.com</t>
  </si>
  <si>
    <t>12/15/2022
07/02/2026</t>
  </si>
  <si>
    <t>Zepeda, Rene
(602) 327-6005
renezepeda10@gmail.com</t>
  </si>
  <si>
    <t>Stohlmann Hekl, Simone Darrien Louise
simone.hekl@yahoo.com</t>
  </si>
  <si>
    <t>Doyal, Harold
(404) 974-8075
hd9229@gmail.com</t>
  </si>
  <si>
    <t>Andrew, Xochilth
(480)667-1667
xochilthandrew@yahoo.com</t>
  </si>
  <si>
    <t>Johnson, Ebone Nicole
(601) 826-7550
ebonejohnson@hotmail.com</t>
  </si>
  <si>
    <t>04/08/2026</t>
  </si>
  <si>
    <t>CONDTL FEE</t>
  </si>
  <si>
    <t>Quiroga, Evelyn
(915)269-1667
evelyn_quiroga@yahoo.com</t>
  </si>
  <si>
    <t>Selvin, Berkley Nicole
(913) 660-2729
berkleyselvin@gmail.com</t>
  </si>
  <si>
    <t>Carrillo, Patricia
(602) 373-1586
rgc4trish@gmail.com</t>
  </si>
  <si>
    <t>Elder, Immanuel Syere
(213) 645-6223
immanuelelder16@gmail.com</t>
  </si>
  <si>
    <t>Balli, Noel Aidan
(801) 458-0336
balli.noel98@gmail.com</t>
  </si>
  <si>
    <t>Palmer, Jerome Mani
(602)481-9598
jeromepalmer74@gmail.com</t>
  </si>
  <si>
    <t>Cruz, Alexandra
alexjcruz94@gmail.com</t>
  </si>
  <si>
    <t>20/3</t>
  </si>
  <si>
    <t>Miller, Sydney Elizabeth
(541) 200-9234
sydneymiller206@gmail.com</t>
  </si>
  <si>
    <t>Tucker, Mashoneda Lagenata
(601)624-5786
taylormashoneda@yahoo.com</t>
  </si>
  <si>
    <t>1/3</t>
  </si>
  <si>
    <t>Srivastava, Shashank Shekhar
(832) 755-0783
ssrivastava777@gmail.com</t>
  </si>
  <si>
    <t>Viggo Rivera, Rossani
(623) 445-1897
ross.viggo@gmail.com</t>
  </si>
  <si>
    <t>GREEN, MONIQUE DEVONNE
bflypeace@yahoo.com</t>
  </si>
  <si>
    <t>Johnson, Matthew Brandon
(602) 769-1992
mattj107@hotmail.com</t>
  </si>
  <si>
    <t>Lawrence, Sabrina Lea
(858) 248-9112
slawrence8419@gmail.com</t>
  </si>
  <si>
    <t>04/27/2024
05/26/2026</t>
  </si>
  <si>
    <t>Surmon, Hakim
(404) 790-7802
4runner22@gmail.com</t>
  </si>
  <si>
    <t>Awada, Alexandra
(816) 986-9912
alexawadapharmd@gmail.com</t>
  </si>
  <si>
    <t>Averett, Melissa Anne
(928)303-9047
Melissa.averett19@gmail.com</t>
  </si>
  <si>
    <t>Lovell, Eric Alan Joseph
(317)372-8055
ericajlovell@gmail.com</t>
  </si>
  <si>
    <t>Araiza, Zambri
(480) 236-8495
kintsugi1989@gmail.com</t>
  </si>
  <si>
    <t>Adamji, Zahra Ali
(630)461-7779
zahraadamji02@gmail.com</t>
  </si>
  <si>
    <t>Chaniotis, Aristotelis
(226) 808-7767
aristotelis.chaniotis@gmail.com</t>
  </si>
  <si>
    <t>Mondala, Hanna Noemi Tolledo
(602)503-7044
hannamondala@gmail.com</t>
  </si>
  <si>
    <t>06/03/2025
06/02/2026</t>
  </si>
  <si>
    <t>Grefe, Emma
kenziemfc@gmail.com</t>
  </si>
  <si>
    <t>8/4</t>
  </si>
  <si>
    <t>ATTRNY</t>
  </si>
  <si>
    <t>WATERREIMB</t>
  </si>
  <si>
    <t>CAELECTRIC</t>
  </si>
  <si>
    <t>SMWTR</t>
  </si>
  <si>
    <r>
      <t>DEL Comment:</t>
    </r>
    <r>
      <rPr>
        <sz val="7"/>
        <color indexed="8"/>
        <rFont val="Arial"/>
        <family val="2"/>
      </rPr>
      <t xml:space="preserve"> Called and LVM. Set up on a payment. Sent balance due email(03/24/2026;SRenteria)</t>
    </r>
  </si>
  <si>
    <t>Mugenga, Coralie Eka
(202) 568-5398
coraliemugenga27@gmail.com</t>
  </si>
  <si>
    <t>5/3</t>
  </si>
  <si>
    <t>Brooks, Trevon David Grant
(602)578-6201
tr.tb19@gmail.com</t>
  </si>
  <si>
    <t>Luna Chavez, Carlos Omar
(470)920-6791
carlos.lunach1991@gmail.com</t>
  </si>
  <si>
    <t>Grand Totals:</t>
  </si>
  <si>
    <t>Resident Count:</t>
  </si>
  <si>
    <t>**</t>
  </si>
  <si>
    <t>Net Prepaid:</t>
  </si>
  <si>
    <t>Net Delinquent:</t>
  </si>
  <si>
    <t>** These subtotals consist of transaction code level balances, and may not sum up to grand totals that equate to beginning/ending prepaid or delinquent balances that are subtotaled by resident ledger or subjournal, such as is done on the Resident Summary Balances report.
*** When transactions payable in arrears are excluded, the report totals may not balance to other reports, such as the Monthly Transaction Summary report.</t>
  </si>
  <si>
    <t>Summary By Transaction Code **</t>
  </si>
  <si>
    <t xml:space="preserve">
Description</t>
  </si>
  <si>
    <t xml:space="preserve">Delinquent / Prepaid Account
</t>
  </si>
  <si>
    <t>Beginning
Prepaid</t>
  </si>
  <si>
    <t>Current
Prepaid</t>
  </si>
  <si>
    <t>Change In
Prepaid</t>
  </si>
  <si>
    <t>Beginning
Delinquent</t>
  </si>
  <si>
    <t>Current
Delinquent</t>
  </si>
  <si>
    <t>Change In
Delinquent</t>
  </si>
  <si>
    <t>Beginning
Balance</t>
  </si>
  <si>
    <t>Current
Balance</t>
  </si>
  <si>
    <t>Change In
Balance</t>
  </si>
  <si>
    <t>1200.000</t>
  </si>
  <si>
    <t>RESELECCGBK</t>
  </si>
  <si>
    <t>2100.000</t>
  </si>
  <si>
    <t>Summary by General Ledger Account</t>
  </si>
  <si>
    <t xml:space="preserve">         Beginning                       Ending</t>
  </si>
  <si>
    <t xml:space="preserve">Grand Totals:    </t>
  </si>
  <si>
    <t>1200.000 Clearing Account</t>
  </si>
  <si>
    <t>Total:</t>
  </si>
  <si>
    <t>2100.000 Unallocated Funds</t>
  </si>
  <si>
    <t>*  -- Resident is under eviction
† -- Balance due includes NSF transaction(s). Please refer to the appropriate ledger for more information
‡ -- Includes amounts that are 120+ days past due
§ -- Cash basis charge codes: Income account will match the AR account
** -- The resident count total delinquent number is the number of unique residents that are delinquent. It may not be equal to the sum of the current, 30, 60, and 90+ delinquencies.</t>
  </si>
  <si>
    <t xml:space="preserve">Total </t>
  </si>
  <si>
    <t>Jan</t>
  </si>
  <si>
    <t>Feb</t>
  </si>
  <si>
    <t>March</t>
  </si>
  <si>
    <t>Monthly Rent</t>
  </si>
  <si>
    <t>AR</t>
  </si>
  <si>
    <t>Rent Roll as of 3/31/2026</t>
  </si>
  <si>
    <t>Greater of actual insurance premium from 6/28/2025-6/28/2026 ($67.2K) and T12 ended 3/31/2026</t>
  </si>
  <si>
    <t>T12 ended 3/31/2026</t>
  </si>
  <si>
    <t>U/W Rent</t>
  </si>
  <si>
    <t>Market rent</t>
  </si>
  <si>
    <t>Greater of actual tax bill from 3/1/2025-3/1/2026 ($474.0K) and T12 ended 3/31/2026</t>
  </si>
  <si>
    <t>4Q 2025 Rent/unit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</si>
</sst>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_)"/>
    <numFmt numFmtId="165" formatCode="00\-00\-0000"/>
    <numFmt numFmtId="166" formatCode="_(&quot;$&quot;* #,##0_);_(&quot;$&quot;* \(#,##0\);_(&quot;$&quot;* &quot;-&quot;??_);_(@_)"/>
    <numFmt numFmtId="167" formatCode="0.00&quot;x&quot;"/>
    <numFmt numFmtId="168" formatCode="0.0000"/>
    <numFmt numFmtId="169" formatCode="#,##0.00;\(#,##0.00\)"/>
    <numFmt numFmtId="170" formatCode="_(* #,##0.00%;_(* \(#,##0.00\)%;_(* &quot;   -&quot;?_)"/>
    <numFmt numFmtId="171" formatCode="_(* &quot;$&quot;\ #,##0_);_(* &quot;$&quot;\ \(#,##0\);_(* &quot;&quot;&quot;$&quot;\ \ \-&quot;&quot;?_);_(@_)"/>
    <numFmt numFmtId="172" formatCode="_(#,##0.00\x;_(\(#,##0.00\)\x;_(&quot;   -&quot;?_)"/>
    <numFmt numFmtId="173" formatCode="_(* #,##0%;_(* \(#,##0\)%;_(* &quot;   -&quot;?_)"/>
    <numFmt numFmtId="174" formatCode="_(* #,##0.00\x;_(* \(#,##0.00\)\x;_(* &quot;   -&quot;?_)"/>
    <numFmt numFmtId="175" formatCode="_(#,##0.000%;_(\(#,##0.000\)%;_(&quot;   -&quot;?_)"/>
    <numFmt numFmtId="176" formatCode="0.00\x;\ \(0.00\)\x"/>
    <numFmt numFmtId="177" formatCode="&quot;$&quot;#,##0"/>
    <numFmt numFmtId="178" formatCode="&quot;$&quot;#,##0.00"/>
    <numFmt numFmtId="179" formatCode="&quot;YEAR&quot;\ 0#"/>
    <numFmt numFmtId="180" formatCode="[$-409]mmm\-yy;@"/>
    <numFmt numFmtId="181" formatCode="&quot;$&quot;#,##0_);\(&quot;$&quot;#,##0\);\-"/>
    <numFmt numFmtId="182" formatCode="0.0%"/>
    <numFmt numFmtId="183" formatCode="_(#,##0.00_)_%;\(#,##0.00\)_%;_(&quot;–&quot;_)_%;_(@_)_%"/>
    <numFmt numFmtId="184" formatCode="[$-1010409]General"/>
    <numFmt numFmtId="185" formatCode="mm/dd/yy"/>
    <numFmt numFmtId="186" formatCode="_(&quot;$&quot;* #,##0.00_);_(&quot;$&quot;* \(#,##0.00\);_(&quot;$&quot;* &quot;-&quot;_);_(@_)"/>
    <numFmt numFmtId="187" formatCode="0.000%"/>
  </numFmts>
  <fonts count="78">
    <font>
      <sz val="10"/>
      <name val="Arial"/>
    </font>
    <font>
      <sz val="10"/>
      <name val="Arial"/>
      <family val="2"/>
    </font>
    <font>
      <i/>
      <sz val="8"/>
      <name val="Arial"/>
      <family val="2"/>
    </font>
    <font>
      <sz val="10"/>
      <name val="Arial MT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9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i/>
      <sz val="12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Sans-Serif"/>
      <family val="2"/>
    </font>
    <font>
      <sz val="7"/>
      <name val="Sans-Serif"/>
      <family val="2"/>
    </font>
    <font>
      <sz val="5"/>
      <name val="Sans-Serif"/>
      <family val="2"/>
    </font>
    <font>
      <sz val="10"/>
      <color indexed="12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b/>
      <u val="singleAccounting"/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B05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9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1"/>
      <color theme="0"/>
      <name val="Calibri"/>
      <family val="2"/>
    </font>
    <font>
      <sz val="11"/>
      <color rgb="FF3333FF"/>
      <name val="Calibri"/>
      <family val="2"/>
    </font>
    <font>
      <b/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8"/>
      <color indexed="8"/>
      <name val="Arial"/>
      <family val="2"/>
    </font>
    <font>
      <b/>
      <sz val="7"/>
      <name val="Sans-Serif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FF"/>
      <name val="Arial"/>
      <family val="2"/>
    </font>
    <font>
      <sz val="9"/>
      <color rgb="FF009900"/>
      <name val="Arial"/>
      <family val="2"/>
    </font>
    <font>
      <b/>
      <sz val="10"/>
      <color rgb="FF3333FF"/>
      <name val="Arial"/>
      <family val="2"/>
    </font>
    <font>
      <sz val="10"/>
      <color rgb="FF3333FF"/>
      <name val="Arial"/>
      <family val="2"/>
    </font>
    <font>
      <sz val="7"/>
      <color rgb="FF3333FF"/>
      <name val="Sans-Serif"/>
    </font>
    <font>
      <sz val="10"/>
      <color rgb="FF009900"/>
      <name val="Arial"/>
      <family val="2"/>
    </font>
    <font>
      <b/>
      <sz val="10"/>
      <color rgb="FF38860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  <font>
      <sz val="10"/>
      <color rgb="FF388600"/>
      <name val="Arial"/>
      <family val="2"/>
    </font>
    <font>
      <b/>
      <sz val="9"/>
      <color rgb="FF388600"/>
      <name val="Arial"/>
      <family val="2"/>
    </font>
    <font>
      <b/>
      <sz val="8"/>
      <color rgb="FF388600"/>
      <name val="Arial"/>
      <family val="2"/>
    </font>
    <font>
      <b/>
      <sz val="9"/>
      <color rgb="FF3333FF"/>
      <name val="Arial"/>
      <family val="2"/>
    </font>
    <font>
      <b/>
      <sz val="8"/>
      <color rgb="FF3333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1A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0099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3D3D3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8" fillId="0" borderId="0">
      <alignment wrapText="1"/>
    </xf>
    <xf numFmtId="0" fontId="19" fillId="0" borderId="0">
      <alignment vertical="top"/>
    </xf>
    <xf numFmtId="37" fontId="3" fillId="0" borderId="0"/>
    <xf numFmtId="37" fontId="3" fillId="0" borderId="0"/>
    <xf numFmtId="9" fontId="1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1" fillId="0" borderId="0">
      <alignment wrapText="1"/>
    </xf>
    <xf numFmtId="44" fontId="1" fillId="0" borderId="0" applyFont="0" applyFill="0" applyBorder="0" applyAlignment="0" applyProtection="0">
      <alignment wrapText="1"/>
    </xf>
    <xf numFmtId="0" fontId="48" fillId="0" borderId="0" applyNumberFormat="0" applyFill="0" applyBorder="0" applyAlignment="0" applyProtection="0"/>
    <xf numFmtId="0" fontId="1" fillId="0" borderId="0"/>
  </cellStyleXfs>
  <cellXfs count="506">
    <xf numFmtId="0" fontId="0" fillId="0" borderId="0" xfId="0"/>
    <xf numFmtId="37" fontId="4" fillId="0" borderId="0" xfId="8" applyFont="1"/>
    <xf numFmtId="38" fontId="4" fillId="0" borderId="2" xfId="1" applyNumberFormat="1" applyFont="1" applyFill="1" applyBorder="1" applyAlignment="1">
      <alignment horizontal="left"/>
    </xf>
    <xf numFmtId="1" fontId="5" fillId="0" borderId="0" xfId="7" applyNumberFormat="1" applyFont="1" applyAlignment="1" applyProtection="1">
      <alignment horizontal="right"/>
      <protection locked="0"/>
    </xf>
    <xf numFmtId="37" fontId="4" fillId="0" borderId="0" xfId="7" applyFont="1"/>
    <xf numFmtId="37" fontId="9" fillId="0" borderId="0" xfId="7" applyFont="1" applyProtection="1">
      <protection locked="0"/>
    </xf>
    <xf numFmtId="37" fontId="9" fillId="0" borderId="7" xfId="8" applyFont="1" applyBorder="1" applyAlignment="1">
      <alignment horizontal="left"/>
    </xf>
    <xf numFmtId="37" fontId="5" fillId="0" borderId="0" xfId="8" applyFont="1" applyAlignment="1">
      <alignment horizontal="left"/>
    </xf>
    <xf numFmtId="37" fontId="6" fillId="0" borderId="0" xfId="8" quotePrefix="1" applyFont="1" applyAlignment="1">
      <alignment horizontal="left"/>
    </xf>
    <xf numFmtId="37" fontId="7" fillId="0" borderId="8" xfId="8" applyFont="1" applyBorder="1" applyAlignment="1">
      <alignment horizontal="center"/>
    </xf>
    <xf numFmtId="164" fontId="5" fillId="0" borderId="9" xfId="8" applyNumberFormat="1" applyFont="1" applyBorder="1" applyAlignment="1" applyProtection="1">
      <alignment horizontal="center"/>
      <protection locked="0"/>
    </xf>
    <xf numFmtId="1" fontId="6" fillId="0" borderId="9" xfId="8" applyNumberFormat="1" applyFont="1" applyBorder="1" applyAlignment="1">
      <alignment horizontal="center"/>
    </xf>
    <xf numFmtId="37" fontId="5" fillId="0" borderId="6" xfId="8" applyFont="1" applyBorder="1" applyAlignment="1">
      <alignment horizontal="center"/>
    </xf>
    <xf numFmtId="37" fontId="11" fillId="0" borderId="0" xfId="8" applyFont="1" applyAlignment="1">
      <alignment horizontal="center"/>
    </xf>
    <xf numFmtId="37" fontId="6" fillId="0" borderId="0" xfId="8" applyFont="1" applyAlignment="1">
      <alignment horizontal="left"/>
    </xf>
    <xf numFmtId="7" fontId="6" fillId="0" borderId="5" xfId="8" applyNumberFormat="1" applyFont="1" applyBorder="1"/>
    <xf numFmtId="7" fontId="5" fillId="0" borderId="0" xfId="8" applyNumberFormat="1" applyFont="1"/>
    <xf numFmtId="5" fontId="5" fillId="0" borderId="0" xfId="7" applyNumberFormat="1" applyFont="1" applyProtection="1">
      <protection locked="0"/>
    </xf>
    <xf numFmtId="37" fontId="5" fillId="0" borderId="0" xfId="8" applyFont="1"/>
    <xf numFmtId="37" fontId="9" fillId="0" borderId="0" xfId="8" applyFont="1" applyAlignment="1">
      <alignment horizontal="left"/>
    </xf>
    <xf numFmtId="5" fontId="8" fillId="0" borderId="0" xfId="7" applyNumberFormat="1" applyFont="1" applyProtection="1">
      <protection locked="0"/>
    </xf>
    <xf numFmtId="5" fontId="8" fillId="0" borderId="0" xfId="8" quotePrefix="1" applyNumberFormat="1" applyFont="1" applyAlignment="1">
      <alignment horizontal="left"/>
    </xf>
    <xf numFmtId="5" fontId="6" fillId="0" borderId="0" xfId="8" applyNumberFormat="1" applyFont="1"/>
    <xf numFmtId="37" fontId="6" fillId="0" borderId="0" xfId="8" applyFont="1"/>
    <xf numFmtId="42" fontId="6" fillId="0" borderId="0" xfId="4" applyFont="1" applyBorder="1" applyProtection="1"/>
    <xf numFmtId="37" fontId="6" fillId="0" borderId="0" xfId="7" applyFont="1" applyAlignment="1">
      <alignment horizontal="left"/>
    </xf>
    <xf numFmtId="2" fontId="6" fillId="0" borderId="5" xfId="8" applyNumberFormat="1" applyFont="1" applyBorder="1"/>
    <xf numFmtId="37" fontId="6" fillId="0" borderId="10" xfId="8" quotePrefix="1" applyFont="1" applyBorder="1" applyAlignment="1">
      <alignment horizontal="left"/>
    </xf>
    <xf numFmtId="37" fontId="9" fillId="0" borderId="10" xfId="8" quotePrefix="1" applyFont="1" applyBorder="1" applyAlignment="1">
      <alignment horizontal="left"/>
    </xf>
    <xf numFmtId="37" fontId="6" fillId="0" borderId="0" xfId="7" applyFont="1" applyProtection="1">
      <protection locked="0"/>
    </xf>
    <xf numFmtId="37" fontId="6" fillId="0" borderId="0" xfId="8" applyFont="1" applyProtection="1">
      <protection locked="0"/>
    </xf>
    <xf numFmtId="37" fontId="6" fillId="0" borderId="0" xfId="7" applyFont="1" applyAlignment="1" applyProtection="1">
      <alignment horizontal="left"/>
      <protection locked="0"/>
    </xf>
    <xf numFmtId="37" fontId="7" fillId="0" borderId="0" xfId="8" applyFont="1" applyAlignment="1" applyProtection="1">
      <alignment horizontal="left"/>
      <protection locked="0"/>
    </xf>
    <xf numFmtId="37" fontId="4" fillId="0" borderId="0" xfId="8" applyFont="1" applyProtection="1">
      <protection locked="0"/>
    </xf>
    <xf numFmtId="37" fontId="13" fillId="0" borderId="0" xfId="8" applyFont="1"/>
    <xf numFmtId="37" fontId="7" fillId="0" borderId="11" xfId="8" applyFont="1" applyBorder="1" applyAlignment="1">
      <alignment horizontal="center"/>
    </xf>
    <xf numFmtId="37" fontId="7" fillId="0" borderId="0" xfId="8" applyFont="1"/>
    <xf numFmtId="37" fontId="5" fillId="0" borderId="0" xfId="8" applyFont="1" applyProtection="1">
      <protection locked="0"/>
    </xf>
    <xf numFmtId="37" fontId="5" fillId="0" borderId="7" xfId="8" applyFont="1" applyBorder="1"/>
    <xf numFmtId="7" fontId="4" fillId="0" borderId="0" xfId="8" applyNumberFormat="1" applyFont="1"/>
    <xf numFmtId="7" fontId="9" fillId="0" borderId="0" xfId="8" applyNumberFormat="1" applyFont="1"/>
    <xf numFmtId="37" fontId="5" fillId="0" borderId="12" xfId="8" applyFont="1" applyBorder="1" applyAlignment="1">
      <alignment horizontal="left"/>
    </xf>
    <xf numFmtId="37" fontId="7" fillId="0" borderId="13" xfId="8" applyFont="1" applyBorder="1" applyAlignment="1">
      <alignment horizontal="center" wrapText="1"/>
    </xf>
    <xf numFmtId="37" fontId="7" fillId="0" borderId="11" xfId="8" applyFont="1" applyBorder="1"/>
    <xf numFmtId="37" fontId="7" fillId="0" borderId="0" xfId="8" applyFont="1" applyAlignment="1">
      <alignment horizontal="center" wrapText="1"/>
    </xf>
    <xf numFmtId="37" fontId="7" fillId="0" borderId="0" xfId="8" quotePrefix="1" applyFont="1" applyAlignment="1">
      <alignment horizontal="center"/>
    </xf>
    <xf numFmtId="37" fontId="12" fillId="0" borderId="0" xfId="7" applyFont="1" applyProtection="1">
      <protection locked="0"/>
    </xf>
    <xf numFmtId="37" fontId="6" fillId="0" borderId="14" xfId="8" applyFont="1" applyBorder="1" applyAlignment="1">
      <alignment horizontal="left"/>
    </xf>
    <xf numFmtId="37" fontId="6" fillId="0" borderId="15" xfId="8" applyFont="1" applyBorder="1" applyAlignment="1">
      <alignment horizontal="left"/>
    </xf>
    <xf numFmtId="37" fontId="7" fillId="0" borderId="15" xfId="8" applyFont="1" applyBorder="1"/>
    <xf numFmtId="37" fontId="7" fillId="0" borderId="15" xfId="8" applyFont="1" applyBorder="1" applyAlignment="1">
      <alignment horizontal="right"/>
    </xf>
    <xf numFmtId="37" fontId="4" fillId="0" borderId="12" xfId="8" applyFont="1" applyBorder="1" applyAlignment="1">
      <alignment horizontal="left"/>
    </xf>
    <xf numFmtId="37" fontId="4" fillId="0" borderId="0" xfId="8" applyFont="1" applyAlignment="1">
      <alignment horizontal="left"/>
    </xf>
    <xf numFmtId="37" fontId="4" fillId="0" borderId="12" xfId="8" quotePrefix="1" applyFont="1" applyBorder="1" applyAlignment="1">
      <alignment horizontal="left"/>
    </xf>
    <xf numFmtId="37" fontId="4" fillId="0" borderId="0" xfId="8" quotePrefix="1" applyFont="1" applyAlignment="1">
      <alignment horizontal="left"/>
    </xf>
    <xf numFmtId="37" fontId="4" fillId="0" borderId="12" xfId="8" applyFont="1" applyBorder="1"/>
    <xf numFmtId="37" fontId="4" fillId="0" borderId="12" xfId="7" applyFont="1" applyBorder="1" applyAlignment="1">
      <alignment horizontal="left"/>
    </xf>
    <xf numFmtId="37" fontId="4" fillId="0" borderId="0" xfId="7" applyFont="1" applyAlignment="1">
      <alignment horizontal="left"/>
    </xf>
    <xf numFmtId="37" fontId="4" fillId="0" borderId="12" xfId="7" applyFont="1" applyBorder="1"/>
    <xf numFmtId="37" fontId="4" fillId="0" borderId="12" xfId="7" quotePrefix="1" applyFont="1" applyBorder="1" applyAlignment="1">
      <alignment horizontal="left"/>
    </xf>
    <xf numFmtId="37" fontId="4" fillId="0" borderId="0" xfId="7" quotePrefix="1" applyFont="1" applyAlignment="1">
      <alignment horizontal="left"/>
    </xf>
    <xf numFmtId="37" fontId="4" fillId="0" borderId="16" xfId="8" applyFont="1" applyBorder="1"/>
    <xf numFmtId="37" fontId="4" fillId="0" borderId="7" xfId="8" applyFont="1" applyBorder="1"/>
    <xf numFmtId="37" fontId="10" fillId="0" borderId="0" xfId="8" applyFont="1" applyAlignment="1">
      <alignment horizontal="center"/>
    </xf>
    <xf numFmtId="37" fontId="8" fillId="0" borderId="0" xfId="8" quotePrefix="1" applyFont="1" applyAlignment="1">
      <alignment horizontal="right"/>
    </xf>
    <xf numFmtId="37" fontId="17" fillId="0" borderId="0" xfId="8" applyFont="1" applyAlignment="1">
      <alignment horizontal="left"/>
    </xf>
    <xf numFmtId="37" fontId="7" fillId="0" borderId="15" xfId="8" applyFont="1" applyBorder="1" applyAlignment="1">
      <alignment horizontal="center"/>
    </xf>
    <xf numFmtId="37" fontId="14" fillId="0" borderId="0" xfId="7" applyFont="1" applyAlignment="1">
      <alignment horizontal="centerContinuous"/>
    </xf>
    <xf numFmtId="37" fontId="14" fillId="0" borderId="0" xfId="8" applyFont="1" applyAlignment="1">
      <alignment horizontal="centerContinuous"/>
    </xf>
    <xf numFmtId="37" fontId="7" fillId="0" borderId="17" xfId="8" applyFont="1" applyBorder="1"/>
    <xf numFmtId="37" fontId="7" fillId="0" borderId="18" xfId="8" applyFont="1" applyBorder="1"/>
    <xf numFmtId="37" fontId="4" fillId="0" borderId="18" xfId="8" applyFont="1" applyBorder="1"/>
    <xf numFmtId="1" fontId="5" fillId="0" borderId="19" xfId="8" applyNumberFormat="1" applyFont="1" applyBorder="1" applyAlignment="1">
      <alignment horizontal="center"/>
    </xf>
    <xf numFmtId="165" fontId="4" fillId="0" borderId="19" xfId="7" applyNumberFormat="1" applyFont="1" applyBorder="1" applyAlignment="1">
      <alignment horizontal="right"/>
    </xf>
    <xf numFmtId="37" fontId="5" fillId="0" borderId="20" xfId="8" applyFont="1" applyBorder="1"/>
    <xf numFmtId="0" fontId="0" fillId="3" borderId="0" xfId="0" applyFill="1"/>
    <xf numFmtId="0" fontId="21" fillId="3" borderId="0" xfId="0" applyFont="1" applyFill="1" applyAlignment="1">
      <alignment horizontal="left"/>
    </xf>
    <xf numFmtId="0" fontId="21" fillId="3" borderId="0" xfId="0" applyFont="1" applyFill="1" applyAlignment="1">
      <alignment horizontal="right"/>
    </xf>
    <xf numFmtId="0" fontId="21" fillId="3" borderId="11" xfId="0" applyFont="1" applyFill="1" applyBorder="1" applyAlignment="1">
      <alignment horizontal="right"/>
    </xf>
    <xf numFmtId="0" fontId="22" fillId="3" borderId="0" xfId="0" applyFont="1" applyFill="1" applyAlignment="1">
      <alignment horizontal="left"/>
    </xf>
    <xf numFmtId="169" fontId="21" fillId="3" borderId="0" xfId="0" applyNumberFormat="1" applyFont="1" applyFill="1" applyAlignment="1">
      <alignment horizontal="right"/>
    </xf>
    <xf numFmtId="165" fontId="4" fillId="0" borderId="5" xfId="7" applyNumberFormat="1" applyFont="1" applyBorder="1" applyAlignment="1">
      <alignment horizontal="right"/>
    </xf>
    <xf numFmtId="5" fontId="4" fillId="0" borderId="5" xfId="7" applyNumberFormat="1" applyFont="1" applyBorder="1" applyAlignment="1">
      <alignment horizontal="center"/>
    </xf>
    <xf numFmtId="37" fontId="5" fillId="0" borderId="2" xfId="8" applyFont="1" applyBorder="1" applyAlignment="1">
      <alignment horizontal="left"/>
    </xf>
    <xf numFmtId="37" fontId="4" fillId="0" borderId="3" xfId="8" applyFont="1" applyBorder="1"/>
    <xf numFmtId="37" fontId="5" fillId="0" borderId="3" xfId="8" applyFont="1" applyBorder="1"/>
    <xf numFmtId="37" fontId="4" fillId="0" borderId="2" xfId="7" applyFont="1" applyBorder="1" applyAlignment="1" applyProtection="1">
      <alignment horizontal="left"/>
      <protection locked="0"/>
    </xf>
    <xf numFmtId="37" fontId="5" fillId="0" borderId="5" xfId="8" applyFont="1" applyBorder="1"/>
    <xf numFmtId="37" fontId="5" fillId="0" borderId="0" xfId="7" applyFont="1" applyProtection="1">
      <protection locked="0"/>
    </xf>
    <xf numFmtId="166" fontId="4" fillId="0" borderId="5" xfId="3" applyNumberFormat="1" applyFont="1" applyFill="1" applyBorder="1" applyAlignment="1">
      <alignment horizontal="right"/>
    </xf>
    <xf numFmtId="12" fontId="5" fillId="0" borderId="5" xfId="8" applyNumberFormat="1" applyFont="1" applyBorder="1" applyAlignment="1">
      <alignment horizontal="center"/>
    </xf>
    <xf numFmtId="166" fontId="0" fillId="0" borderId="0" xfId="3" applyNumberFormat="1" applyFont="1"/>
    <xf numFmtId="0" fontId="25" fillId="0" borderId="5" xfId="10" applyFont="1" applyBorder="1" applyAlignment="1">
      <alignment horizontal="center" vertical="center"/>
    </xf>
    <xf numFmtId="0" fontId="24" fillId="0" borderId="0" xfId="10" applyAlignment="1">
      <alignment vertical="center"/>
    </xf>
    <xf numFmtId="0" fontId="24" fillId="0" borderId="21" xfId="10" applyBorder="1" applyAlignment="1">
      <alignment vertical="center"/>
    </xf>
    <xf numFmtId="44" fontId="26" fillId="4" borderId="22" xfId="10" applyNumberFormat="1" applyFont="1" applyFill="1" applyBorder="1" applyAlignment="1">
      <alignment horizontal="centerContinuous" vertical="center"/>
    </xf>
    <xf numFmtId="44" fontId="26" fillId="4" borderId="4" xfId="10" applyNumberFormat="1" applyFont="1" applyFill="1" applyBorder="1" applyAlignment="1">
      <alignment horizontal="centerContinuous" vertical="center"/>
    </xf>
    <xf numFmtId="44" fontId="26" fillId="4" borderId="23" xfId="10" applyNumberFormat="1" applyFont="1" applyFill="1" applyBorder="1" applyAlignment="1">
      <alignment horizontal="centerContinuous" vertical="center"/>
    </xf>
    <xf numFmtId="44" fontId="26" fillId="4" borderId="24" xfId="10" applyNumberFormat="1" applyFont="1" applyFill="1" applyBorder="1" applyAlignment="1">
      <alignment horizontal="centerContinuous" vertical="center"/>
    </xf>
    <xf numFmtId="44" fontId="26" fillId="4" borderId="25" xfId="10" applyNumberFormat="1" applyFont="1" applyFill="1" applyBorder="1" applyAlignment="1">
      <alignment horizontal="centerContinuous" vertical="center"/>
    </xf>
    <xf numFmtId="0" fontId="27" fillId="4" borderId="26" xfId="10" applyFont="1" applyFill="1" applyBorder="1" applyAlignment="1">
      <alignment horizontal="left" vertical="center"/>
    </xf>
    <xf numFmtId="0" fontId="27" fillId="4" borderId="27" xfId="10" applyFont="1" applyFill="1" applyBorder="1" applyAlignment="1">
      <alignment horizontal="right" vertical="center"/>
    </xf>
    <xf numFmtId="0" fontId="27" fillId="4" borderId="0" xfId="10" applyFont="1" applyFill="1" applyAlignment="1">
      <alignment horizontal="right" vertical="center"/>
    </xf>
    <xf numFmtId="0" fontId="27" fillId="4" borderId="28" xfId="10" applyFont="1" applyFill="1" applyBorder="1" applyAlignment="1">
      <alignment horizontal="right" vertical="center"/>
    </xf>
    <xf numFmtId="0" fontId="27" fillId="4" borderId="29" xfId="10" applyFont="1" applyFill="1" applyBorder="1" applyAlignment="1">
      <alignment horizontal="right" vertical="center"/>
    </xf>
    <xf numFmtId="9" fontId="25" fillId="0" borderId="8" xfId="11" applyFont="1" applyBorder="1" applyAlignment="1">
      <alignment horizontal="right" vertical="center"/>
    </xf>
    <xf numFmtId="171" fontId="25" fillId="0" borderId="11" xfId="10" applyNumberFormat="1" applyFont="1" applyBorder="1" applyAlignment="1">
      <alignment horizontal="right" vertical="center"/>
    </xf>
    <xf numFmtId="172" fontId="25" fillId="0" borderId="21" xfId="10" applyNumberFormat="1" applyFont="1" applyBorder="1" applyAlignment="1">
      <alignment horizontal="right" vertical="center"/>
    </xf>
    <xf numFmtId="170" fontId="25" fillId="0" borderId="11" xfId="10" applyNumberFormat="1" applyFont="1" applyBorder="1" applyAlignment="1">
      <alignment horizontal="right" vertical="center"/>
    </xf>
    <xf numFmtId="171" fontId="28" fillId="0" borderId="11" xfId="11" applyNumberFormat="1" applyFont="1" applyBorder="1" applyAlignment="1">
      <alignment horizontal="right" vertical="center"/>
    </xf>
    <xf numFmtId="174" fontId="28" fillId="0" borderId="21" xfId="11" applyNumberFormat="1" applyFont="1" applyBorder="1" applyAlignment="1">
      <alignment horizontal="right" vertical="center"/>
    </xf>
    <xf numFmtId="173" fontId="25" fillId="0" borderId="11" xfId="10" applyNumberFormat="1" applyFont="1" applyBorder="1" applyAlignment="1">
      <alignment horizontal="right" vertical="center"/>
    </xf>
    <xf numFmtId="170" fontId="25" fillId="0" borderId="21" xfId="10" applyNumberFormat="1" applyFont="1" applyBorder="1" applyAlignment="1">
      <alignment horizontal="right" vertical="center"/>
    </xf>
    <xf numFmtId="0" fontId="29" fillId="0" borderId="0" xfId="10" applyFont="1" applyAlignment="1">
      <alignment vertical="center"/>
    </xf>
    <xf numFmtId="0" fontId="30" fillId="0" borderId="0" xfId="10" applyFont="1" applyAlignment="1">
      <alignment vertical="center"/>
    </xf>
    <xf numFmtId="37" fontId="28" fillId="0" borderId="8" xfId="10" applyNumberFormat="1" applyFont="1" applyBorder="1" applyAlignment="1">
      <alignment horizontal="left" vertical="center"/>
    </xf>
    <xf numFmtId="9" fontId="31" fillId="0" borderId="8" xfId="11" applyFont="1" applyBorder="1" applyAlignment="1">
      <alignment horizontal="right" vertical="center"/>
    </xf>
    <xf numFmtId="171" fontId="31" fillId="0" borderId="11" xfId="10" applyNumberFormat="1" applyFont="1" applyBorder="1" applyAlignment="1">
      <alignment horizontal="right" vertical="center"/>
    </xf>
    <xf numFmtId="170" fontId="31" fillId="0" borderId="11" xfId="10" applyNumberFormat="1" applyFont="1" applyBorder="1" applyAlignment="1">
      <alignment horizontal="right" vertical="center"/>
    </xf>
    <xf numFmtId="172" fontId="31" fillId="0" borderId="11" xfId="10" applyNumberFormat="1" applyFont="1" applyBorder="1" applyAlignment="1">
      <alignment horizontal="right" vertical="center"/>
    </xf>
    <xf numFmtId="0" fontId="1" fillId="0" borderId="0" xfId="0" applyFont="1"/>
    <xf numFmtId="0" fontId="32" fillId="5" borderId="0" xfId="10" applyFont="1" applyFill="1"/>
    <xf numFmtId="0" fontId="32" fillId="5" borderId="0" xfId="10" applyFont="1" applyFill="1" applyAlignment="1">
      <alignment horizontal="center"/>
    </xf>
    <xf numFmtId="0" fontId="32" fillId="5" borderId="30" xfId="10" applyFont="1" applyFill="1" applyBorder="1" applyAlignment="1">
      <alignment vertical="center"/>
    </xf>
    <xf numFmtId="17" fontId="32" fillId="5" borderId="10" xfId="10" applyNumberFormat="1" applyFont="1" applyFill="1" applyBorder="1" applyAlignment="1">
      <alignment horizontal="center" vertical="center"/>
    </xf>
    <xf numFmtId="0" fontId="33" fillId="0" borderId="0" xfId="10" applyFont="1"/>
    <xf numFmtId="10" fontId="33" fillId="0" borderId="0" xfId="10" applyNumberFormat="1" applyFont="1" applyAlignment="1">
      <alignment horizontal="center"/>
    </xf>
    <xf numFmtId="6" fontId="33" fillId="0" borderId="0" xfId="10" applyNumberFormat="1" applyFont="1" applyAlignment="1">
      <alignment horizontal="center"/>
    </xf>
    <xf numFmtId="168" fontId="33" fillId="0" borderId="0" xfId="10" applyNumberFormat="1" applyFont="1" applyAlignment="1">
      <alignment horizontal="center"/>
    </xf>
    <xf numFmtId="0" fontId="34" fillId="5" borderId="31" xfId="10" applyFont="1" applyFill="1" applyBorder="1"/>
    <xf numFmtId="6" fontId="34" fillId="5" borderId="31" xfId="10" applyNumberFormat="1" applyFont="1" applyFill="1" applyBorder="1"/>
    <xf numFmtId="175" fontId="35" fillId="0" borderId="0" xfId="0" applyNumberFormat="1" applyFont="1"/>
    <xf numFmtId="42" fontId="36" fillId="0" borderId="0" xfId="4" applyFont="1" applyBorder="1" applyAlignment="1" applyProtection="1">
      <alignment horizontal="left"/>
    </xf>
    <xf numFmtId="0" fontId="37" fillId="6" borderId="1" xfId="0" applyFont="1" applyFill="1" applyBorder="1"/>
    <xf numFmtId="175" fontId="37" fillId="6" borderId="1" xfId="0" applyNumberFormat="1" applyFont="1" applyFill="1" applyBorder="1"/>
    <xf numFmtId="0" fontId="6" fillId="7" borderId="1" xfId="0" applyFont="1" applyFill="1" applyBorder="1"/>
    <xf numFmtId="6" fontId="6" fillId="7" borderId="1" xfId="0" applyNumberFormat="1" applyFont="1" applyFill="1" applyBorder="1"/>
    <xf numFmtId="0" fontId="6" fillId="0" borderId="0" xfId="0" applyFont="1"/>
    <xf numFmtId="6" fontId="6" fillId="0" borderId="0" xfId="0" applyNumberFormat="1" applyFont="1"/>
    <xf numFmtId="6" fontId="0" fillId="0" borderId="0" xfId="0" applyNumberFormat="1"/>
    <xf numFmtId="176" fontId="1" fillId="0" borderId="0" xfId="0" applyNumberFormat="1" applyFont="1"/>
    <xf numFmtId="176" fontId="6" fillId="7" borderId="1" xfId="0" applyNumberFormat="1" applyFont="1" applyFill="1" applyBorder="1"/>
    <xf numFmtId="0" fontId="38" fillId="0" borderId="0" xfId="12" applyFont="1" applyAlignment="1">
      <alignment vertical="top" wrapText="1"/>
    </xf>
    <xf numFmtId="0" fontId="1" fillId="0" borderId="0" xfId="12">
      <alignment wrapText="1"/>
    </xf>
    <xf numFmtId="0" fontId="38" fillId="0" borderId="0" xfId="12" applyFont="1" applyAlignment="1">
      <alignment horizontal="center" vertical="top" wrapText="1"/>
    </xf>
    <xf numFmtId="166" fontId="33" fillId="0" borderId="0" xfId="13" applyNumberFormat="1" applyFont="1" applyAlignment="1">
      <alignment horizontal="right"/>
    </xf>
    <xf numFmtId="44" fontId="25" fillId="0" borderId="5" xfId="3" applyFont="1" applyFill="1" applyBorder="1" applyAlignment="1">
      <alignment horizontal="right"/>
    </xf>
    <xf numFmtId="10" fontId="25" fillId="0" borderId="5" xfId="9" applyNumberFormat="1" applyFont="1" applyFill="1" applyBorder="1"/>
    <xf numFmtId="0" fontId="25" fillId="0" borderId="5" xfId="7" applyNumberFormat="1" applyFont="1" applyBorder="1" applyAlignment="1">
      <alignment horizontal="right"/>
    </xf>
    <xf numFmtId="14" fontId="39" fillId="0" borderId="5" xfId="8" applyNumberFormat="1" applyFont="1" applyBorder="1" applyAlignment="1">
      <alignment horizontal="center"/>
    </xf>
    <xf numFmtId="14" fontId="25" fillId="0" borderId="5" xfId="7" applyNumberFormat="1" applyFont="1" applyBorder="1" applyAlignment="1">
      <alignment horizontal="right"/>
    </xf>
    <xf numFmtId="9" fontId="42" fillId="0" borderId="5" xfId="7" quotePrefix="1" applyNumberFormat="1" applyFont="1" applyBorder="1" applyAlignment="1">
      <alignment horizontal="right"/>
    </xf>
    <xf numFmtId="10" fontId="41" fillId="0" borderId="5" xfId="9" applyNumberFormat="1" applyFont="1" applyBorder="1"/>
    <xf numFmtId="0" fontId="32" fillId="0" borderId="0" xfId="10" applyFont="1"/>
    <xf numFmtId="0" fontId="32" fillId="0" borderId="0" xfId="10" applyFont="1" applyAlignment="1">
      <alignment horizontal="center"/>
    </xf>
    <xf numFmtId="0" fontId="34" fillId="0" borderId="0" xfId="10" applyFont="1"/>
    <xf numFmtId="6" fontId="34" fillId="0" borderId="0" xfId="10" applyNumberFormat="1" applyFont="1"/>
    <xf numFmtId="5" fontId="42" fillId="0" borderId="5" xfId="8" applyNumberFormat="1" applyFont="1" applyBorder="1"/>
    <xf numFmtId="44" fontId="1" fillId="0" borderId="0" xfId="3" applyAlignment="1">
      <alignment wrapText="1"/>
    </xf>
    <xf numFmtId="0" fontId="34" fillId="5" borderId="1" xfId="10" applyFont="1" applyFill="1" applyBorder="1"/>
    <xf numFmtId="6" fontId="34" fillId="5" borderId="1" xfId="10" applyNumberFormat="1" applyFont="1" applyFill="1" applyBorder="1"/>
    <xf numFmtId="10" fontId="33" fillId="0" borderId="0" xfId="9" applyNumberFormat="1" applyFont="1" applyFill="1" applyBorder="1" applyAlignment="1">
      <alignment horizontal="center"/>
    </xf>
    <xf numFmtId="9" fontId="1" fillId="0" borderId="0" xfId="9" applyAlignment="1">
      <alignment wrapText="1"/>
    </xf>
    <xf numFmtId="10" fontId="42" fillId="0" borderId="5" xfId="9" applyNumberFormat="1" applyFont="1" applyBorder="1"/>
    <xf numFmtId="166" fontId="34" fillId="5" borderId="1" xfId="10" applyNumberFormat="1" applyFont="1" applyFill="1" applyBorder="1"/>
    <xf numFmtId="0" fontId="33" fillId="0" borderId="19" xfId="0" applyFont="1" applyBorder="1"/>
    <xf numFmtId="10" fontId="44" fillId="0" borderId="29" xfId="0" applyNumberFormat="1" applyFont="1" applyBorder="1"/>
    <xf numFmtId="10" fontId="0" fillId="0" borderId="29" xfId="0" applyNumberFormat="1" applyBorder="1"/>
    <xf numFmtId="177" fontId="33" fillId="0" borderId="29" xfId="0" applyNumberFormat="1" applyFont="1" applyBorder="1"/>
    <xf numFmtId="0" fontId="45" fillId="0" borderId="19" xfId="0" applyFont="1" applyBorder="1"/>
    <xf numFmtId="0" fontId="45" fillId="0" borderId="0" xfId="0" applyFont="1"/>
    <xf numFmtId="177" fontId="45" fillId="0" borderId="29" xfId="0" applyNumberFormat="1" applyFont="1" applyBorder="1"/>
    <xf numFmtId="0" fontId="33" fillId="0" borderId="2" xfId="0" applyFont="1" applyBorder="1"/>
    <xf numFmtId="0" fontId="0" fillId="0" borderId="1" xfId="0" applyBorder="1"/>
    <xf numFmtId="177" fontId="0" fillId="0" borderId="3" xfId="0" applyNumberFormat="1" applyBorder="1"/>
    <xf numFmtId="0" fontId="0" fillId="0" borderId="19" xfId="0" applyBorder="1"/>
    <xf numFmtId="0" fontId="0" fillId="0" borderId="29" xfId="0" applyBorder="1"/>
    <xf numFmtId="177" fontId="33" fillId="0" borderId="3" xfId="0" applyNumberFormat="1" applyFont="1" applyBorder="1"/>
    <xf numFmtId="0" fontId="0" fillId="0" borderId="22" xfId="0" applyBorder="1"/>
    <xf numFmtId="0" fontId="0" fillId="0" borderId="4" xfId="0" applyBorder="1"/>
    <xf numFmtId="0" fontId="0" fillId="0" borderId="25" xfId="0" applyBorder="1"/>
    <xf numFmtId="0" fontId="1" fillId="0" borderId="19" xfId="0" applyFont="1" applyBorder="1"/>
    <xf numFmtId="177" fontId="0" fillId="0" borderId="29" xfId="3" applyNumberFormat="1" applyFont="1" applyBorder="1"/>
    <xf numFmtId="10" fontId="0" fillId="0" borderId="29" xfId="9" applyNumberFormat="1" applyFont="1" applyBorder="1"/>
    <xf numFmtId="0" fontId="1" fillId="0" borderId="8" xfId="0" applyFont="1" applyBorder="1"/>
    <xf numFmtId="0" fontId="0" fillId="0" borderId="11" xfId="0" applyBorder="1"/>
    <xf numFmtId="177" fontId="0" fillId="0" borderId="21" xfId="0" applyNumberFormat="1" applyBorder="1"/>
    <xf numFmtId="170" fontId="28" fillId="0" borderId="11" xfId="11" applyNumberFormat="1" applyFont="1" applyBorder="1" applyAlignment="1">
      <alignment horizontal="right" vertical="center"/>
    </xf>
    <xf numFmtId="170" fontId="28" fillId="0" borderId="8" xfId="11" applyNumberFormat="1" applyFont="1" applyBorder="1" applyAlignment="1">
      <alignment horizontal="right" vertical="center"/>
    </xf>
    <xf numFmtId="166" fontId="25" fillId="0" borderId="6" xfId="3" applyNumberFormat="1" applyFont="1" applyFill="1" applyBorder="1" applyAlignment="1">
      <alignment horizontal="right"/>
    </xf>
    <xf numFmtId="7" fontId="6" fillId="0" borderId="0" xfId="8" applyNumberFormat="1" applyFont="1"/>
    <xf numFmtId="0" fontId="19" fillId="0" borderId="0" xfId="0" applyFont="1" applyAlignment="1">
      <alignment horizontal="right" vertical="top" wrapText="1"/>
    </xf>
    <xf numFmtId="3" fontId="1" fillId="0" borderId="0" xfId="12" applyNumberFormat="1">
      <alignment wrapText="1"/>
    </xf>
    <xf numFmtId="37" fontId="8" fillId="0" borderId="0" xfId="8" applyFont="1"/>
    <xf numFmtId="178" fontId="19" fillId="0" borderId="0" xfId="0" applyNumberFormat="1" applyFont="1" applyAlignment="1">
      <alignment horizontal="right" vertical="top" wrapText="1"/>
    </xf>
    <xf numFmtId="166" fontId="33" fillId="0" borderId="0" xfId="13" applyNumberFormat="1" applyFont="1" applyAlignment="1">
      <alignment horizontal="center"/>
    </xf>
    <xf numFmtId="10" fontId="1" fillId="0" borderId="0" xfId="9" applyNumberFormat="1" applyAlignment="1">
      <alignment wrapText="1"/>
    </xf>
    <xf numFmtId="10" fontId="41" fillId="0" borderId="5" xfId="9" applyNumberFormat="1" applyFont="1" applyFill="1" applyBorder="1" applyProtection="1"/>
    <xf numFmtId="178" fontId="6" fillId="0" borderId="0" xfId="0" applyNumberFormat="1" applyFont="1"/>
    <xf numFmtId="0" fontId="48" fillId="0" borderId="0" xfId="14"/>
    <xf numFmtId="14" fontId="1" fillId="0" borderId="0" xfId="0" applyNumberFormat="1" applyFont="1" applyAlignment="1">
      <alignment horizontal="left"/>
    </xf>
    <xf numFmtId="10" fontId="1" fillId="0" borderId="2" xfId="8" applyNumberFormat="1" applyFont="1" applyBorder="1" applyAlignment="1">
      <alignment horizontal="right"/>
    </xf>
    <xf numFmtId="10" fontId="6" fillId="0" borderId="2" xfId="8" applyNumberFormat="1" applyFont="1" applyBorder="1" applyAlignment="1">
      <alignment horizontal="right"/>
    </xf>
    <xf numFmtId="179" fontId="49" fillId="8" borderId="4" xfId="0" applyNumberFormat="1" applyFont="1" applyFill="1" applyBorder="1" applyAlignment="1">
      <alignment vertical="center"/>
    </xf>
    <xf numFmtId="180" fontId="49" fillId="8" borderId="0" xfId="0" applyNumberFormat="1" applyFont="1" applyFill="1" applyAlignment="1">
      <alignment horizontal="right" vertical="center"/>
    </xf>
    <xf numFmtId="10" fontId="7" fillId="0" borderId="11" xfId="0" applyNumberFormat="1" applyFont="1" applyBorder="1" applyAlignment="1">
      <alignment vertical="center"/>
    </xf>
    <xf numFmtId="5" fontId="49" fillId="10" borderId="11" xfId="0" applyNumberFormat="1" applyFont="1" applyFill="1" applyBorder="1" applyAlignment="1">
      <alignment vertical="center"/>
    </xf>
    <xf numFmtId="181" fontId="7" fillId="0" borderId="0" xfId="0" applyNumberFormat="1" applyFont="1" applyAlignment="1">
      <alignment vertical="center"/>
    </xf>
    <xf numFmtId="181" fontId="7" fillId="0" borderId="11" xfId="0" applyNumberFormat="1" applyFont="1" applyBorder="1" applyAlignment="1">
      <alignment vertical="center"/>
    </xf>
    <xf numFmtId="181" fontId="8" fillId="0" borderId="4" xfId="0" applyNumberFormat="1" applyFont="1" applyBorder="1" applyAlignment="1">
      <alignment vertical="center"/>
    </xf>
    <xf numFmtId="181" fontId="8" fillId="0" borderId="0" xfId="0" applyNumberFormat="1" applyFont="1" applyAlignment="1">
      <alignment vertical="center"/>
    </xf>
    <xf numFmtId="182" fontId="7" fillId="0" borderId="11" xfId="0" applyNumberFormat="1" applyFont="1" applyBorder="1" applyAlignment="1">
      <alignment vertical="center"/>
    </xf>
    <xf numFmtId="181" fontId="7" fillId="0" borderId="4" xfId="0" applyNumberFormat="1" applyFont="1" applyBorder="1" applyAlignment="1">
      <alignment vertical="center"/>
    </xf>
    <xf numFmtId="9" fontId="2" fillId="0" borderId="0" xfId="9" applyFont="1" applyBorder="1" applyAlignment="1">
      <alignment vertical="center"/>
    </xf>
    <xf numFmtId="9" fontId="7" fillId="0" borderId="7" xfId="0" applyNumberFormat="1" applyFont="1" applyBorder="1" applyAlignment="1">
      <alignment vertical="center"/>
    </xf>
    <xf numFmtId="5" fontId="8" fillId="0" borderId="0" xfId="0" applyNumberFormat="1" applyFont="1" applyAlignment="1">
      <alignment vertical="center"/>
    </xf>
    <xf numFmtId="0" fontId="0" fillId="3" borderId="0" xfId="0" applyFill="1" applyAlignment="1">
      <alignment horizontal="left"/>
    </xf>
    <xf numFmtId="0" fontId="38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38" fillId="0" borderId="0" xfId="0" applyFont="1" applyAlignment="1">
      <alignment horizontal="center" vertical="center" wrapText="1"/>
    </xf>
    <xf numFmtId="184" fontId="19" fillId="0" borderId="0" xfId="0" applyNumberFormat="1" applyFont="1" applyAlignment="1">
      <alignment horizontal="right" vertical="top" wrapText="1"/>
    </xf>
    <xf numFmtId="166" fontId="33" fillId="0" borderId="0" xfId="13" applyNumberFormat="1" applyFont="1" applyFill="1" applyAlignment="1">
      <alignment horizontal="right"/>
    </xf>
    <xf numFmtId="0" fontId="1" fillId="0" borderId="0" xfId="12" applyAlignment="1">
      <alignment horizontal="left" wrapText="1"/>
    </xf>
    <xf numFmtId="0" fontId="22" fillId="3" borderId="33" xfId="0" applyFont="1" applyFill="1" applyBorder="1" applyAlignment="1">
      <alignment horizontal="right"/>
    </xf>
    <xf numFmtId="169" fontId="21" fillId="3" borderId="33" xfId="0" applyNumberFormat="1" applyFont="1" applyFill="1" applyBorder="1" applyAlignment="1">
      <alignment horizontal="right"/>
    </xf>
    <xf numFmtId="169" fontId="21" fillId="3" borderId="34" xfId="0" applyNumberFormat="1" applyFont="1" applyFill="1" applyBorder="1" applyAlignment="1">
      <alignment horizontal="right"/>
    </xf>
    <xf numFmtId="169" fontId="21" fillId="3" borderId="35" xfId="0" applyNumberFormat="1" applyFont="1" applyFill="1" applyBorder="1" applyAlignment="1">
      <alignment horizontal="right"/>
    </xf>
    <xf numFmtId="179" fontId="49" fillId="8" borderId="33" xfId="0" applyNumberFormat="1" applyFont="1" applyFill="1" applyBorder="1" applyAlignment="1">
      <alignment vertical="center"/>
    </xf>
    <xf numFmtId="179" fontId="49" fillId="8" borderId="25" xfId="0" applyNumberFormat="1" applyFont="1" applyFill="1" applyBorder="1" applyAlignment="1">
      <alignment vertical="center"/>
    </xf>
    <xf numFmtId="180" fontId="49" fillId="8" borderId="29" xfId="0" applyNumberFormat="1" applyFont="1" applyFill="1" applyBorder="1" applyAlignment="1">
      <alignment horizontal="right" vertical="center"/>
    </xf>
    <xf numFmtId="10" fontId="7" fillId="0" borderId="21" xfId="0" applyNumberFormat="1" applyFont="1" applyBorder="1" applyAlignment="1">
      <alignment vertical="center"/>
    </xf>
    <xf numFmtId="5" fontId="7" fillId="0" borderId="11" xfId="0" applyNumberFormat="1" applyFont="1" applyBorder="1" applyAlignment="1">
      <alignment vertical="center"/>
    </xf>
    <xf numFmtId="5" fontId="7" fillId="0" borderId="21" xfId="0" applyNumberFormat="1" applyFont="1" applyBorder="1" applyAlignment="1">
      <alignment vertical="center"/>
    </xf>
    <xf numFmtId="5" fontId="49" fillId="10" borderId="21" xfId="0" applyNumberFormat="1" applyFont="1" applyFill="1" applyBorder="1" applyAlignment="1">
      <alignment vertical="center"/>
    </xf>
    <xf numFmtId="181" fontId="7" fillId="0" borderId="29" xfId="0" applyNumberFormat="1" applyFont="1" applyBorder="1" applyAlignment="1">
      <alignment vertical="center"/>
    </xf>
    <xf numFmtId="181" fontId="7" fillId="0" borderId="21" xfId="0" applyNumberFormat="1" applyFont="1" applyBorder="1" applyAlignment="1">
      <alignment vertical="center"/>
    </xf>
    <xf numFmtId="181" fontId="8" fillId="0" borderId="33" xfId="0" applyNumberFormat="1" applyFont="1" applyBorder="1" applyAlignment="1">
      <alignment vertical="center"/>
    </xf>
    <xf numFmtId="181" fontId="8" fillId="0" borderId="25" xfId="0" applyNumberFormat="1" applyFont="1" applyBorder="1" applyAlignment="1">
      <alignment vertical="center"/>
    </xf>
    <xf numFmtId="181" fontId="8" fillId="0" borderId="29" xfId="0" applyNumberFormat="1" applyFont="1" applyBorder="1" applyAlignment="1">
      <alignment vertical="center"/>
    </xf>
    <xf numFmtId="181" fontId="7" fillId="0" borderId="33" xfId="0" applyNumberFormat="1" applyFont="1" applyBorder="1" applyAlignment="1">
      <alignment vertical="center"/>
    </xf>
    <xf numFmtId="181" fontId="7" fillId="0" borderId="25" xfId="0" applyNumberFormat="1" applyFont="1" applyBorder="1" applyAlignment="1">
      <alignment vertical="center"/>
    </xf>
    <xf numFmtId="9" fontId="2" fillId="0" borderId="29" xfId="9" applyFont="1" applyFill="1" applyBorder="1" applyAlignment="1">
      <alignment vertical="center"/>
    </xf>
    <xf numFmtId="9" fontId="2" fillId="0" borderId="29" xfId="9" applyFont="1" applyBorder="1" applyAlignment="1">
      <alignment vertical="center"/>
    </xf>
    <xf numFmtId="9" fontId="7" fillId="0" borderId="36" xfId="0" applyNumberFormat="1" applyFont="1" applyBorder="1" applyAlignment="1">
      <alignment vertical="center"/>
    </xf>
    <xf numFmtId="5" fontId="8" fillId="0" borderId="29" xfId="0" applyNumberFormat="1" applyFont="1" applyBorder="1" applyAlignment="1">
      <alignment vertical="center"/>
    </xf>
    <xf numFmtId="10" fontId="7" fillId="0" borderId="0" xfId="9" applyNumberFormat="1" applyFont="1" applyFill="1" applyBorder="1" applyAlignment="1">
      <alignment vertical="center"/>
    </xf>
    <xf numFmtId="0" fontId="49" fillId="10" borderId="8" xfId="0" applyFont="1" applyFill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7" fillId="0" borderId="37" xfId="0" applyFont="1" applyBorder="1" applyAlignment="1">
      <alignment vertical="center"/>
    </xf>
    <xf numFmtId="183" fontId="1" fillId="0" borderId="0" xfId="12" applyNumberFormat="1">
      <alignment wrapText="1"/>
    </xf>
    <xf numFmtId="183" fontId="19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vertical="center"/>
    </xf>
    <xf numFmtId="5" fontId="7" fillId="0" borderId="0" xfId="0" applyNumberFormat="1" applyFont="1" applyAlignment="1">
      <alignment vertical="center"/>
    </xf>
    <xf numFmtId="166" fontId="41" fillId="0" borderId="0" xfId="3" applyNumberFormat="1" applyFont="1" applyFill="1" applyBorder="1" applyProtection="1"/>
    <xf numFmtId="182" fontId="7" fillId="0" borderId="0" xfId="9" applyNumberFormat="1" applyFont="1" applyFill="1" applyBorder="1" applyAlignment="1">
      <alignment vertical="center"/>
    </xf>
    <xf numFmtId="5" fontId="49" fillId="0" borderId="0" xfId="0" applyNumberFormat="1" applyFont="1" applyAlignment="1">
      <alignment vertical="center"/>
    </xf>
    <xf numFmtId="181" fontId="8" fillId="0" borderId="0" xfId="0" applyNumberFormat="1" applyFont="1" applyAlignment="1">
      <alignment horizontal="center" vertical="center"/>
    </xf>
    <xf numFmtId="17" fontId="32" fillId="0" borderId="0" xfId="10" applyNumberFormat="1" applyFont="1" applyAlignment="1">
      <alignment horizontal="center" vertical="center"/>
    </xf>
    <xf numFmtId="0" fontId="49" fillId="10" borderId="11" xfId="0" applyFont="1" applyFill="1" applyBorder="1" applyAlignment="1">
      <alignment vertical="center"/>
    </xf>
    <xf numFmtId="166" fontId="33" fillId="0" borderId="0" xfId="13" applyNumberFormat="1" applyFont="1" applyFill="1" applyBorder="1" applyAlignment="1">
      <alignment horizontal="right"/>
    </xf>
    <xf numFmtId="166" fontId="52" fillId="0" borderId="0" xfId="13" applyNumberFormat="1" applyFont="1" applyAlignment="1">
      <alignment horizontal="center"/>
    </xf>
    <xf numFmtId="168" fontId="52" fillId="0" borderId="0" xfId="10" applyNumberFormat="1" applyFont="1" applyAlignment="1">
      <alignment horizontal="center"/>
    </xf>
    <xf numFmtId="0" fontId="1" fillId="0" borderId="0" xfId="12" applyAlignment="1">
      <alignment horizontal="center" wrapText="1"/>
    </xf>
    <xf numFmtId="0" fontId="1" fillId="0" borderId="0" xfId="12" applyAlignment="1">
      <alignment horizontal="center" vertical="top" wrapText="1"/>
    </xf>
    <xf numFmtId="166" fontId="53" fillId="0" borderId="0" xfId="13" applyNumberFormat="1" applyFont="1" applyFill="1" applyAlignment="1">
      <alignment horizontal="right"/>
    </xf>
    <xf numFmtId="17" fontId="26" fillId="4" borderId="24" xfId="10" applyNumberFormat="1" applyFont="1" applyFill="1" applyBorder="1" applyAlignment="1">
      <alignment horizontal="centerContinuous" vertical="center"/>
    </xf>
    <xf numFmtId="44" fontId="26" fillId="4" borderId="33" xfId="10" applyNumberFormat="1" applyFont="1" applyFill="1" applyBorder="1" applyAlignment="1">
      <alignment horizontal="centerContinuous" vertical="center"/>
    </xf>
    <xf numFmtId="0" fontId="10" fillId="0" borderId="0" xfId="15" applyFont="1"/>
    <xf numFmtId="0" fontId="1" fillId="0" borderId="0" xfId="15"/>
    <xf numFmtId="175" fontId="35" fillId="0" borderId="0" xfId="15" applyNumberFormat="1" applyFont="1"/>
    <xf numFmtId="0" fontId="37" fillId="6" borderId="34" xfId="15" applyFont="1" applyFill="1" applyBorder="1"/>
    <xf numFmtId="175" fontId="37" fillId="6" borderId="34" xfId="15" applyNumberFormat="1" applyFont="1" applyFill="1" applyBorder="1"/>
    <xf numFmtId="0" fontId="6" fillId="7" borderId="34" xfId="15" applyFont="1" applyFill="1" applyBorder="1"/>
    <xf numFmtId="6" fontId="6" fillId="7" borderId="34" xfId="15" applyNumberFormat="1" applyFont="1" applyFill="1" applyBorder="1"/>
    <xf numFmtId="0" fontId="6" fillId="0" borderId="0" xfId="15" applyFont="1"/>
    <xf numFmtId="6" fontId="6" fillId="0" borderId="0" xfId="15" applyNumberFormat="1" applyFont="1"/>
    <xf numFmtId="6" fontId="1" fillId="0" borderId="0" xfId="15" applyNumberFormat="1"/>
    <xf numFmtId="176" fontId="1" fillId="0" borderId="0" xfId="15" applyNumberFormat="1"/>
    <xf numFmtId="176" fontId="6" fillId="7" borderId="34" xfId="15" applyNumberFormat="1" applyFont="1" applyFill="1" applyBorder="1"/>
    <xf numFmtId="0" fontId="14" fillId="0" borderId="0" xfId="15" applyFont="1"/>
    <xf numFmtId="44" fontId="4" fillId="0" borderId="5" xfId="3" applyFont="1" applyFill="1" applyBorder="1" applyAlignment="1">
      <alignment horizontal="right"/>
    </xf>
    <xf numFmtId="10" fontId="4" fillId="0" borderId="0" xfId="9" applyNumberFormat="1" applyFont="1" applyBorder="1"/>
    <xf numFmtId="37" fontId="5" fillId="0" borderId="34" xfId="8" applyFont="1" applyBorder="1" applyProtection="1">
      <protection locked="0"/>
    </xf>
    <xf numFmtId="37" fontId="4" fillId="0" borderId="34" xfId="8" applyFont="1" applyBorder="1"/>
    <xf numFmtId="37" fontId="5" fillId="0" borderId="34" xfId="8" applyFont="1" applyBorder="1"/>
    <xf numFmtId="37" fontId="5" fillId="0" borderId="3" xfId="7" applyFont="1" applyBorder="1" applyAlignment="1">
      <alignment horizontal="right"/>
    </xf>
    <xf numFmtId="37" fontId="9" fillId="0" borderId="33" xfId="7" applyFont="1" applyBorder="1" applyProtection="1">
      <protection locked="0"/>
    </xf>
    <xf numFmtId="10" fontId="4" fillId="0" borderId="19" xfId="9" applyNumberFormat="1" applyFont="1" applyBorder="1"/>
    <xf numFmtId="185" fontId="5" fillId="0" borderId="7" xfId="8" applyNumberFormat="1" applyFont="1" applyBorder="1"/>
    <xf numFmtId="37" fontId="1" fillId="0" borderId="0" xfId="8" applyFont="1"/>
    <xf numFmtId="37" fontId="1" fillId="0" borderId="0" xfId="8" applyFont="1" applyAlignment="1">
      <alignment horizontal="left"/>
    </xf>
    <xf numFmtId="37" fontId="1" fillId="0" borderId="5" xfId="8" applyFont="1" applyBorder="1"/>
    <xf numFmtId="164" fontId="5" fillId="0" borderId="9" xfId="8" applyNumberFormat="1" applyFont="1" applyBorder="1" applyAlignment="1">
      <alignment horizontal="center"/>
    </xf>
    <xf numFmtId="37" fontId="1" fillId="0" borderId="0" xfId="8" quotePrefix="1" applyFont="1" applyAlignment="1">
      <alignment horizontal="left"/>
    </xf>
    <xf numFmtId="37" fontId="5" fillId="0" borderId="6" xfId="8" quotePrefix="1" applyFont="1" applyBorder="1" applyAlignment="1">
      <alignment horizontal="center"/>
    </xf>
    <xf numFmtId="10" fontId="1" fillId="0" borderId="5" xfId="8" applyNumberFormat="1" applyFont="1" applyBorder="1"/>
    <xf numFmtId="7" fontId="1" fillId="2" borderId="5" xfId="2" applyNumberFormat="1" applyFont="1" applyFill="1" applyBorder="1" applyProtection="1">
      <protection locked="0"/>
    </xf>
    <xf numFmtId="7" fontId="1" fillId="2" borderId="5" xfId="7" quotePrefix="1" applyNumberFormat="1" applyFont="1" applyFill="1" applyBorder="1" applyAlignment="1">
      <alignment horizontal="right"/>
    </xf>
    <xf numFmtId="10" fontId="1" fillId="2" borderId="5" xfId="8" applyNumberFormat="1" applyFont="1" applyFill="1" applyBorder="1"/>
    <xf numFmtId="7" fontId="1" fillId="0" borderId="0" xfId="8" applyNumberFormat="1" applyFont="1"/>
    <xf numFmtId="7" fontId="1" fillId="0" borderId="0" xfId="7" quotePrefix="1" applyNumberFormat="1" applyFont="1" applyAlignment="1">
      <alignment horizontal="right"/>
    </xf>
    <xf numFmtId="10" fontId="1" fillId="0" borderId="0" xfId="8" applyNumberFormat="1" applyFont="1"/>
    <xf numFmtId="5" fontId="5" fillId="0" borderId="0" xfId="8" applyNumberFormat="1" applyFont="1"/>
    <xf numFmtId="10" fontId="1" fillId="0" borderId="33" xfId="8" applyNumberFormat="1" applyFont="1" applyBorder="1"/>
    <xf numFmtId="5" fontId="8" fillId="0" borderId="0" xfId="8" applyNumberFormat="1" applyFont="1"/>
    <xf numFmtId="37" fontId="1" fillId="0" borderId="0" xfId="7" applyFont="1" applyProtection="1">
      <protection locked="0"/>
    </xf>
    <xf numFmtId="0" fontId="57" fillId="0" borderId="5" xfId="15" applyFont="1" applyBorder="1" applyAlignment="1">
      <alignment horizontal="right"/>
    </xf>
    <xf numFmtId="0" fontId="57" fillId="0" borderId="0" xfId="15" applyFont="1" applyAlignment="1">
      <alignment horizontal="right"/>
    </xf>
    <xf numFmtId="42" fontId="6" fillId="0" borderId="0" xfId="4" applyFont="1" applyFill="1" applyBorder="1" applyProtection="1">
      <protection locked="0"/>
    </xf>
    <xf numFmtId="9" fontId="6" fillId="0" borderId="5" xfId="8" applyNumberFormat="1" applyFont="1" applyBorder="1"/>
    <xf numFmtId="37" fontId="1" fillId="0" borderId="0" xfId="7" applyFont="1" applyAlignment="1">
      <alignment horizontal="left"/>
    </xf>
    <xf numFmtId="7" fontId="1" fillId="2" borderId="5" xfId="8" applyNumberFormat="1" applyFont="1" applyFill="1" applyBorder="1" applyProtection="1">
      <protection locked="0"/>
    </xf>
    <xf numFmtId="0" fontId="57" fillId="0" borderId="3" xfId="15" applyFont="1" applyBorder="1" applyAlignment="1">
      <alignment horizontal="right"/>
    </xf>
    <xf numFmtId="7" fontId="2" fillId="0" borderId="34" xfId="7" applyNumberFormat="1" applyFont="1" applyBorder="1" applyAlignment="1" applyProtection="1">
      <alignment vertical="top"/>
      <protection locked="0"/>
    </xf>
    <xf numFmtId="7" fontId="6" fillId="0" borderId="34" xfId="8" applyNumberFormat="1" applyFont="1" applyBorder="1"/>
    <xf numFmtId="7" fontId="6" fillId="0" borderId="34" xfId="8" applyNumberFormat="1" applyFont="1" applyBorder="1" applyProtection="1">
      <protection locked="0"/>
    </xf>
    <xf numFmtId="2" fontId="1" fillId="0" borderId="0" xfId="8" applyNumberFormat="1" applyFont="1"/>
    <xf numFmtId="7" fontId="6" fillId="0" borderId="33" xfId="8" applyNumberFormat="1" applyFont="1" applyBorder="1"/>
    <xf numFmtId="37" fontId="1" fillId="0" borderId="10" xfId="8" applyFont="1" applyBorder="1"/>
    <xf numFmtId="37" fontId="1" fillId="0" borderId="0" xfId="7" applyFont="1" applyAlignment="1" applyProtection="1">
      <alignment horizontal="left"/>
      <protection locked="0"/>
    </xf>
    <xf numFmtId="37" fontId="1" fillId="0" borderId="0" xfId="8" applyFont="1" applyProtection="1">
      <protection locked="0"/>
    </xf>
    <xf numFmtId="0" fontId="1" fillId="0" borderId="0" xfId="15" applyAlignment="1">
      <alignment horizontal="left"/>
    </xf>
    <xf numFmtId="0" fontId="55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169" fontId="21" fillId="0" borderId="0" xfId="0" applyNumberFormat="1" applyFont="1" applyAlignment="1">
      <alignment horizontal="right"/>
    </xf>
    <xf numFmtId="166" fontId="58" fillId="0" borderId="5" xfId="3" applyNumberFormat="1" applyFont="1" applyFill="1" applyBorder="1" applyAlignment="1">
      <alignment horizontal="right"/>
    </xf>
    <xf numFmtId="10" fontId="59" fillId="0" borderId="5" xfId="9" applyNumberFormat="1" applyFont="1" applyBorder="1"/>
    <xf numFmtId="14" fontId="5" fillId="0" borderId="5" xfId="8" applyNumberFormat="1" applyFont="1" applyBorder="1" applyAlignment="1">
      <alignment horizontal="center"/>
    </xf>
    <xf numFmtId="14" fontId="4" fillId="0" borderId="5" xfId="7" applyNumberFormat="1" applyFont="1" applyBorder="1" applyAlignment="1">
      <alignment horizontal="right"/>
    </xf>
    <xf numFmtId="167" fontId="60" fillId="0" borderId="5" xfId="8" applyNumberFormat="1" applyFont="1" applyBorder="1"/>
    <xf numFmtId="167" fontId="61" fillId="0" borderId="0" xfId="8" applyNumberFormat="1" applyFont="1"/>
    <xf numFmtId="167" fontId="6" fillId="0" borderId="5" xfId="8" applyNumberFormat="1" applyFont="1" applyBorder="1"/>
    <xf numFmtId="5" fontId="6" fillId="0" borderId="5" xfId="8" applyNumberFormat="1" applyFont="1" applyBorder="1"/>
    <xf numFmtId="14" fontId="32" fillId="0" borderId="0" xfId="10" applyNumberFormat="1" applyFont="1" applyAlignment="1">
      <alignment horizontal="center"/>
    </xf>
    <xf numFmtId="0" fontId="32" fillId="0" borderId="0" xfId="10" applyFont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1" borderId="32" xfId="0" applyFill="1" applyBorder="1" applyAlignment="1">
      <alignment horizontal="center"/>
    </xf>
    <xf numFmtId="42" fontId="0" fillId="3" borderId="0" xfId="0" applyNumberFormat="1" applyFill="1"/>
    <xf numFmtId="9" fontId="0" fillId="3" borderId="0" xfId="0" applyNumberFormat="1" applyFill="1"/>
    <xf numFmtId="42" fontId="0" fillId="0" borderId="0" xfId="0" applyNumberFormat="1"/>
    <xf numFmtId="42" fontId="6" fillId="3" borderId="0" xfId="0" applyNumberFormat="1" applyFont="1" applyFill="1"/>
    <xf numFmtId="42" fontId="6" fillId="0" borderId="0" xfId="0" applyNumberFormat="1" applyFont="1"/>
    <xf numFmtId="42" fontId="1" fillId="0" borderId="0" xfId="0" applyNumberFormat="1" applyFont="1"/>
    <xf numFmtId="169" fontId="62" fillId="0" borderId="0" xfId="0" applyNumberFormat="1" applyFont="1" applyAlignment="1">
      <alignment horizontal="right"/>
    </xf>
    <xf numFmtId="0" fontId="61" fillId="0" borderId="0" xfId="0" applyFont="1"/>
    <xf numFmtId="42" fontId="61" fillId="0" borderId="0" xfId="0" applyNumberFormat="1" applyFont="1"/>
    <xf numFmtId="10" fontId="63" fillId="0" borderId="0" xfId="15" applyNumberFormat="1" applyFont="1"/>
    <xf numFmtId="37" fontId="11" fillId="0" borderId="5" xfId="8" quotePrefix="1" applyFont="1" applyBorder="1" applyAlignment="1">
      <alignment horizontal="center"/>
    </xf>
    <xf numFmtId="5" fontId="1" fillId="0" borderId="0" xfId="8" applyNumberFormat="1" applyFont="1"/>
    <xf numFmtId="5" fontId="1" fillId="2" borderId="5" xfId="7" quotePrefix="1" applyNumberFormat="1" applyFont="1" applyFill="1" applyBorder="1" applyAlignment="1">
      <alignment horizontal="right"/>
    </xf>
    <xf numFmtId="5" fontId="6" fillId="0" borderId="34" xfId="8" applyNumberFormat="1" applyFont="1" applyBorder="1"/>
    <xf numFmtId="0" fontId="57" fillId="0" borderId="32" xfId="15" applyFont="1" applyBorder="1" applyAlignment="1">
      <alignment horizontal="right"/>
    </xf>
    <xf numFmtId="0" fontId="56" fillId="0" borderId="9" xfId="15" applyFont="1" applyBorder="1"/>
    <xf numFmtId="0" fontId="56" fillId="0" borderId="6" xfId="15" applyFont="1" applyBorder="1" applyAlignment="1">
      <alignment horizontal="center"/>
    </xf>
    <xf numFmtId="9" fontId="1" fillId="0" borderId="0" xfId="15" applyNumberFormat="1"/>
    <xf numFmtId="42" fontId="6" fillId="0" borderId="5" xfId="8" applyNumberFormat="1" applyFont="1" applyBorder="1"/>
    <xf numFmtId="9" fontId="6" fillId="0" borderId="5" xfId="4" applyNumberFormat="1" applyFont="1" applyFill="1" applyBorder="1" applyProtection="1">
      <protection locked="0"/>
    </xf>
    <xf numFmtId="167" fontId="64" fillId="0" borderId="5" xfId="8" applyNumberFormat="1" applyFont="1" applyBorder="1"/>
    <xf numFmtId="2" fontId="6" fillId="0" borderId="34" xfId="8" applyNumberFormat="1" applyFont="1" applyBorder="1"/>
    <xf numFmtId="167" fontId="6" fillId="0" borderId="34" xfId="8" applyNumberFormat="1" applyFont="1" applyBorder="1"/>
    <xf numFmtId="37" fontId="60" fillId="0" borderId="5" xfId="8" applyFont="1" applyBorder="1" applyAlignment="1">
      <alignment horizontal="center"/>
    </xf>
    <xf numFmtId="42" fontId="35" fillId="0" borderId="5" xfId="3" applyNumberFormat="1" applyFont="1" applyFill="1" applyBorder="1" applyAlignment="1">
      <alignment horizontal="right"/>
    </xf>
    <xf numFmtId="42" fontId="35" fillId="0" borderId="5" xfId="7" quotePrefix="1" applyNumberFormat="1" applyFont="1" applyBorder="1" applyAlignment="1">
      <alignment horizontal="right"/>
    </xf>
    <xf numFmtId="42" fontId="42" fillId="0" borderId="5" xfId="7" quotePrefix="1" applyNumberFormat="1" applyFont="1" applyBorder="1" applyAlignment="1">
      <alignment horizontal="right"/>
    </xf>
    <xf numFmtId="42" fontId="6" fillId="0" borderId="5" xfId="4" applyFont="1" applyBorder="1" applyProtection="1"/>
    <xf numFmtId="42" fontId="6" fillId="0" borderId="5" xfId="8" applyNumberFormat="1" applyFont="1" applyBorder="1" applyProtection="1">
      <protection locked="0"/>
    </xf>
    <xf numFmtId="42" fontId="42" fillId="0" borderId="5" xfId="8" applyNumberFormat="1" applyFont="1" applyBorder="1"/>
    <xf numFmtId="41" fontId="35" fillId="0" borderId="5" xfId="3" applyNumberFormat="1" applyFont="1" applyFill="1" applyBorder="1" applyAlignment="1">
      <alignment horizontal="right"/>
    </xf>
    <xf numFmtId="41" fontId="35" fillId="0" borderId="5" xfId="7" quotePrefix="1" applyNumberFormat="1" applyFont="1" applyBorder="1" applyAlignment="1">
      <alignment horizontal="right"/>
    </xf>
    <xf numFmtId="41" fontId="40" fillId="0" borderId="5" xfId="8" applyNumberFormat="1" applyFont="1" applyBorder="1"/>
    <xf numFmtId="41" fontId="1" fillId="2" borderId="5" xfId="2" applyFont="1" applyFill="1" applyBorder="1" applyProtection="1">
      <protection locked="0"/>
    </xf>
    <xf numFmtId="41" fontId="1" fillId="2" borderId="5" xfId="8" applyNumberFormat="1" applyFont="1" applyFill="1" applyBorder="1"/>
    <xf numFmtId="41" fontId="1" fillId="2" borderId="5" xfId="7" quotePrefix="1" applyNumberFormat="1" applyFont="1" applyFill="1" applyBorder="1" applyAlignment="1">
      <alignment horizontal="right"/>
    </xf>
    <xf numFmtId="41" fontId="1" fillId="0" borderId="5" xfId="2" applyFont="1" applyFill="1" applyBorder="1" applyProtection="1">
      <protection locked="0"/>
    </xf>
    <xf numFmtId="41" fontId="1" fillId="0" borderId="5" xfId="7" quotePrefix="1" applyNumberFormat="1" applyFont="1" applyBorder="1" applyAlignment="1">
      <alignment horizontal="right"/>
    </xf>
    <xf numFmtId="41" fontId="1" fillId="0" borderId="5" xfId="8" applyNumberFormat="1" applyFont="1" applyBorder="1"/>
    <xf numFmtId="41" fontId="61" fillId="0" borderId="5" xfId="8" applyNumberFormat="1" applyFont="1" applyBorder="1"/>
    <xf numFmtId="41" fontId="23" fillId="0" borderId="5" xfId="3" applyNumberFormat="1" applyFont="1" applyFill="1" applyBorder="1" applyAlignment="1">
      <alignment horizontal="right"/>
    </xf>
    <xf numFmtId="10" fontId="6" fillId="0" borderId="33" xfId="9" applyNumberFormat="1" applyFont="1" applyBorder="1"/>
    <xf numFmtId="7" fontId="6" fillId="0" borderId="33" xfId="8" applyNumberFormat="1" applyFont="1" applyBorder="1" applyAlignment="1">
      <alignment horizontal="right"/>
    </xf>
    <xf numFmtId="42" fontId="1" fillId="0" borderId="0" xfId="15" applyNumberFormat="1"/>
    <xf numFmtId="0" fontId="51" fillId="0" borderId="0" xfId="0" applyFont="1" applyAlignment="1">
      <alignment vertical="top" wrapText="1"/>
    </xf>
    <xf numFmtId="0" fontId="38" fillId="0" borderId="0" xfId="0" applyFont="1" applyAlignment="1">
      <alignment horizontal="center" vertical="top" wrapText="1"/>
    </xf>
    <xf numFmtId="0" fontId="54" fillId="0" borderId="0" xfId="0" applyFont="1" applyAlignment="1">
      <alignment horizontal="right" vertical="center" wrapText="1"/>
    </xf>
    <xf numFmtId="0" fontId="36" fillId="0" borderId="0" xfId="12" applyFont="1">
      <alignment wrapText="1"/>
    </xf>
    <xf numFmtId="4" fontId="1" fillId="0" borderId="0" xfId="12" applyNumberFormat="1">
      <alignment wrapText="1"/>
    </xf>
    <xf numFmtId="0" fontId="50" fillId="0" borderId="0" xfId="0" applyFont="1" applyAlignment="1">
      <alignment vertical="top" wrapText="1"/>
    </xf>
    <xf numFmtId="0" fontId="66" fillId="0" borderId="0" xfId="0" applyFont="1" applyAlignment="1">
      <alignment vertical="top" wrapText="1"/>
    </xf>
    <xf numFmtId="0" fontId="65" fillId="0" borderId="38" xfId="0" applyFont="1" applyBorder="1" applyAlignment="1">
      <alignment horizontal="center" vertical="center" wrapText="1"/>
    </xf>
    <xf numFmtId="184" fontId="66" fillId="0" borderId="38" xfId="0" applyNumberFormat="1" applyFont="1" applyBorder="1" applyAlignment="1">
      <alignment vertical="top" wrapText="1"/>
    </xf>
    <xf numFmtId="0" fontId="66" fillId="0" borderId="38" xfId="0" applyFont="1" applyBorder="1" applyAlignment="1">
      <alignment vertical="top" wrapText="1"/>
    </xf>
    <xf numFmtId="0" fontId="66" fillId="0" borderId="38" xfId="0" applyFont="1" applyBorder="1" applyAlignment="1">
      <alignment horizontal="center" vertical="top" wrapText="1"/>
    </xf>
    <xf numFmtId="184" fontId="66" fillId="0" borderId="38" xfId="0" applyNumberFormat="1" applyFont="1" applyBorder="1" applyAlignment="1">
      <alignment horizontal="center" vertical="top" wrapText="1"/>
    </xf>
    <xf numFmtId="184" fontId="66" fillId="0" borderId="38" xfId="0" applyNumberFormat="1" applyFont="1" applyBorder="1" applyAlignment="1">
      <alignment horizontal="right" vertical="top" wrapText="1"/>
    </xf>
    <xf numFmtId="0" fontId="66" fillId="0" borderId="38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71" fillId="0" borderId="0" xfId="0" applyFont="1" applyAlignment="1">
      <alignment horizontal="left" vertical="top" wrapText="1"/>
    </xf>
    <xf numFmtId="42" fontId="64" fillId="0" borderId="5" xfId="7" quotePrefix="1" applyNumberFormat="1" applyFont="1" applyBorder="1" applyAlignment="1">
      <alignment horizontal="right"/>
    </xf>
    <xf numFmtId="9" fontId="64" fillId="0" borderId="5" xfId="7" quotePrefix="1" applyNumberFormat="1" applyFont="1" applyBorder="1" applyAlignment="1">
      <alignment horizontal="right"/>
    </xf>
    <xf numFmtId="42" fontId="73" fillId="0" borderId="5" xfId="7" quotePrefix="1" applyNumberFormat="1" applyFont="1" applyBorder="1" applyAlignment="1">
      <alignment horizontal="right"/>
    </xf>
    <xf numFmtId="41" fontId="73" fillId="0" borderId="5" xfId="7" quotePrefix="1" applyNumberFormat="1" applyFont="1" applyBorder="1" applyAlignment="1">
      <alignment horizontal="right"/>
    </xf>
    <xf numFmtId="41" fontId="73" fillId="2" borderId="5" xfId="7" quotePrefix="1" applyNumberFormat="1" applyFont="1" applyFill="1" applyBorder="1" applyAlignment="1">
      <alignment horizontal="right"/>
    </xf>
    <xf numFmtId="7" fontId="73" fillId="0" borderId="0" xfId="7" quotePrefix="1" applyNumberFormat="1" applyFont="1" applyAlignment="1">
      <alignment horizontal="right"/>
    </xf>
    <xf numFmtId="5" fontId="74" fillId="0" borderId="0" xfId="7" applyNumberFormat="1" applyFont="1" applyProtection="1">
      <protection locked="0"/>
    </xf>
    <xf numFmtId="5" fontId="75" fillId="0" borderId="0" xfId="7" applyNumberFormat="1" applyFont="1" applyProtection="1">
      <protection locked="0"/>
    </xf>
    <xf numFmtId="37" fontId="73" fillId="0" borderId="0" xfId="7" applyFont="1" applyProtection="1">
      <protection locked="0"/>
    </xf>
    <xf numFmtId="42" fontId="64" fillId="0" borderId="5" xfId="8" applyNumberFormat="1" applyFont="1" applyBorder="1"/>
    <xf numFmtId="42" fontId="61" fillId="0" borderId="5" xfId="8" applyNumberFormat="1" applyFont="1" applyBorder="1"/>
    <xf numFmtId="41" fontId="61" fillId="2" borderId="5" xfId="8" applyNumberFormat="1" applyFont="1" applyFill="1" applyBorder="1"/>
    <xf numFmtId="5" fontId="61" fillId="0" borderId="0" xfId="8" applyNumberFormat="1" applyFont="1"/>
    <xf numFmtId="42" fontId="60" fillId="0" borderId="5" xfId="8" applyNumberFormat="1" applyFont="1" applyBorder="1"/>
    <xf numFmtId="5" fontId="76" fillId="0" borderId="0" xfId="8" applyNumberFormat="1" applyFont="1"/>
    <xf numFmtId="5" fontId="77" fillId="0" borderId="0" xfId="8" applyNumberFormat="1" applyFont="1"/>
    <xf numFmtId="9" fontId="60" fillId="0" borderId="5" xfId="4" applyNumberFormat="1" applyFont="1" applyFill="1" applyBorder="1" applyProtection="1">
      <protection locked="0"/>
    </xf>
    <xf numFmtId="5" fontId="60" fillId="0" borderId="0" xfId="8" applyNumberFormat="1" applyFont="1"/>
    <xf numFmtId="42" fontId="60" fillId="0" borderId="5" xfId="4" applyFont="1" applyBorder="1" applyProtection="1"/>
    <xf numFmtId="5" fontId="61" fillId="2" borderId="5" xfId="7" quotePrefix="1" applyNumberFormat="1" applyFont="1" applyFill="1" applyBorder="1" applyAlignment="1">
      <alignment horizontal="right"/>
    </xf>
    <xf numFmtId="42" fontId="60" fillId="0" borderId="5" xfId="8" applyNumberFormat="1" applyFont="1" applyBorder="1" applyProtection="1">
      <protection locked="0"/>
    </xf>
    <xf numFmtId="5" fontId="60" fillId="0" borderId="34" xfId="8" applyNumberFormat="1" applyFont="1" applyBorder="1"/>
    <xf numFmtId="5" fontId="60" fillId="0" borderId="5" xfId="8" applyNumberFormat="1" applyFont="1" applyBorder="1"/>
    <xf numFmtId="7" fontId="60" fillId="0" borderId="34" xfId="8" applyNumberFormat="1" applyFont="1" applyBorder="1"/>
    <xf numFmtId="7" fontId="60" fillId="0" borderId="5" xfId="8" applyNumberFormat="1" applyFont="1" applyBorder="1"/>
    <xf numFmtId="37" fontId="61" fillId="0" borderId="0" xfId="8" applyFont="1"/>
    <xf numFmtId="10" fontId="60" fillId="0" borderId="5" xfId="9" applyNumberFormat="1" applyFont="1" applyFill="1" applyBorder="1" applyProtection="1"/>
    <xf numFmtId="0" fontId="19" fillId="0" borderId="0" xfId="0" applyFont="1" applyAlignment="1">
      <alignment vertical="top"/>
    </xf>
    <xf numFmtId="0" fontId="54" fillId="0" borderId="0" xfId="0" applyFont="1" applyAlignment="1">
      <alignment vertical="center"/>
    </xf>
    <xf numFmtId="0" fontId="54" fillId="0" borderId="0" xfId="0" applyFont="1" applyAlignment="1">
      <alignment horizontal="right" vertical="center"/>
    </xf>
    <xf numFmtId="0" fontId="51" fillId="0" borderId="0" xfId="0" applyFont="1" applyAlignment="1">
      <alignment vertical="top"/>
    </xf>
    <xf numFmtId="0" fontId="1" fillId="0" borderId="0" xfId="12" applyAlignment="1"/>
    <xf numFmtId="0" fontId="34" fillId="5" borderId="34" xfId="10" applyFont="1" applyFill="1" applyBorder="1"/>
    <xf numFmtId="166" fontId="34" fillId="5" borderId="34" xfId="10" applyNumberFormat="1" applyFont="1" applyFill="1" applyBorder="1"/>
    <xf numFmtId="184" fontId="1" fillId="0" borderId="0" xfId="12" applyNumberFormat="1">
      <alignment wrapText="1"/>
    </xf>
    <xf numFmtId="10" fontId="6" fillId="0" borderId="39" xfId="8" applyNumberFormat="1" applyFont="1" applyBorder="1" applyAlignment="1">
      <alignment horizontal="right"/>
    </xf>
    <xf numFmtId="7" fontId="6" fillId="0" borderId="39" xfId="8" applyNumberFormat="1" applyFont="1" applyBorder="1"/>
    <xf numFmtId="166" fontId="25" fillId="0" borderId="5" xfId="3" applyNumberFormat="1" applyFont="1" applyFill="1" applyBorder="1" applyAlignment="1">
      <alignment horizontal="right"/>
    </xf>
    <xf numFmtId="0" fontId="1" fillId="3" borderId="0" xfId="0" applyFont="1" applyFill="1"/>
    <xf numFmtId="42" fontId="40" fillId="0" borderId="5" xfId="8" applyNumberFormat="1" applyFont="1" applyBorder="1"/>
    <xf numFmtId="42" fontId="1" fillId="0" borderId="5" xfId="8" applyNumberFormat="1" applyFont="1" applyBorder="1"/>
    <xf numFmtId="5" fontId="64" fillId="0" borderId="5" xfId="8" applyNumberFormat="1" applyFont="1" applyBorder="1"/>
    <xf numFmtId="42" fontId="63" fillId="0" borderId="44" xfId="15" applyNumberFormat="1" applyFont="1" applyBorder="1"/>
    <xf numFmtId="42" fontId="1" fillId="0" borderId="44" xfId="15" applyNumberFormat="1" applyBorder="1"/>
    <xf numFmtId="182" fontId="63" fillId="0" borderId="41" xfId="15" applyNumberFormat="1" applyFont="1" applyBorder="1"/>
    <xf numFmtId="182" fontId="1" fillId="0" borderId="41" xfId="15" applyNumberFormat="1" applyBorder="1"/>
    <xf numFmtId="42" fontId="1" fillId="12" borderId="43" xfId="15" applyNumberFormat="1" applyFill="1" applyBorder="1"/>
    <xf numFmtId="182" fontId="1" fillId="12" borderId="40" xfId="15" applyNumberFormat="1" applyFill="1" applyBorder="1"/>
    <xf numFmtId="42" fontId="1" fillId="12" borderId="44" xfId="15" applyNumberFormat="1" applyFill="1" applyBorder="1"/>
    <xf numFmtId="182" fontId="1" fillId="12" borderId="41" xfId="15" applyNumberFormat="1" applyFill="1" applyBorder="1"/>
    <xf numFmtId="42" fontId="1" fillId="12" borderId="45" xfId="15" applyNumberFormat="1" applyFill="1" applyBorder="1"/>
    <xf numFmtId="182" fontId="1" fillId="12" borderId="42" xfId="15" applyNumberFormat="1" applyFill="1" applyBorder="1"/>
    <xf numFmtId="166" fontId="1" fillId="0" borderId="0" xfId="12" applyNumberFormat="1">
      <alignment wrapText="1"/>
    </xf>
    <xf numFmtId="10" fontId="1" fillId="0" borderId="0" xfId="15" applyNumberFormat="1"/>
    <xf numFmtId="10" fontId="5" fillId="0" borderId="0" xfId="8" applyNumberFormat="1" applyFont="1"/>
    <xf numFmtId="182" fontId="1" fillId="0" borderId="0" xfId="12" applyNumberFormat="1">
      <alignment wrapText="1"/>
    </xf>
    <xf numFmtId="44" fontId="0" fillId="0" borderId="0" xfId="0" applyNumberFormat="1"/>
    <xf numFmtId="42" fontId="1" fillId="0" borderId="0" xfId="12" applyNumberFormat="1">
      <alignment wrapText="1"/>
    </xf>
    <xf numFmtId="44" fontId="1" fillId="0" borderId="0" xfId="12" applyNumberFormat="1">
      <alignment wrapText="1"/>
    </xf>
    <xf numFmtId="10" fontId="1" fillId="0" borderId="0" xfId="12" applyNumberFormat="1">
      <alignment wrapText="1"/>
    </xf>
    <xf numFmtId="10" fontId="1" fillId="13" borderId="0" xfId="12" applyNumberFormat="1" applyFill="1">
      <alignment wrapText="1"/>
    </xf>
    <xf numFmtId="186" fontId="1" fillId="0" borderId="0" xfId="12" applyNumberFormat="1">
      <alignment wrapText="1"/>
    </xf>
    <xf numFmtId="187" fontId="1" fillId="0" borderId="0" xfId="12" applyNumberFormat="1">
      <alignment wrapText="1"/>
    </xf>
    <xf numFmtId="7" fontId="6" fillId="0" borderId="39" xfId="8" applyNumberFormat="1" applyFont="1" applyBorder="1" applyAlignment="1">
      <alignment horizontal="right"/>
    </xf>
    <xf numFmtId="10" fontId="1" fillId="0" borderId="5" xfId="8" applyNumberFormat="1" applyFont="1" applyBorder="1" applyAlignment="1">
      <alignment horizontal="right"/>
    </xf>
    <xf numFmtId="10" fontId="1" fillId="0" borderId="39" xfId="8" applyNumberFormat="1" applyFont="1" applyBorder="1" applyAlignment="1">
      <alignment horizontal="right"/>
    </xf>
    <xf numFmtId="7" fontId="1" fillId="0" borderId="5" xfId="8" applyNumberFormat="1" applyFont="1" applyBorder="1" applyAlignment="1">
      <alignment horizontal="right" wrapText="1"/>
    </xf>
    <xf numFmtId="9" fontId="1" fillId="13" borderId="0" xfId="12" applyNumberFormat="1" applyFill="1">
      <alignment wrapText="1"/>
    </xf>
    <xf numFmtId="0" fontId="54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top" wrapText="1"/>
    </xf>
    <xf numFmtId="0" fontId="38" fillId="0" borderId="0" xfId="0" applyFont="1" applyAlignment="1">
      <alignment horizontal="center" vertical="top" wrapText="1"/>
    </xf>
    <xf numFmtId="0" fontId="65" fillId="0" borderId="0" xfId="0" applyFont="1" applyAlignment="1">
      <alignment horizontal="left" vertical="top" wrapText="1"/>
    </xf>
    <xf numFmtId="0" fontId="14" fillId="0" borderId="0" xfId="15" applyFont="1" applyAlignment="1">
      <alignment horizontal="center"/>
    </xf>
    <xf numFmtId="37" fontId="7" fillId="0" borderId="15" xfId="8" applyFont="1" applyBorder="1" applyAlignment="1">
      <alignment horizontal="center"/>
    </xf>
    <xf numFmtId="0" fontId="21" fillId="3" borderId="0" xfId="0" applyFont="1" applyFill="1" applyAlignment="1">
      <alignment horizontal="left"/>
    </xf>
    <xf numFmtId="0" fontId="20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70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 vertical="top" wrapText="1" readingOrder="1"/>
    </xf>
    <xf numFmtId="0" fontId="67" fillId="0" borderId="0" xfId="0" applyFont="1" applyAlignment="1">
      <alignment horizontal="left" vertical="top" wrapText="1" readingOrder="1"/>
    </xf>
    <xf numFmtId="0" fontId="67" fillId="0" borderId="0" xfId="0" applyFont="1" applyAlignment="1">
      <alignment horizontal="left" vertical="top" wrapText="1"/>
    </xf>
    <xf numFmtId="0" fontId="68" fillId="0" borderId="0" xfId="0" applyFont="1" applyAlignment="1">
      <alignment horizontal="center" vertical="top" wrapText="1" readingOrder="1"/>
    </xf>
    <xf numFmtId="0" fontId="67" fillId="0" borderId="0" xfId="0" applyFont="1" applyAlignment="1">
      <alignment horizontal="right" vertical="top" wrapText="1"/>
    </xf>
    <xf numFmtId="0" fontId="69" fillId="0" borderId="0" xfId="0" applyFont="1" applyAlignment="1">
      <alignment horizontal="center" vertical="top" wrapText="1"/>
    </xf>
    <xf numFmtId="0" fontId="67" fillId="0" borderId="0" xfId="0" applyFont="1" applyAlignment="1">
      <alignment horizontal="right" vertical="top" wrapText="1" readingOrder="1"/>
    </xf>
    <xf numFmtId="0" fontId="71" fillId="0" borderId="0" xfId="0" applyFont="1" applyAlignment="1">
      <alignment horizontal="center" vertical="top" wrapText="1"/>
    </xf>
    <xf numFmtId="0" fontId="71" fillId="0" borderId="0" xfId="0" applyFont="1" applyAlignment="1">
      <alignment horizontal="left" vertical="top" wrapText="1"/>
    </xf>
    <xf numFmtId="39" fontId="71" fillId="0" borderId="0" xfId="0" applyNumberFormat="1" applyFont="1" applyAlignment="1">
      <alignment horizontal="right" vertical="top" wrapText="1"/>
    </xf>
    <xf numFmtId="4" fontId="71" fillId="0" borderId="0" xfId="0" applyNumberFormat="1" applyFont="1" applyAlignment="1">
      <alignment horizontal="right" vertical="top" wrapText="1"/>
    </xf>
    <xf numFmtId="0" fontId="70" fillId="0" borderId="0" xfId="0" applyFont="1" applyAlignment="1">
      <alignment horizontal="right" vertical="top" wrapText="1" readingOrder="1"/>
    </xf>
    <xf numFmtId="0" fontId="71" fillId="0" borderId="0" xfId="0" applyFont="1" applyAlignment="1">
      <alignment horizontal="left" vertical="top" wrapText="1" readingOrder="1"/>
    </xf>
    <xf numFmtId="0" fontId="70" fillId="0" borderId="0" xfId="0" applyFont="1" applyAlignment="1">
      <alignment horizontal="left" vertical="top" wrapText="1"/>
    </xf>
    <xf numFmtId="0" fontId="70" fillId="0" borderId="0" xfId="0" applyFont="1" applyAlignment="1">
      <alignment horizontal="center" vertical="top" wrapText="1" readingOrder="1"/>
    </xf>
    <xf numFmtId="0" fontId="71" fillId="0" borderId="0" xfId="0" applyFont="1" applyAlignment="1">
      <alignment horizontal="right" vertical="top" wrapText="1"/>
    </xf>
    <xf numFmtId="0" fontId="72" fillId="0" borderId="0" xfId="0" applyFont="1" applyAlignment="1">
      <alignment horizontal="left" vertical="top" wrapText="1" readingOrder="1"/>
    </xf>
    <xf numFmtId="0" fontId="71" fillId="0" borderId="0" xfId="0" applyFont="1" applyAlignment="1">
      <alignment horizontal="center" vertical="top" wrapText="1" readingOrder="1"/>
    </xf>
    <xf numFmtId="3" fontId="71" fillId="0" borderId="0" xfId="0" applyNumberFormat="1" applyFont="1" applyAlignment="1">
      <alignment horizontal="right" vertical="top" wrapText="1"/>
    </xf>
    <xf numFmtId="0" fontId="72" fillId="0" borderId="0" xfId="0" applyFont="1" applyAlignment="1">
      <alignment horizontal="right" vertical="top" wrapText="1" readingOrder="1"/>
    </xf>
    <xf numFmtId="0" fontId="65" fillId="0" borderId="0" xfId="0" applyFont="1" applyAlignment="1">
      <alignment horizontal="center" vertical="top" wrapText="1" readingOrder="1"/>
    </xf>
    <xf numFmtId="39" fontId="70" fillId="0" borderId="0" xfId="0" applyNumberFormat="1" applyFont="1" applyAlignment="1">
      <alignment horizontal="right" vertical="top" wrapText="1"/>
    </xf>
    <xf numFmtId="0" fontId="65" fillId="0" borderId="38" xfId="0" applyFont="1" applyBorder="1" applyAlignment="1">
      <alignment horizontal="center" vertical="top" wrapText="1" readingOrder="1"/>
    </xf>
    <xf numFmtId="0" fontId="43" fillId="9" borderId="22" xfId="0" applyFont="1" applyFill="1" applyBorder="1" applyAlignment="1">
      <alignment horizontal="center"/>
    </xf>
    <xf numFmtId="0" fontId="43" fillId="9" borderId="4" xfId="0" applyFont="1" applyFill="1" applyBorder="1" applyAlignment="1">
      <alignment horizontal="center"/>
    </xf>
    <xf numFmtId="0" fontId="43" fillId="9" borderId="25" xfId="0" applyFont="1" applyFill="1" applyBorder="1" applyAlignment="1">
      <alignment horizontal="center"/>
    </xf>
  </cellXfs>
  <cellStyles count="16">
    <cellStyle name="Comma" xfId="1" builtinId="3"/>
    <cellStyle name="Comma [0]" xfId="2" builtinId="6"/>
    <cellStyle name="Currency" xfId="3" builtinId="4"/>
    <cellStyle name="Currency [0]" xfId="4" builtinId="7"/>
    <cellStyle name="Currency 2" xfId="13" xr:uid="{CD719A90-6CE0-408A-B6C2-377DDFA959A7}"/>
    <cellStyle name="Hyperlink" xfId="14" builtinId="8"/>
    <cellStyle name="Normal" xfId="0" builtinId="0"/>
    <cellStyle name="Normal 13 2" xfId="15" xr:uid="{850FA7C4-D40A-409C-842F-CD9C5A0283C9}"/>
    <cellStyle name="Normal 2" xfId="5" xr:uid="{00000000-0005-0000-0000-000005000000}"/>
    <cellStyle name="Normal 3" xfId="6" xr:uid="{00000000-0005-0000-0000-000006000000}"/>
    <cellStyle name="Normal 4" xfId="10" xr:uid="{AF96202D-77D5-4308-BDDC-D1BC5508571B}"/>
    <cellStyle name="Normal 5" xfId="12" xr:uid="{C517EDA8-7D4C-4320-826D-AFF04F6181D8}"/>
    <cellStyle name="Normal_ADJUST" xfId="7" xr:uid="{00000000-0005-0000-0000-000007000000}"/>
    <cellStyle name="Normal_OPERAT" xfId="8" xr:uid="{00000000-0005-0000-0000-000008000000}"/>
    <cellStyle name="Percent" xfId="9" builtinId="5"/>
    <cellStyle name="Percent 2" xfId="11" xr:uid="{17E114D0-ADCA-4466-9DAD-6E70D164D7A5}"/>
  </cellStyles>
  <dxfs count="13">
    <dxf>
      <font>
        <color rgb="FFC00000"/>
      </font>
    </dxf>
    <dxf>
      <font>
        <color rgb="FF00B050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9" defaultPivotStyle="PivotStyleLight16"/>
  <colors>
    <mruColors>
      <color rgb="FF009900"/>
      <color rgb="FF3333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4</xdr:row>
      <xdr:rowOff>116491</xdr:rowOff>
    </xdr:from>
    <xdr:to>
      <xdr:col>23</xdr:col>
      <xdr:colOff>581619</xdr:colOff>
      <xdr:row>23</xdr:row>
      <xdr:rowOff>9957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C51A92-D649-4B48-B255-00C7873C2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30541" y="945166"/>
          <a:ext cx="5753694" cy="321769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23</xdr:col>
      <xdr:colOff>562811</xdr:colOff>
      <xdr:row>4</xdr:row>
      <xdr:rowOff>143614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0C2D5E-84A3-F505-0129-6C61AF166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499" y="0"/>
          <a:ext cx="5741813" cy="98744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27698</xdr:rowOff>
    </xdr:from>
    <xdr:to>
      <xdr:col>24</xdr:col>
      <xdr:colOff>19049</xdr:colOff>
      <xdr:row>30</xdr:row>
      <xdr:rowOff>143492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157EC7-3F38-6BA5-4025-4653DD798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0" y="4171073"/>
          <a:ext cx="5848349" cy="124926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115628</xdr:rowOff>
    </xdr:from>
    <xdr:to>
      <xdr:col>24</xdr:col>
      <xdr:colOff>151103</xdr:colOff>
      <xdr:row>41</xdr:row>
      <xdr:rowOff>121723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98A241-E2A0-0124-C7A7-8915DE0C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98922" y="5392478"/>
          <a:ext cx="5980403" cy="181584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115906</xdr:rowOff>
    </xdr:from>
    <xdr:to>
      <xdr:col>24</xdr:col>
      <xdr:colOff>104775</xdr:colOff>
      <xdr:row>54</xdr:row>
      <xdr:rowOff>11701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B1E8574-B02F-E65A-43C4-D22628623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1925" y="7212031"/>
          <a:ext cx="5934075" cy="207702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53</xdr:row>
      <xdr:rowOff>96136</xdr:rowOff>
    </xdr:from>
    <xdr:to>
      <xdr:col>23</xdr:col>
      <xdr:colOff>590550</xdr:colOff>
      <xdr:row>63</xdr:row>
      <xdr:rowOff>96423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5EEBFDB-F659-0595-2CAF-DE4C339BF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4300" y="9249661"/>
          <a:ext cx="5762625" cy="1695737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76201</xdr:colOff>
      <xdr:row>63</xdr:row>
      <xdr:rowOff>74325</xdr:rowOff>
    </xdr:from>
    <xdr:to>
      <xdr:col>23</xdr:col>
      <xdr:colOff>523876</xdr:colOff>
      <xdr:row>81</xdr:row>
      <xdr:rowOff>151278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B967B6E-FA10-EB5E-C327-DA73BF45C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7176" y="10923300"/>
          <a:ext cx="5619750" cy="3124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238924</xdr:colOff>
      <xdr:row>47</xdr:row>
      <xdr:rowOff>105807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244A2-C683-DBC4-DCF5-D860ECC9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23850"/>
          <a:ext cx="5725324" cy="7392432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2</xdr:row>
      <xdr:rowOff>47625</xdr:rowOff>
    </xdr:from>
    <xdr:to>
      <xdr:col>23</xdr:col>
      <xdr:colOff>86802</xdr:colOff>
      <xdr:row>44</xdr:row>
      <xdr:rowOff>29522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A3724E-10FC-A48E-837F-1BD0ACF03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371475"/>
          <a:ext cx="7716327" cy="6782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86758</xdr:colOff>
      <xdr:row>43</xdr:row>
      <xdr:rowOff>143844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95617-5597-B0B0-5352-D413B691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1925"/>
          <a:ext cx="7401958" cy="6944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14</xdr:col>
      <xdr:colOff>590550</xdr:colOff>
      <xdr:row>13</xdr:row>
      <xdr:rowOff>142875</xdr:rowOff>
    </xdr:to>
    <xdr:pic>
      <xdr:nvPicPr>
        <xdr:cNvPr id="2431" name="Picture 1">
          <a:extLst>
            <a:ext uri="{FF2B5EF4-FFF2-40B4-BE49-F238E27FC236}">
              <a16:creationId xmlns:a16="http://schemas.microsoft.com/office/drawing/2014/main" id="{75BEA9B1-994C-08B8-6538-62E57ED8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9029700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13</xdr:row>
      <xdr:rowOff>152400</xdr:rowOff>
    </xdr:from>
    <xdr:to>
      <xdr:col>6</xdr:col>
      <xdr:colOff>371475</xdr:colOff>
      <xdr:row>15</xdr:row>
      <xdr:rowOff>152400</xdr:rowOff>
    </xdr:to>
    <xdr:pic>
      <xdr:nvPicPr>
        <xdr:cNvPr id="2432" name="Picture 2">
          <a:extLst>
            <a:ext uri="{FF2B5EF4-FFF2-40B4-BE49-F238E27FC236}">
              <a16:creationId xmlns:a16="http://schemas.microsoft.com/office/drawing/2014/main" id="{A1993800-C517-ED59-E0B0-91D4F19AF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257425"/>
          <a:ext cx="39052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16</xdr:row>
      <xdr:rowOff>57150</xdr:rowOff>
    </xdr:from>
    <xdr:to>
      <xdr:col>14</xdr:col>
      <xdr:colOff>304800</xdr:colOff>
      <xdr:row>25</xdr:row>
      <xdr:rowOff>123825</xdr:rowOff>
    </xdr:to>
    <xdr:pic>
      <xdr:nvPicPr>
        <xdr:cNvPr id="2433" name="Picture 3">
          <a:extLst>
            <a:ext uri="{FF2B5EF4-FFF2-40B4-BE49-F238E27FC236}">
              <a16:creationId xmlns:a16="http://schemas.microsoft.com/office/drawing/2014/main" id="{90728F24-829B-D9E6-95BE-366A16B9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647950"/>
          <a:ext cx="875347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25</xdr:row>
      <xdr:rowOff>123825</xdr:rowOff>
    </xdr:from>
    <xdr:to>
      <xdr:col>14</xdr:col>
      <xdr:colOff>428625</xdr:colOff>
      <xdr:row>44</xdr:row>
      <xdr:rowOff>123825</xdr:rowOff>
    </xdr:to>
    <xdr:pic>
      <xdr:nvPicPr>
        <xdr:cNvPr id="2434" name="Picture 4">
          <a:extLst>
            <a:ext uri="{FF2B5EF4-FFF2-40B4-BE49-F238E27FC236}">
              <a16:creationId xmlns:a16="http://schemas.microsoft.com/office/drawing/2014/main" id="{120C5643-3147-9B29-E172-2159F8AD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171950"/>
          <a:ext cx="88201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45</xdr:row>
      <xdr:rowOff>9525</xdr:rowOff>
    </xdr:from>
    <xdr:to>
      <xdr:col>14</xdr:col>
      <xdr:colOff>561975</xdr:colOff>
      <xdr:row>49</xdr:row>
      <xdr:rowOff>142875</xdr:rowOff>
    </xdr:to>
    <xdr:pic>
      <xdr:nvPicPr>
        <xdr:cNvPr id="2435" name="Picture 5">
          <a:extLst>
            <a:ext uri="{FF2B5EF4-FFF2-40B4-BE49-F238E27FC236}">
              <a16:creationId xmlns:a16="http://schemas.microsoft.com/office/drawing/2014/main" id="{D7E14EBE-B576-838F-A1E0-7F3738996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6150"/>
          <a:ext cx="90963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49</xdr:row>
      <xdr:rowOff>95250</xdr:rowOff>
    </xdr:from>
    <xdr:to>
      <xdr:col>17</xdr:col>
      <xdr:colOff>247650</xdr:colOff>
      <xdr:row>117</xdr:row>
      <xdr:rowOff>133350</xdr:rowOff>
    </xdr:to>
    <xdr:pic>
      <xdr:nvPicPr>
        <xdr:cNvPr id="2436" name="Picture 1">
          <a:extLst>
            <a:ext uri="{FF2B5EF4-FFF2-40B4-BE49-F238E27FC236}">
              <a16:creationId xmlns:a16="http://schemas.microsoft.com/office/drawing/2014/main" id="{D69753CD-EDC9-67D4-2499-DBCF6B6D1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9575"/>
          <a:ext cx="10610850" cy="1104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57150</xdr:rowOff>
    </xdr:from>
    <xdr:to>
      <xdr:col>17</xdr:col>
      <xdr:colOff>285750</xdr:colOff>
      <xdr:row>138</xdr:row>
      <xdr:rowOff>152400</xdr:rowOff>
    </xdr:to>
    <xdr:pic>
      <xdr:nvPicPr>
        <xdr:cNvPr id="2437" name="Picture 2">
          <a:extLst>
            <a:ext uri="{FF2B5EF4-FFF2-40B4-BE49-F238E27FC236}">
              <a16:creationId xmlns:a16="http://schemas.microsoft.com/office/drawing/2014/main" id="{BDFA6E84-3CB6-57AA-A010-045C55D67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64300"/>
          <a:ext cx="10648950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133350</xdr:rowOff>
    </xdr:from>
    <xdr:to>
      <xdr:col>17</xdr:col>
      <xdr:colOff>342900</xdr:colOff>
      <xdr:row>167</xdr:row>
      <xdr:rowOff>133350</xdr:rowOff>
    </xdr:to>
    <xdr:pic>
      <xdr:nvPicPr>
        <xdr:cNvPr id="2438" name="Picture 3">
          <a:extLst>
            <a:ext uri="{FF2B5EF4-FFF2-40B4-BE49-F238E27FC236}">
              <a16:creationId xmlns:a16="http://schemas.microsoft.com/office/drawing/2014/main" id="{B616C64D-DD3D-1E73-22C2-B146B1456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79000"/>
          <a:ext cx="10706100" cy="469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29</xdr:col>
      <xdr:colOff>253692</xdr:colOff>
      <xdr:row>18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92409-C236-6A8E-ED03-3EF2E9896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53600" y="2743200"/>
          <a:ext cx="8178492" cy="49530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571500</xdr:colOff>
      <xdr:row>5</xdr:row>
      <xdr:rowOff>142875</xdr:rowOff>
    </xdr:from>
    <xdr:to>
      <xdr:col>24</xdr:col>
      <xdr:colOff>574644</xdr:colOff>
      <xdr:row>12</xdr:row>
      <xdr:rowOff>52538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CA9F5F-0607-3BAC-05D9-9DFBAD371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79781" y="976313"/>
          <a:ext cx="5468113" cy="1076475"/>
        </a:xfrm>
        <a:prstGeom prst="rect">
          <a:avLst/>
        </a:prstGeom>
      </xdr:spPr>
    </xdr:pic>
    <xdr:clientData/>
  </xdr:twoCellAnchor>
  <xdr:twoCellAnchor>
    <xdr:from>
      <xdr:col>23</xdr:col>
      <xdr:colOff>0</xdr:colOff>
      <xdr:row>33</xdr:row>
      <xdr:rowOff>0</xdr:rowOff>
    </xdr:from>
    <xdr:to>
      <xdr:col>46</xdr:col>
      <xdr:colOff>552450</xdr:colOff>
      <xdr:row>45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F9BF6D-2DB1-BEB5-FE14-0F35AC2A2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5343525"/>
          <a:ext cx="14573250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cob Ballou" id="{86543750-BBE9-415E-AB86-5385CEB57000}" userId="Jacob Ballou" providerId="None"/>
  <person displayName="Kimberly Moss" id="{8BCEAF54-F78F-4EB1-BF4A-83DD69566979}" userId="S::krmoss@bellwetheram.com::dcaef190-7000-41ff-bf88-5df9c44e411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3-10-25T14:54:52.05" personId="{8BCEAF54-F78F-4EB1-BF4A-83DD69566979}" id="{0F2A8375-8074-4D88-A849-C440967988DC}">
    <text>Through April 15, 2025</text>
  </threadedComment>
  <threadedComment ref="C2" dT="2025-10-30T15:42:49.32" personId="{86543750-BBE9-415E-AB86-5385CEB57000}" id="{63E7920A-67A1-41BD-80B2-27F66A0053A8}" parentId="{0F2A8375-8074-4D88-A849-C440967988DC}">
    <text>Through April 15,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reasurer.maricopa.gov/parcel/Summary.asp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2D0A-CED7-4E0F-A310-1858F8139860}">
  <sheetPr>
    <pageSetUpPr fitToPage="1"/>
  </sheetPr>
  <dimension ref="B1:P99"/>
  <sheetViews>
    <sheetView topLeftCell="F1" zoomScaleNormal="100" zoomScalePageLayoutView="80" workbookViewId="0">
      <selection activeCell="I24" sqref="I24"/>
    </sheetView>
  </sheetViews>
  <sheetFormatPr defaultRowHeight="12.75"/>
  <cols>
    <col min="1" max="1" width="0" style="273" hidden="1" customWidth="1"/>
    <col min="2" max="2" width="9.42578125" style="273" hidden="1" customWidth="1"/>
    <col min="3" max="3" width="48.140625" style="34" customWidth="1"/>
    <col min="4" max="4" width="3.28515625" style="34" customWidth="1"/>
    <col min="5" max="5" width="16.28515625" style="34" customWidth="1"/>
    <col min="6" max="9" width="17.42578125" style="34" customWidth="1"/>
    <col min="10" max="10" width="15.140625" style="34" hidden="1" customWidth="1"/>
    <col min="11" max="11" width="21.42578125" style="34" hidden="1" customWidth="1"/>
    <col min="12" max="12" width="84.140625" style="273" bestFit="1" customWidth="1"/>
    <col min="13" max="13" width="8.85546875" style="273" customWidth="1"/>
    <col min="14" max="14" width="9.28515625" style="273" bestFit="1" customWidth="1"/>
    <col min="15" max="15" width="8.85546875" style="273" customWidth="1"/>
    <col min="16" max="16" width="9.140625" style="273" customWidth="1"/>
    <col min="17" max="17" width="17.140625" style="273" customWidth="1"/>
    <col min="18" max="256" width="9.140625" style="273"/>
    <col min="257" max="258" width="0" style="273" hidden="1" customWidth="1"/>
    <col min="259" max="259" width="48.140625" style="273" customWidth="1"/>
    <col min="260" max="260" width="3.28515625" style="273" customWidth="1"/>
    <col min="261" max="261" width="16.28515625" style="273" customWidth="1"/>
    <col min="262" max="263" width="13.5703125" style="273" customWidth="1"/>
    <col min="264" max="265" width="15" style="273" customWidth="1"/>
    <col min="266" max="266" width="15.140625" style="273" customWidth="1"/>
    <col min="267" max="267" width="21.42578125" style="273" customWidth="1"/>
    <col min="268" max="512" width="9.140625" style="273"/>
    <col min="513" max="514" width="0" style="273" hidden="1" customWidth="1"/>
    <col min="515" max="515" width="48.140625" style="273" customWidth="1"/>
    <col min="516" max="516" width="3.28515625" style="273" customWidth="1"/>
    <col min="517" max="517" width="16.28515625" style="273" customWidth="1"/>
    <col min="518" max="519" width="13.5703125" style="273" customWidth="1"/>
    <col min="520" max="521" width="15" style="273" customWidth="1"/>
    <col min="522" max="522" width="15.140625" style="273" customWidth="1"/>
    <col min="523" max="523" width="21.42578125" style="273" customWidth="1"/>
    <col min="524" max="768" width="9.140625" style="273"/>
    <col min="769" max="770" width="0" style="273" hidden="1" customWidth="1"/>
    <col min="771" max="771" width="48.140625" style="273" customWidth="1"/>
    <col min="772" max="772" width="3.28515625" style="273" customWidth="1"/>
    <col min="773" max="773" width="16.28515625" style="273" customWidth="1"/>
    <col min="774" max="775" width="13.5703125" style="273" customWidth="1"/>
    <col min="776" max="777" width="15" style="273" customWidth="1"/>
    <col min="778" max="778" width="15.140625" style="273" customWidth="1"/>
    <col min="779" max="779" width="21.42578125" style="273" customWidth="1"/>
    <col min="780" max="1024" width="9.140625" style="273"/>
    <col min="1025" max="1026" width="0" style="273" hidden="1" customWidth="1"/>
    <col min="1027" max="1027" width="48.140625" style="273" customWidth="1"/>
    <col min="1028" max="1028" width="3.28515625" style="273" customWidth="1"/>
    <col min="1029" max="1029" width="16.28515625" style="273" customWidth="1"/>
    <col min="1030" max="1031" width="13.5703125" style="273" customWidth="1"/>
    <col min="1032" max="1033" width="15" style="273" customWidth="1"/>
    <col min="1034" max="1034" width="15.140625" style="273" customWidth="1"/>
    <col min="1035" max="1035" width="21.42578125" style="273" customWidth="1"/>
    <col min="1036" max="1280" width="9.140625" style="273"/>
    <col min="1281" max="1282" width="0" style="273" hidden="1" customWidth="1"/>
    <col min="1283" max="1283" width="48.140625" style="273" customWidth="1"/>
    <col min="1284" max="1284" width="3.28515625" style="273" customWidth="1"/>
    <col min="1285" max="1285" width="16.28515625" style="273" customWidth="1"/>
    <col min="1286" max="1287" width="13.5703125" style="273" customWidth="1"/>
    <col min="1288" max="1289" width="15" style="273" customWidth="1"/>
    <col min="1290" max="1290" width="15.140625" style="273" customWidth="1"/>
    <col min="1291" max="1291" width="21.42578125" style="273" customWidth="1"/>
    <col min="1292" max="1536" width="9.140625" style="273"/>
    <col min="1537" max="1538" width="0" style="273" hidden="1" customWidth="1"/>
    <col min="1539" max="1539" width="48.140625" style="273" customWidth="1"/>
    <col min="1540" max="1540" width="3.28515625" style="273" customWidth="1"/>
    <col min="1541" max="1541" width="16.28515625" style="273" customWidth="1"/>
    <col min="1542" max="1543" width="13.5703125" style="273" customWidth="1"/>
    <col min="1544" max="1545" width="15" style="273" customWidth="1"/>
    <col min="1546" max="1546" width="15.140625" style="273" customWidth="1"/>
    <col min="1547" max="1547" width="21.42578125" style="273" customWidth="1"/>
    <col min="1548" max="1792" width="9.140625" style="273"/>
    <col min="1793" max="1794" width="0" style="273" hidden="1" customWidth="1"/>
    <col min="1795" max="1795" width="48.140625" style="273" customWidth="1"/>
    <col min="1796" max="1796" width="3.28515625" style="273" customWidth="1"/>
    <col min="1797" max="1797" width="16.28515625" style="273" customWidth="1"/>
    <col min="1798" max="1799" width="13.5703125" style="273" customWidth="1"/>
    <col min="1800" max="1801" width="15" style="273" customWidth="1"/>
    <col min="1802" max="1802" width="15.140625" style="273" customWidth="1"/>
    <col min="1803" max="1803" width="21.42578125" style="273" customWidth="1"/>
    <col min="1804" max="2048" width="9.140625" style="273"/>
    <col min="2049" max="2050" width="0" style="273" hidden="1" customWidth="1"/>
    <col min="2051" max="2051" width="48.140625" style="273" customWidth="1"/>
    <col min="2052" max="2052" width="3.28515625" style="273" customWidth="1"/>
    <col min="2053" max="2053" width="16.28515625" style="273" customWidth="1"/>
    <col min="2054" max="2055" width="13.5703125" style="273" customWidth="1"/>
    <col min="2056" max="2057" width="15" style="273" customWidth="1"/>
    <col min="2058" max="2058" width="15.140625" style="273" customWidth="1"/>
    <col min="2059" max="2059" width="21.42578125" style="273" customWidth="1"/>
    <col min="2060" max="2304" width="9.140625" style="273"/>
    <col min="2305" max="2306" width="0" style="273" hidden="1" customWidth="1"/>
    <col min="2307" max="2307" width="48.140625" style="273" customWidth="1"/>
    <col min="2308" max="2308" width="3.28515625" style="273" customWidth="1"/>
    <col min="2309" max="2309" width="16.28515625" style="273" customWidth="1"/>
    <col min="2310" max="2311" width="13.5703125" style="273" customWidth="1"/>
    <col min="2312" max="2313" width="15" style="273" customWidth="1"/>
    <col min="2314" max="2314" width="15.140625" style="273" customWidth="1"/>
    <col min="2315" max="2315" width="21.42578125" style="273" customWidth="1"/>
    <col min="2316" max="2560" width="9.140625" style="273"/>
    <col min="2561" max="2562" width="0" style="273" hidden="1" customWidth="1"/>
    <col min="2563" max="2563" width="48.140625" style="273" customWidth="1"/>
    <col min="2564" max="2564" width="3.28515625" style="273" customWidth="1"/>
    <col min="2565" max="2565" width="16.28515625" style="273" customWidth="1"/>
    <col min="2566" max="2567" width="13.5703125" style="273" customWidth="1"/>
    <col min="2568" max="2569" width="15" style="273" customWidth="1"/>
    <col min="2570" max="2570" width="15.140625" style="273" customWidth="1"/>
    <col min="2571" max="2571" width="21.42578125" style="273" customWidth="1"/>
    <col min="2572" max="2816" width="9.140625" style="273"/>
    <col min="2817" max="2818" width="0" style="273" hidden="1" customWidth="1"/>
    <col min="2819" max="2819" width="48.140625" style="273" customWidth="1"/>
    <col min="2820" max="2820" width="3.28515625" style="273" customWidth="1"/>
    <col min="2821" max="2821" width="16.28515625" style="273" customWidth="1"/>
    <col min="2822" max="2823" width="13.5703125" style="273" customWidth="1"/>
    <col min="2824" max="2825" width="15" style="273" customWidth="1"/>
    <col min="2826" max="2826" width="15.140625" style="273" customWidth="1"/>
    <col min="2827" max="2827" width="21.42578125" style="273" customWidth="1"/>
    <col min="2828" max="3072" width="9.140625" style="273"/>
    <col min="3073" max="3074" width="0" style="273" hidden="1" customWidth="1"/>
    <col min="3075" max="3075" width="48.140625" style="273" customWidth="1"/>
    <col min="3076" max="3076" width="3.28515625" style="273" customWidth="1"/>
    <col min="3077" max="3077" width="16.28515625" style="273" customWidth="1"/>
    <col min="3078" max="3079" width="13.5703125" style="273" customWidth="1"/>
    <col min="3080" max="3081" width="15" style="273" customWidth="1"/>
    <col min="3082" max="3082" width="15.140625" style="273" customWidth="1"/>
    <col min="3083" max="3083" width="21.42578125" style="273" customWidth="1"/>
    <col min="3084" max="3328" width="9.140625" style="273"/>
    <col min="3329" max="3330" width="0" style="273" hidden="1" customWidth="1"/>
    <col min="3331" max="3331" width="48.140625" style="273" customWidth="1"/>
    <col min="3332" max="3332" width="3.28515625" style="273" customWidth="1"/>
    <col min="3333" max="3333" width="16.28515625" style="273" customWidth="1"/>
    <col min="3334" max="3335" width="13.5703125" style="273" customWidth="1"/>
    <col min="3336" max="3337" width="15" style="273" customWidth="1"/>
    <col min="3338" max="3338" width="15.140625" style="273" customWidth="1"/>
    <col min="3339" max="3339" width="21.42578125" style="273" customWidth="1"/>
    <col min="3340" max="3584" width="9.140625" style="273"/>
    <col min="3585" max="3586" width="0" style="273" hidden="1" customWidth="1"/>
    <col min="3587" max="3587" width="48.140625" style="273" customWidth="1"/>
    <col min="3588" max="3588" width="3.28515625" style="273" customWidth="1"/>
    <col min="3589" max="3589" width="16.28515625" style="273" customWidth="1"/>
    <col min="3590" max="3591" width="13.5703125" style="273" customWidth="1"/>
    <col min="3592" max="3593" width="15" style="273" customWidth="1"/>
    <col min="3594" max="3594" width="15.140625" style="273" customWidth="1"/>
    <col min="3595" max="3595" width="21.42578125" style="273" customWidth="1"/>
    <col min="3596" max="3840" width="9.140625" style="273"/>
    <col min="3841" max="3842" width="0" style="273" hidden="1" customWidth="1"/>
    <col min="3843" max="3843" width="48.140625" style="273" customWidth="1"/>
    <col min="3844" max="3844" width="3.28515625" style="273" customWidth="1"/>
    <col min="3845" max="3845" width="16.28515625" style="273" customWidth="1"/>
    <col min="3846" max="3847" width="13.5703125" style="273" customWidth="1"/>
    <col min="3848" max="3849" width="15" style="273" customWidth="1"/>
    <col min="3850" max="3850" width="15.140625" style="273" customWidth="1"/>
    <col min="3851" max="3851" width="21.42578125" style="273" customWidth="1"/>
    <col min="3852" max="4096" width="9.140625" style="273"/>
    <col min="4097" max="4098" width="0" style="273" hidden="1" customWidth="1"/>
    <col min="4099" max="4099" width="48.140625" style="273" customWidth="1"/>
    <col min="4100" max="4100" width="3.28515625" style="273" customWidth="1"/>
    <col min="4101" max="4101" width="16.28515625" style="273" customWidth="1"/>
    <col min="4102" max="4103" width="13.5703125" style="273" customWidth="1"/>
    <col min="4104" max="4105" width="15" style="273" customWidth="1"/>
    <col min="4106" max="4106" width="15.140625" style="273" customWidth="1"/>
    <col min="4107" max="4107" width="21.42578125" style="273" customWidth="1"/>
    <col min="4108" max="4352" width="9.140625" style="273"/>
    <col min="4353" max="4354" width="0" style="273" hidden="1" customWidth="1"/>
    <col min="4355" max="4355" width="48.140625" style="273" customWidth="1"/>
    <col min="4356" max="4356" width="3.28515625" style="273" customWidth="1"/>
    <col min="4357" max="4357" width="16.28515625" style="273" customWidth="1"/>
    <col min="4358" max="4359" width="13.5703125" style="273" customWidth="1"/>
    <col min="4360" max="4361" width="15" style="273" customWidth="1"/>
    <col min="4362" max="4362" width="15.140625" style="273" customWidth="1"/>
    <col min="4363" max="4363" width="21.42578125" style="273" customWidth="1"/>
    <col min="4364" max="4608" width="9.140625" style="273"/>
    <col min="4609" max="4610" width="0" style="273" hidden="1" customWidth="1"/>
    <col min="4611" max="4611" width="48.140625" style="273" customWidth="1"/>
    <col min="4612" max="4612" width="3.28515625" style="273" customWidth="1"/>
    <col min="4613" max="4613" width="16.28515625" style="273" customWidth="1"/>
    <col min="4614" max="4615" width="13.5703125" style="273" customWidth="1"/>
    <col min="4616" max="4617" width="15" style="273" customWidth="1"/>
    <col min="4618" max="4618" width="15.140625" style="273" customWidth="1"/>
    <col min="4619" max="4619" width="21.42578125" style="273" customWidth="1"/>
    <col min="4620" max="4864" width="9.140625" style="273"/>
    <col min="4865" max="4866" width="0" style="273" hidden="1" customWidth="1"/>
    <col min="4867" max="4867" width="48.140625" style="273" customWidth="1"/>
    <col min="4868" max="4868" width="3.28515625" style="273" customWidth="1"/>
    <col min="4869" max="4869" width="16.28515625" style="273" customWidth="1"/>
    <col min="4870" max="4871" width="13.5703125" style="273" customWidth="1"/>
    <col min="4872" max="4873" width="15" style="273" customWidth="1"/>
    <col min="4874" max="4874" width="15.140625" style="273" customWidth="1"/>
    <col min="4875" max="4875" width="21.42578125" style="273" customWidth="1"/>
    <col min="4876" max="5120" width="9.140625" style="273"/>
    <col min="5121" max="5122" width="0" style="273" hidden="1" customWidth="1"/>
    <col min="5123" max="5123" width="48.140625" style="273" customWidth="1"/>
    <col min="5124" max="5124" width="3.28515625" style="273" customWidth="1"/>
    <col min="5125" max="5125" width="16.28515625" style="273" customWidth="1"/>
    <col min="5126" max="5127" width="13.5703125" style="273" customWidth="1"/>
    <col min="5128" max="5129" width="15" style="273" customWidth="1"/>
    <col min="5130" max="5130" width="15.140625" style="273" customWidth="1"/>
    <col min="5131" max="5131" width="21.42578125" style="273" customWidth="1"/>
    <col min="5132" max="5376" width="9.140625" style="273"/>
    <col min="5377" max="5378" width="0" style="273" hidden="1" customWidth="1"/>
    <col min="5379" max="5379" width="48.140625" style="273" customWidth="1"/>
    <col min="5380" max="5380" width="3.28515625" style="273" customWidth="1"/>
    <col min="5381" max="5381" width="16.28515625" style="273" customWidth="1"/>
    <col min="5382" max="5383" width="13.5703125" style="273" customWidth="1"/>
    <col min="5384" max="5385" width="15" style="273" customWidth="1"/>
    <col min="5386" max="5386" width="15.140625" style="273" customWidth="1"/>
    <col min="5387" max="5387" width="21.42578125" style="273" customWidth="1"/>
    <col min="5388" max="5632" width="9.140625" style="273"/>
    <col min="5633" max="5634" width="0" style="273" hidden="1" customWidth="1"/>
    <col min="5635" max="5635" width="48.140625" style="273" customWidth="1"/>
    <col min="5636" max="5636" width="3.28515625" style="273" customWidth="1"/>
    <col min="5637" max="5637" width="16.28515625" style="273" customWidth="1"/>
    <col min="5638" max="5639" width="13.5703125" style="273" customWidth="1"/>
    <col min="5640" max="5641" width="15" style="273" customWidth="1"/>
    <col min="5642" max="5642" width="15.140625" style="273" customWidth="1"/>
    <col min="5643" max="5643" width="21.42578125" style="273" customWidth="1"/>
    <col min="5644" max="5888" width="9.140625" style="273"/>
    <col min="5889" max="5890" width="0" style="273" hidden="1" customWidth="1"/>
    <col min="5891" max="5891" width="48.140625" style="273" customWidth="1"/>
    <col min="5892" max="5892" width="3.28515625" style="273" customWidth="1"/>
    <col min="5893" max="5893" width="16.28515625" style="273" customWidth="1"/>
    <col min="5894" max="5895" width="13.5703125" style="273" customWidth="1"/>
    <col min="5896" max="5897" width="15" style="273" customWidth="1"/>
    <col min="5898" max="5898" width="15.140625" style="273" customWidth="1"/>
    <col min="5899" max="5899" width="21.42578125" style="273" customWidth="1"/>
    <col min="5900" max="6144" width="9.140625" style="273"/>
    <col min="6145" max="6146" width="0" style="273" hidden="1" customWidth="1"/>
    <col min="6147" max="6147" width="48.140625" style="273" customWidth="1"/>
    <col min="6148" max="6148" width="3.28515625" style="273" customWidth="1"/>
    <col min="6149" max="6149" width="16.28515625" style="273" customWidth="1"/>
    <col min="6150" max="6151" width="13.5703125" style="273" customWidth="1"/>
    <col min="6152" max="6153" width="15" style="273" customWidth="1"/>
    <col min="6154" max="6154" width="15.140625" style="273" customWidth="1"/>
    <col min="6155" max="6155" width="21.42578125" style="273" customWidth="1"/>
    <col min="6156" max="6400" width="9.140625" style="273"/>
    <col min="6401" max="6402" width="0" style="273" hidden="1" customWidth="1"/>
    <col min="6403" max="6403" width="48.140625" style="273" customWidth="1"/>
    <col min="6404" max="6404" width="3.28515625" style="273" customWidth="1"/>
    <col min="6405" max="6405" width="16.28515625" style="273" customWidth="1"/>
    <col min="6406" max="6407" width="13.5703125" style="273" customWidth="1"/>
    <col min="6408" max="6409" width="15" style="273" customWidth="1"/>
    <col min="6410" max="6410" width="15.140625" style="273" customWidth="1"/>
    <col min="6411" max="6411" width="21.42578125" style="273" customWidth="1"/>
    <col min="6412" max="6656" width="9.140625" style="273"/>
    <col min="6657" max="6658" width="0" style="273" hidden="1" customWidth="1"/>
    <col min="6659" max="6659" width="48.140625" style="273" customWidth="1"/>
    <col min="6660" max="6660" width="3.28515625" style="273" customWidth="1"/>
    <col min="6661" max="6661" width="16.28515625" style="273" customWidth="1"/>
    <col min="6662" max="6663" width="13.5703125" style="273" customWidth="1"/>
    <col min="6664" max="6665" width="15" style="273" customWidth="1"/>
    <col min="6666" max="6666" width="15.140625" style="273" customWidth="1"/>
    <col min="6667" max="6667" width="21.42578125" style="273" customWidth="1"/>
    <col min="6668" max="6912" width="9.140625" style="273"/>
    <col min="6913" max="6914" width="0" style="273" hidden="1" customWidth="1"/>
    <col min="6915" max="6915" width="48.140625" style="273" customWidth="1"/>
    <col min="6916" max="6916" width="3.28515625" style="273" customWidth="1"/>
    <col min="6917" max="6917" width="16.28515625" style="273" customWidth="1"/>
    <col min="6918" max="6919" width="13.5703125" style="273" customWidth="1"/>
    <col min="6920" max="6921" width="15" style="273" customWidth="1"/>
    <col min="6922" max="6922" width="15.140625" style="273" customWidth="1"/>
    <col min="6923" max="6923" width="21.42578125" style="273" customWidth="1"/>
    <col min="6924" max="7168" width="9.140625" style="273"/>
    <col min="7169" max="7170" width="0" style="273" hidden="1" customWidth="1"/>
    <col min="7171" max="7171" width="48.140625" style="273" customWidth="1"/>
    <col min="7172" max="7172" width="3.28515625" style="273" customWidth="1"/>
    <col min="7173" max="7173" width="16.28515625" style="273" customWidth="1"/>
    <col min="7174" max="7175" width="13.5703125" style="273" customWidth="1"/>
    <col min="7176" max="7177" width="15" style="273" customWidth="1"/>
    <col min="7178" max="7178" width="15.140625" style="273" customWidth="1"/>
    <col min="7179" max="7179" width="21.42578125" style="273" customWidth="1"/>
    <col min="7180" max="7424" width="9.140625" style="273"/>
    <col min="7425" max="7426" width="0" style="273" hidden="1" customWidth="1"/>
    <col min="7427" max="7427" width="48.140625" style="273" customWidth="1"/>
    <col min="7428" max="7428" width="3.28515625" style="273" customWidth="1"/>
    <col min="7429" max="7429" width="16.28515625" style="273" customWidth="1"/>
    <col min="7430" max="7431" width="13.5703125" style="273" customWidth="1"/>
    <col min="7432" max="7433" width="15" style="273" customWidth="1"/>
    <col min="7434" max="7434" width="15.140625" style="273" customWidth="1"/>
    <col min="7435" max="7435" width="21.42578125" style="273" customWidth="1"/>
    <col min="7436" max="7680" width="9.140625" style="273"/>
    <col min="7681" max="7682" width="0" style="273" hidden="1" customWidth="1"/>
    <col min="7683" max="7683" width="48.140625" style="273" customWidth="1"/>
    <col min="7684" max="7684" width="3.28515625" style="273" customWidth="1"/>
    <col min="7685" max="7685" width="16.28515625" style="273" customWidth="1"/>
    <col min="7686" max="7687" width="13.5703125" style="273" customWidth="1"/>
    <col min="7688" max="7689" width="15" style="273" customWidth="1"/>
    <col min="7690" max="7690" width="15.140625" style="273" customWidth="1"/>
    <col min="7691" max="7691" width="21.42578125" style="273" customWidth="1"/>
    <col min="7692" max="7936" width="9.140625" style="273"/>
    <col min="7937" max="7938" width="0" style="273" hidden="1" customWidth="1"/>
    <col min="7939" max="7939" width="48.140625" style="273" customWidth="1"/>
    <col min="7940" max="7940" width="3.28515625" style="273" customWidth="1"/>
    <col min="7941" max="7941" width="16.28515625" style="273" customWidth="1"/>
    <col min="7942" max="7943" width="13.5703125" style="273" customWidth="1"/>
    <col min="7944" max="7945" width="15" style="273" customWidth="1"/>
    <col min="7946" max="7946" width="15.140625" style="273" customWidth="1"/>
    <col min="7947" max="7947" width="21.42578125" style="273" customWidth="1"/>
    <col min="7948" max="8192" width="9.140625" style="273"/>
    <col min="8193" max="8194" width="0" style="273" hidden="1" customWidth="1"/>
    <col min="8195" max="8195" width="48.140625" style="273" customWidth="1"/>
    <col min="8196" max="8196" width="3.28515625" style="273" customWidth="1"/>
    <col min="8197" max="8197" width="16.28515625" style="273" customWidth="1"/>
    <col min="8198" max="8199" width="13.5703125" style="273" customWidth="1"/>
    <col min="8200" max="8201" width="15" style="273" customWidth="1"/>
    <col min="8202" max="8202" width="15.140625" style="273" customWidth="1"/>
    <col min="8203" max="8203" width="21.42578125" style="273" customWidth="1"/>
    <col min="8204" max="8448" width="9.140625" style="273"/>
    <col min="8449" max="8450" width="0" style="273" hidden="1" customWidth="1"/>
    <col min="8451" max="8451" width="48.140625" style="273" customWidth="1"/>
    <col min="8452" max="8452" width="3.28515625" style="273" customWidth="1"/>
    <col min="8453" max="8453" width="16.28515625" style="273" customWidth="1"/>
    <col min="8454" max="8455" width="13.5703125" style="273" customWidth="1"/>
    <col min="8456" max="8457" width="15" style="273" customWidth="1"/>
    <col min="8458" max="8458" width="15.140625" style="273" customWidth="1"/>
    <col min="8459" max="8459" width="21.42578125" style="273" customWidth="1"/>
    <col min="8460" max="8704" width="9.140625" style="273"/>
    <col min="8705" max="8706" width="0" style="273" hidden="1" customWidth="1"/>
    <col min="8707" max="8707" width="48.140625" style="273" customWidth="1"/>
    <col min="8708" max="8708" width="3.28515625" style="273" customWidth="1"/>
    <col min="8709" max="8709" width="16.28515625" style="273" customWidth="1"/>
    <col min="8710" max="8711" width="13.5703125" style="273" customWidth="1"/>
    <col min="8712" max="8713" width="15" style="273" customWidth="1"/>
    <col min="8714" max="8714" width="15.140625" style="273" customWidth="1"/>
    <col min="8715" max="8715" width="21.42578125" style="273" customWidth="1"/>
    <col min="8716" max="8960" width="9.140625" style="273"/>
    <col min="8961" max="8962" width="0" style="273" hidden="1" customWidth="1"/>
    <col min="8963" max="8963" width="48.140625" style="273" customWidth="1"/>
    <col min="8964" max="8964" width="3.28515625" style="273" customWidth="1"/>
    <col min="8965" max="8965" width="16.28515625" style="273" customWidth="1"/>
    <col min="8966" max="8967" width="13.5703125" style="273" customWidth="1"/>
    <col min="8968" max="8969" width="15" style="273" customWidth="1"/>
    <col min="8970" max="8970" width="15.140625" style="273" customWidth="1"/>
    <col min="8971" max="8971" width="21.42578125" style="273" customWidth="1"/>
    <col min="8972" max="9216" width="9.140625" style="273"/>
    <col min="9217" max="9218" width="0" style="273" hidden="1" customWidth="1"/>
    <col min="9219" max="9219" width="48.140625" style="273" customWidth="1"/>
    <col min="9220" max="9220" width="3.28515625" style="273" customWidth="1"/>
    <col min="9221" max="9221" width="16.28515625" style="273" customWidth="1"/>
    <col min="9222" max="9223" width="13.5703125" style="273" customWidth="1"/>
    <col min="9224" max="9225" width="15" style="273" customWidth="1"/>
    <col min="9226" max="9226" width="15.140625" style="273" customWidth="1"/>
    <col min="9227" max="9227" width="21.42578125" style="273" customWidth="1"/>
    <col min="9228" max="9472" width="9.140625" style="273"/>
    <col min="9473" max="9474" width="0" style="273" hidden="1" customWidth="1"/>
    <col min="9475" max="9475" width="48.140625" style="273" customWidth="1"/>
    <col min="9476" max="9476" width="3.28515625" style="273" customWidth="1"/>
    <col min="9477" max="9477" width="16.28515625" style="273" customWidth="1"/>
    <col min="9478" max="9479" width="13.5703125" style="273" customWidth="1"/>
    <col min="9480" max="9481" width="15" style="273" customWidth="1"/>
    <col min="9482" max="9482" width="15.140625" style="273" customWidth="1"/>
    <col min="9483" max="9483" width="21.42578125" style="273" customWidth="1"/>
    <col min="9484" max="9728" width="9.140625" style="273"/>
    <col min="9729" max="9730" width="0" style="273" hidden="1" customWidth="1"/>
    <col min="9731" max="9731" width="48.140625" style="273" customWidth="1"/>
    <col min="9732" max="9732" width="3.28515625" style="273" customWidth="1"/>
    <col min="9733" max="9733" width="16.28515625" style="273" customWidth="1"/>
    <col min="9734" max="9735" width="13.5703125" style="273" customWidth="1"/>
    <col min="9736" max="9737" width="15" style="273" customWidth="1"/>
    <col min="9738" max="9738" width="15.140625" style="273" customWidth="1"/>
    <col min="9739" max="9739" width="21.42578125" style="273" customWidth="1"/>
    <col min="9740" max="9984" width="9.140625" style="273"/>
    <col min="9985" max="9986" width="0" style="273" hidden="1" customWidth="1"/>
    <col min="9987" max="9987" width="48.140625" style="273" customWidth="1"/>
    <col min="9988" max="9988" width="3.28515625" style="273" customWidth="1"/>
    <col min="9989" max="9989" width="16.28515625" style="273" customWidth="1"/>
    <col min="9990" max="9991" width="13.5703125" style="273" customWidth="1"/>
    <col min="9992" max="9993" width="15" style="273" customWidth="1"/>
    <col min="9994" max="9994" width="15.140625" style="273" customWidth="1"/>
    <col min="9995" max="9995" width="21.42578125" style="273" customWidth="1"/>
    <col min="9996" max="10240" width="9.140625" style="273"/>
    <col min="10241" max="10242" width="0" style="273" hidden="1" customWidth="1"/>
    <col min="10243" max="10243" width="48.140625" style="273" customWidth="1"/>
    <col min="10244" max="10244" width="3.28515625" style="273" customWidth="1"/>
    <col min="10245" max="10245" width="16.28515625" style="273" customWidth="1"/>
    <col min="10246" max="10247" width="13.5703125" style="273" customWidth="1"/>
    <col min="10248" max="10249" width="15" style="273" customWidth="1"/>
    <col min="10250" max="10250" width="15.140625" style="273" customWidth="1"/>
    <col min="10251" max="10251" width="21.42578125" style="273" customWidth="1"/>
    <col min="10252" max="10496" width="9.140625" style="273"/>
    <col min="10497" max="10498" width="0" style="273" hidden="1" customWidth="1"/>
    <col min="10499" max="10499" width="48.140625" style="273" customWidth="1"/>
    <col min="10500" max="10500" width="3.28515625" style="273" customWidth="1"/>
    <col min="10501" max="10501" width="16.28515625" style="273" customWidth="1"/>
    <col min="10502" max="10503" width="13.5703125" style="273" customWidth="1"/>
    <col min="10504" max="10505" width="15" style="273" customWidth="1"/>
    <col min="10506" max="10506" width="15.140625" style="273" customWidth="1"/>
    <col min="10507" max="10507" width="21.42578125" style="273" customWidth="1"/>
    <col min="10508" max="10752" width="9.140625" style="273"/>
    <col min="10753" max="10754" width="0" style="273" hidden="1" customWidth="1"/>
    <col min="10755" max="10755" width="48.140625" style="273" customWidth="1"/>
    <col min="10756" max="10756" width="3.28515625" style="273" customWidth="1"/>
    <col min="10757" max="10757" width="16.28515625" style="273" customWidth="1"/>
    <col min="10758" max="10759" width="13.5703125" style="273" customWidth="1"/>
    <col min="10760" max="10761" width="15" style="273" customWidth="1"/>
    <col min="10762" max="10762" width="15.140625" style="273" customWidth="1"/>
    <col min="10763" max="10763" width="21.42578125" style="273" customWidth="1"/>
    <col min="10764" max="11008" width="9.140625" style="273"/>
    <col min="11009" max="11010" width="0" style="273" hidden="1" customWidth="1"/>
    <col min="11011" max="11011" width="48.140625" style="273" customWidth="1"/>
    <col min="11012" max="11012" width="3.28515625" style="273" customWidth="1"/>
    <col min="11013" max="11013" width="16.28515625" style="273" customWidth="1"/>
    <col min="11014" max="11015" width="13.5703125" style="273" customWidth="1"/>
    <col min="11016" max="11017" width="15" style="273" customWidth="1"/>
    <col min="11018" max="11018" width="15.140625" style="273" customWidth="1"/>
    <col min="11019" max="11019" width="21.42578125" style="273" customWidth="1"/>
    <col min="11020" max="11264" width="9.140625" style="273"/>
    <col min="11265" max="11266" width="0" style="273" hidden="1" customWidth="1"/>
    <col min="11267" max="11267" width="48.140625" style="273" customWidth="1"/>
    <col min="11268" max="11268" width="3.28515625" style="273" customWidth="1"/>
    <col min="11269" max="11269" width="16.28515625" style="273" customWidth="1"/>
    <col min="11270" max="11271" width="13.5703125" style="273" customWidth="1"/>
    <col min="11272" max="11273" width="15" style="273" customWidth="1"/>
    <col min="11274" max="11274" width="15.140625" style="273" customWidth="1"/>
    <col min="11275" max="11275" width="21.42578125" style="273" customWidth="1"/>
    <col min="11276" max="11520" width="9.140625" style="273"/>
    <col min="11521" max="11522" width="0" style="273" hidden="1" customWidth="1"/>
    <col min="11523" max="11523" width="48.140625" style="273" customWidth="1"/>
    <col min="11524" max="11524" width="3.28515625" style="273" customWidth="1"/>
    <col min="11525" max="11525" width="16.28515625" style="273" customWidth="1"/>
    <col min="11526" max="11527" width="13.5703125" style="273" customWidth="1"/>
    <col min="11528" max="11529" width="15" style="273" customWidth="1"/>
    <col min="11530" max="11530" width="15.140625" style="273" customWidth="1"/>
    <col min="11531" max="11531" width="21.42578125" style="273" customWidth="1"/>
    <col min="11532" max="11776" width="9.140625" style="273"/>
    <col min="11777" max="11778" width="0" style="273" hidden="1" customWidth="1"/>
    <col min="11779" max="11779" width="48.140625" style="273" customWidth="1"/>
    <col min="11780" max="11780" width="3.28515625" style="273" customWidth="1"/>
    <col min="11781" max="11781" width="16.28515625" style="273" customWidth="1"/>
    <col min="11782" max="11783" width="13.5703125" style="273" customWidth="1"/>
    <col min="11784" max="11785" width="15" style="273" customWidth="1"/>
    <col min="11786" max="11786" width="15.140625" style="273" customWidth="1"/>
    <col min="11787" max="11787" width="21.42578125" style="273" customWidth="1"/>
    <col min="11788" max="12032" width="9.140625" style="273"/>
    <col min="12033" max="12034" width="0" style="273" hidden="1" customWidth="1"/>
    <col min="12035" max="12035" width="48.140625" style="273" customWidth="1"/>
    <col min="12036" max="12036" width="3.28515625" style="273" customWidth="1"/>
    <col min="12037" max="12037" width="16.28515625" style="273" customWidth="1"/>
    <col min="12038" max="12039" width="13.5703125" style="273" customWidth="1"/>
    <col min="12040" max="12041" width="15" style="273" customWidth="1"/>
    <col min="12042" max="12042" width="15.140625" style="273" customWidth="1"/>
    <col min="12043" max="12043" width="21.42578125" style="273" customWidth="1"/>
    <col min="12044" max="12288" width="9.140625" style="273"/>
    <col min="12289" max="12290" width="0" style="273" hidden="1" customWidth="1"/>
    <col min="12291" max="12291" width="48.140625" style="273" customWidth="1"/>
    <col min="12292" max="12292" width="3.28515625" style="273" customWidth="1"/>
    <col min="12293" max="12293" width="16.28515625" style="273" customWidth="1"/>
    <col min="12294" max="12295" width="13.5703125" style="273" customWidth="1"/>
    <col min="12296" max="12297" width="15" style="273" customWidth="1"/>
    <col min="12298" max="12298" width="15.140625" style="273" customWidth="1"/>
    <col min="12299" max="12299" width="21.42578125" style="273" customWidth="1"/>
    <col min="12300" max="12544" width="9.140625" style="273"/>
    <col min="12545" max="12546" width="0" style="273" hidden="1" customWidth="1"/>
    <col min="12547" max="12547" width="48.140625" style="273" customWidth="1"/>
    <col min="12548" max="12548" width="3.28515625" style="273" customWidth="1"/>
    <col min="12549" max="12549" width="16.28515625" style="273" customWidth="1"/>
    <col min="12550" max="12551" width="13.5703125" style="273" customWidth="1"/>
    <col min="12552" max="12553" width="15" style="273" customWidth="1"/>
    <col min="12554" max="12554" width="15.140625" style="273" customWidth="1"/>
    <col min="12555" max="12555" width="21.42578125" style="273" customWidth="1"/>
    <col min="12556" max="12800" width="9.140625" style="273"/>
    <col min="12801" max="12802" width="0" style="273" hidden="1" customWidth="1"/>
    <col min="12803" max="12803" width="48.140625" style="273" customWidth="1"/>
    <col min="12804" max="12804" width="3.28515625" style="273" customWidth="1"/>
    <col min="12805" max="12805" width="16.28515625" style="273" customWidth="1"/>
    <col min="12806" max="12807" width="13.5703125" style="273" customWidth="1"/>
    <col min="12808" max="12809" width="15" style="273" customWidth="1"/>
    <col min="12810" max="12810" width="15.140625" style="273" customWidth="1"/>
    <col min="12811" max="12811" width="21.42578125" style="273" customWidth="1"/>
    <col min="12812" max="13056" width="9.140625" style="273"/>
    <col min="13057" max="13058" width="0" style="273" hidden="1" customWidth="1"/>
    <col min="13059" max="13059" width="48.140625" style="273" customWidth="1"/>
    <col min="13060" max="13060" width="3.28515625" style="273" customWidth="1"/>
    <col min="13061" max="13061" width="16.28515625" style="273" customWidth="1"/>
    <col min="13062" max="13063" width="13.5703125" style="273" customWidth="1"/>
    <col min="13064" max="13065" width="15" style="273" customWidth="1"/>
    <col min="13066" max="13066" width="15.140625" style="273" customWidth="1"/>
    <col min="13067" max="13067" width="21.42578125" style="273" customWidth="1"/>
    <col min="13068" max="13312" width="9.140625" style="273"/>
    <col min="13313" max="13314" width="0" style="273" hidden="1" customWidth="1"/>
    <col min="13315" max="13315" width="48.140625" style="273" customWidth="1"/>
    <col min="13316" max="13316" width="3.28515625" style="273" customWidth="1"/>
    <col min="13317" max="13317" width="16.28515625" style="273" customWidth="1"/>
    <col min="13318" max="13319" width="13.5703125" style="273" customWidth="1"/>
    <col min="13320" max="13321" width="15" style="273" customWidth="1"/>
    <col min="13322" max="13322" width="15.140625" style="273" customWidth="1"/>
    <col min="13323" max="13323" width="21.42578125" style="273" customWidth="1"/>
    <col min="13324" max="13568" width="9.140625" style="273"/>
    <col min="13569" max="13570" width="0" style="273" hidden="1" customWidth="1"/>
    <col min="13571" max="13571" width="48.140625" style="273" customWidth="1"/>
    <col min="13572" max="13572" width="3.28515625" style="273" customWidth="1"/>
    <col min="13573" max="13573" width="16.28515625" style="273" customWidth="1"/>
    <col min="13574" max="13575" width="13.5703125" style="273" customWidth="1"/>
    <col min="13576" max="13577" width="15" style="273" customWidth="1"/>
    <col min="13578" max="13578" width="15.140625" style="273" customWidth="1"/>
    <col min="13579" max="13579" width="21.42578125" style="273" customWidth="1"/>
    <col min="13580" max="13824" width="9.140625" style="273"/>
    <col min="13825" max="13826" width="0" style="273" hidden="1" customWidth="1"/>
    <col min="13827" max="13827" width="48.140625" style="273" customWidth="1"/>
    <col min="13828" max="13828" width="3.28515625" style="273" customWidth="1"/>
    <col min="13829" max="13829" width="16.28515625" style="273" customWidth="1"/>
    <col min="13830" max="13831" width="13.5703125" style="273" customWidth="1"/>
    <col min="13832" max="13833" width="15" style="273" customWidth="1"/>
    <col min="13834" max="13834" width="15.140625" style="273" customWidth="1"/>
    <col min="13835" max="13835" width="21.42578125" style="273" customWidth="1"/>
    <col min="13836" max="14080" width="9.140625" style="273"/>
    <col min="14081" max="14082" width="0" style="273" hidden="1" customWidth="1"/>
    <col min="14083" max="14083" width="48.140625" style="273" customWidth="1"/>
    <col min="14084" max="14084" width="3.28515625" style="273" customWidth="1"/>
    <col min="14085" max="14085" width="16.28515625" style="273" customWidth="1"/>
    <col min="14086" max="14087" width="13.5703125" style="273" customWidth="1"/>
    <col min="14088" max="14089" width="15" style="273" customWidth="1"/>
    <col min="14090" max="14090" width="15.140625" style="273" customWidth="1"/>
    <col min="14091" max="14091" width="21.42578125" style="273" customWidth="1"/>
    <col min="14092" max="14336" width="9.140625" style="273"/>
    <col min="14337" max="14338" width="0" style="273" hidden="1" customWidth="1"/>
    <col min="14339" max="14339" width="48.140625" style="273" customWidth="1"/>
    <col min="14340" max="14340" width="3.28515625" style="273" customWidth="1"/>
    <col min="14341" max="14341" width="16.28515625" style="273" customWidth="1"/>
    <col min="14342" max="14343" width="13.5703125" style="273" customWidth="1"/>
    <col min="14344" max="14345" width="15" style="273" customWidth="1"/>
    <col min="14346" max="14346" width="15.140625" style="273" customWidth="1"/>
    <col min="14347" max="14347" width="21.42578125" style="273" customWidth="1"/>
    <col min="14348" max="14592" width="9.140625" style="273"/>
    <col min="14593" max="14594" width="0" style="273" hidden="1" customWidth="1"/>
    <col min="14595" max="14595" width="48.140625" style="273" customWidth="1"/>
    <col min="14596" max="14596" width="3.28515625" style="273" customWidth="1"/>
    <col min="14597" max="14597" width="16.28515625" style="273" customWidth="1"/>
    <col min="14598" max="14599" width="13.5703125" style="273" customWidth="1"/>
    <col min="14600" max="14601" width="15" style="273" customWidth="1"/>
    <col min="14602" max="14602" width="15.140625" style="273" customWidth="1"/>
    <col min="14603" max="14603" width="21.42578125" style="273" customWidth="1"/>
    <col min="14604" max="14848" width="9.140625" style="273"/>
    <col min="14849" max="14850" width="0" style="273" hidden="1" customWidth="1"/>
    <col min="14851" max="14851" width="48.140625" style="273" customWidth="1"/>
    <col min="14852" max="14852" width="3.28515625" style="273" customWidth="1"/>
    <col min="14853" max="14853" width="16.28515625" style="273" customWidth="1"/>
    <col min="14854" max="14855" width="13.5703125" style="273" customWidth="1"/>
    <col min="14856" max="14857" width="15" style="273" customWidth="1"/>
    <col min="14858" max="14858" width="15.140625" style="273" customWidth="1"/>
    <col min="14859" max="14859" width="21.42578125" style="273" customWidth="1"/>
    <col min="14860" max="15104" width="9.140625" style="273"/>
    <col min="15105" max="15106" width="0" style="273" hidden="1" customWidth="1"/>
    <col min="15107" max="15107" width="48.140625" style="273" customWidth="1"/>
    <col min="15108" max="15108" width="3.28515625" style="273" customWidth="1"/>
    <col min="15109" max="15109" width="16.28515625" style="273" customWidth="1"/>
    <col min="15110" max="15111" width="13.5703125" style="273" customWidth="1"/>
    <col min="15112" max="15113" width="15" style="273" customWidth="1"/>
    <col min="15114" max="15114" width="15.140625" style="273" customWidth="1"/>
    <col min="15115" max="15115" width="21.42578125" style="273" customWidth="1"/>
    <col min="15116" max="15360" width="9.140625" style="273"/>
    <col min="15361" max="15362" width="0" style="273" hidden="1" customWidth="1"/>
    <col min="15363" max="15363" width="48.140625" style="273" customWidth="1"/>
    <col min="15364" max="15364" width="3.28515625" style="273" customWidth="1"/>
    <col min="15365" max="15365" width="16.28515625" style="273" customWidth="1"/>
    <col min="15366" max="15367" width="13.5703125" style="273" customWidth="1"/>
    <col min="15368" max="15369" width="15" style="273" customWidth="1"/>
    <col min="15370" max="15370" width="15.140625" style="273" customWidth="1"/>
    <col min="15371" max="15371" width="21.42578125" style="273" customWidth="1"/>
    <col min="15372" max="15616" width="9.140625" style="273"/>
    <col min="15617" max="15618" width="0" style="273" hidden="1" customWidth="1"/>
    <col min="15619" max="15619" width="48.140625" style="273" customWidth="1"/>
    <col min="15620" max="15620" width="3.28515625" style="273" customWidth="1"/>
    <col min="15621" max="15621" width="16.28515625" style="273" customWidth="1"/>
    <col min="15622" max="15623" width="13.5703125" style="273" customWidth="1"/>
    <col min="15624" max="15625" width="15" style="273" customWidth="1"/>
    <col min="15626" max="15626" width="15.140625" style="273" customWidth="1"/>
    <col min="15627" max="15627" width="21.42578125" style="273" customWidth="1"/>
    <col min="15628" max="15872" width="9.140625" style="273"/>
    <col min="15873" max="15874" width="0" style="273" hidden="1" customWidth="1"/>
    <col min="15875" max="15875" width="48.140625" style="273" customWidth="1"/>
    <col min="15876" max="15876" width="3.28515625" style="273" customWidth="1"/>
    <col min="15877" max="15877" width="16.28515625" style="273" customWidth="1"/>
    <col min="15878" max="15879" width="13.5703125" style="273" customWidth="1"/>
    <col min="15880" max="15881" width="15" style="273" customWidth="1"/>
    <col min="15882" max="15882" width="15.140625" style="273" customWidth="1"/>
    <col min="15883" max="15883" width="21.42578125" style="273" customWidth="1"/>
    <col min="15884" max="16128" width="9.140625" style="273"/>
    <col min="16129" max="16130" width="0" style="273" hidden="1" customWidth="1"/>
    <col min="16131" max="16131" width="48.140625" style="273" customWidth="1"/>
    <col min="16132" max="16132" width="3.28515625" style="273" customWidth="1"/>
    <col min="16133" max="16133" width="16.28515625" style="273" customWidth="1"/>
    <col min="16134" max="16135" width="13.5703125" style="273" customWidth="1"/>
    <col min="16136" max="16137" width="15" style="273" customWidth="1"/>
    <col min="16138" max="16138" width="15.140625" style="273" customWidth="1"/>
    <col min="16139" max="16139" width="21.42578125" style="273" customWidth="1"/>
    <col min="16140" max="16383" width="9.140625" style="273"/>
    <col min="16384" max="16384" width="9.140625" style="273" customWidth="1"/>
  </cols>
  <sheetData>
    <row r="1" spans="2:16" s="284" customFormat="1" ht="15.75">
      <c r="B1" s="474" t="s">
        <v>355</v>
      </c>
      <c r="C1" s="474"/>
      <c r="D1" s="474"/>
      <c r="E1" s="474"/>
      <c r="F1" s="474"/>
      <c r="G1" s="474"/>
      <c r="H1" s="474"/>
      <c r="I1" s="474"/>
      <c r="J1" s="474"/>
      <c r="K1" s="474"/>
    </row>
    <row r="2" spans="2:16" s="284" customFormat="1" ht="15.75">
      <c r="C2" s="67" t="s">
        <v>74</v>
      </c>
      <c r="D2" s="67"/>
      <c r="E2" s="68"/>
      <c r="F2" s="68"/>
      <c r="G2" s="68"/>
      <c r="H2" s="68"/>
      <c r="I2" s="68"/>
      <c r="J2" s="68"/>
      <c r="K2" s="68"/>
    </row>
    <row r="3" spans="2:16" s="284" customFormat="1" ht="16.5" thickBot="1">
      <c r="C3" s="67" t="s">
        <v>1022</v>
      </c>
      <c r="D3" s="67"/>
      <c r="E3" s="68"/>
      <c r="F3" s="68"/>
      <c r="G3" s="68"/>
      <c r="H3" s="68"/>
      <c r="I3" s="68"/>
      <c r="J3" s="68"/>
      <c r="K3" s="68"/>
    </row>
    <row r="4" spans="2:16" ht="18.75" customHeight="1" thickTop="1" thickBot="1">
      <c r="C4" s="47" t="s">
        <v>1</v>
      </c>
      <c r="D4" s="48"/>
      <c r="E4" s="49"/>
      <c r="F4" s="50"/>
      <c r="G4" s="49"/>
      <c r="H4" s="475" t="s">
        <v>53</v>
      </c>
      <c r="I4" s="475"/>
      <c r="J4" s="66"/>
      <c r="K4" s="69"/>
      <c r="L4" s="36"/>
      <c r="M4" s="36"/>
      <c r="N4" s="36"/>
      <c r="O4" s="36"/>
      <c r="P4" s="36"/>
    </row>
    <row r="5" spans="2:16" ht="27.75" customHeight="1" thickBot="1">
      <c r="C5" s="41" t="s">
        <v>54</v>
      </c>
      <c r="D5" s="7"/>
      <c r="E5" s="42" t="s">
        <v>55</v>
      </c>
      <c r="F5" s="43" t="s">
        <v>56</v>
      </c>
      <c r="G5" s="44" t="s">
        <v>57</v>
      </c>
      <c r="H5" s="45" t="s">
        <v>58</v>
      </c>
      <c r="I5" s="45" t="s">
        <v>59</v>
      </c>
      <c r="J5" s="45"/>
      <c r="K5" s="70"/>
      <c r="L5" s="36"/>
      <c r="M5" s="36"/>
      <c r="N5" s="36"/>
      <c r="O5" s="36"/>
      <c r="P5" s="36"/>
    </row>
    <row r="6" spans="2:16">
      <c r="C6" s="51" t="s">
        <v>60</v>
      </c>
      <c r="D6" s="52"/>
      <c r="E6" s="189">
        <v>52400000</v>
      </c>
      <c r="F6" s="81" t="s">
        <v>9</v>
      </c>
      <c r="G6" s="82" t="s">
        <v>61</v>
      </c>
      <c r="H6" s="146">
        <v>0</v>
      </c>
      <c r="I6" s="147">
        <v>0</v>
      </c>
      <c r="J6" s="286"/>
      <c r="K6" s="71"/>
      <c r="L6" s="1">
        <f>E7/E12</f>
        <v>233971.29186602871</v>
      </c>
      <c r="M6" s="1"/>
      <c r="N6" s="1"/>
      <c r="O6" s="1"/>
      <c r="P6" s="1"/>
    </row>
    <row r="7" spans="2:16">
      <c r="C7" s="51" t="s">
        <v>62</v>
      </c>
      <c r="D7" s="52"/>
      <c r="E7" s="439">
        <f>E6-3500000</f>
        <v>48900000</v>
      </c>
      <c r="F7" s="81" t="s">
        <v>9</v>
      </c>
      <c r="G7" s="82" t="s">
        <v>61</v>
      </c>
      <c r="H7" s="146">
        <v>0</v>
      </c>
      <c r="I7" s="147">
        <v>0</v>
      </c>
      <c r="J7" s="286"/>
      <c r="K7" s="71"/>
      <c r="L7" s="1"/>
      <c r="M7" s="1"/>
      <c r="N7" s="1"/>
      <c r="O7" s="1"/>
      <c r="P7" s="1"/>
    </row>
    <row r="8" spans="2:16">
      <c r="C8" s="51" t="s">
        <v>63</v>
      </c>
      <c r="D8" s="52"/>
      <c r="E8" s="285">
        <v>0</v>
      </c>
      <c r="F8" s="81" t="s">
        <v>9</v>
      </c>
      <c r="G8" s="82" t="s">
        <v>61</v>
      </c>
      <c r="H8" s="146">
        <v>0</v>
      </c>
      <c r="I8" s="147">
        <v>0</v>
      </c>
      <c r="J8" s="286"/>
      <c r="K8" s="71"/>
      <c r="L8" s="1"/>
      <c r="M8" s="1"/>
      <c r="N8" s="1"/>
      <c r="O8" s="1"/>
      <c r="P8" s="1"/>
    </row>
    <row r="9" spans="2:16">
      <c r="C9" s="53" t="s">
        <v>2</v>
      </c>
      <c r="D9" s="54"/>
      <c r="E9" s="83" t="s">
        <v>77</v>
      </c>
      <c r="F9" s="287"/>
      <c r="G9" s="288"/>
      <c r="H9" s="288"/>
      <c r="I9" s="84"/>
      <c r="J9" s="1"/>
      <c r="K9" s="71"/>
      <c r="L9" s="1"/>
      <c r="M9" s="1"/>
      <c r="N9" s="1"/>
      <c r="O9" s="1"/>
      <c r="P9" s="1"/>
    </row>
    <row r="10" spans="2:16">
      <c r="C10" s="55" t="s">
        <v>3</v>
      </c>
      <c r="D10" s="1"/>
      <c r="E10" s="2" t="s">
        <v>336</v>
      </c>
      <c r="F10" s="85"/>
      <c r="G10" s="289"/>
      <c r="H10" s="289"/>
      <c r="I10" s="289"/>
      <c r="J10" s="18"/>
      <c r="K10" s="71"/>
      <c r="L10" s="1"/>
      <c r="M10" s="18"/>
      <c r="N10" s="18"/>
      <c r="O10" s="18"/>
      <c r="P10" s="1"/>
    </row>
    <row r="11" spans="2:16">
      <c r="C11" s="51" t="s">
        <v>4</v>
      </c>
      <c r="D11" s="52"/>
      <c r="E11" s="86"/>
      <c r="F11" s="85"/>
      <c r="G11" s="289"/>
      <c r="H11" s="85"/>
      <c r="I11" s="87"/>
      <c r="J11" s="18"/>
      <c r="K11" s="71"/>
      <c r="L11" s="1"/>
      <c r="M11" s="18"/>
      <c r="N11" s="18"/>
      <c r="O11" s="18"/>
      <c r="P11" s="1"/>
    </row>
    <row r="12" spans="2:16">
      <c r="C12" s="56" t="s">
        <v>69</v>
      </c>
      <c r="D12" s="57"/>
      <c r="E12" s="148">
        <v>209</v>
      </c>
      <c r="F12" s="290"/>
      <c r="G12" s="291" t="s">
        <v>5</v>
      </c>
      <c r="H12" s="291"/>
      <c r="I12" s="3"/>
      <c r="J12" s="3"/>
      <c r="K12" s="71"/>
      <c r="L12" s="1"/>
      <c r="M12" s="18"/>
      <c r="N12" s="18"/>
      <c r="O12" s="18"/>
      <c r="P12" s="1"/>
    </row>
    <row r="13" spans="2:16">
      <c r="C13" s="56" t="s">
        <v>6</v>
      </c>
      <c r="D13" s="57"/>
      <c r="E13" s="81" t="s">
        <v>1000</v>
      </c>
      <c r="F13" s="81" t="s">
        <v>1000</v>
      </c>
      <c r="G13" s="88"/>
      <c r="H13" s="88"/>
      <c r="I13" s="4"/>
      <c r="J13" s="4"/>
      <c r="K13" s="71"/>
      <c r="L13" s="37"/>
      <c r="M13" s="18"/>
      <c r="N13" s="18"/>
      <c r="O13" s="18"/>
      <c r="P13" s="1"/>
    </row>
    <row r="14" spans="2:16">
      <c r="C14" s="56" t="s">
        <v>50</v>
      </c>
      <c r="D14" s="57"/>
      <c r="E14" s="330">
        <v>200</v>
      </c>
      <c r="F14" s="89">
        <v>0</v>
      </c>
      <c r="G14" s="5" t="s">
        <v>7</v>
      </c>
      <c r="H14" s="5"/>
      <c r="I14" s="4"/>
      <c r="J14" s="4"/>
      <c r="K14" s="71"/>
      <c r="L14" s="37"/>
      <c r="M14" s="18"/>
      <c r="N14" s="18"/>
      <c r="O14" s="18"/>
      <c r="P14" s="1"/>
    </row>
    <row r="15" spans="2:16">
      <c r="C15" s="58" t="s">
        <v>70</v>
      </c>
      <c r="D15" s="4"/>
      <c r="E15" s="90" t="s">
        <v>8</v>
      </c>
      <c r="F15" s="149">
        <v>45930</v>
      </c>
      <c r="G15" s="149">
        <v>46022</v>
      </c>
      <c r="H15" s="149">
        <v>46112</v>
      </c>
      <c r="I15" s="332">
        <f>H15</f>
        <v>46112</v>
      </c>
      <c r="J15" s="72"/>
      <c r="K15" s="71"/>
      <c r="L15" s="18"/>
      <c r="M15" s="18"/>
      <c r="N15" s="18"/>
      <c r="O15" s="18"/>
      <c r="P15" s="1"/>
    </row>
    <row r="16" spans="2:16">
      <c r="C16" s="59" t="s">
        <v>10</v>
      </c>
      <c r="D16" s="60"/>
      <c r="E16" s="147">
        <v>0</v>
      </c>
      <c r="F16" s="147">
        <v>0.92344497607655507</v>
      </c>
      <c r="G16" s="147">
        <v>0.9138755980861244</v>
      </c>
      <c r="H16" s="147">
        <v>0.91866028708133973</v>
      </c>
      <c r="I16" s="331">
        <f>RR!F262</f>
        <v>0.91866028708133973</v>
      </c>
      <c r="J16" s="292"/>
      <c r="K16" s="71"/>
      <c r="L16" s="18"/>
      <c r="M16" s="456">
        <f>I16-H16</f>
        <v>0</v>
      </c>
      <c r="N16" s="18"/>
      <c r="O16" s="18"/>
      <c r="P16" s="1"/>
    </row>
    <row r="17" spans="3:16">
      <c r="C17" s="59" t="s">
        <v>11</v>
      </c>
      <c r="D17" s="60"/>
      <c r="E17" s="81" t="s">
        <v>9</v>
      </c>
      <c r="F17" s="150">
        <v>45930</v>
      </c>
      <c r="G17" s="150">
        <v>46022</v>
      </c>
      <c r="H17" s="150">
        <v>46112</v>
      </c>
      <c r="I17" s="333">
        <f>I15</f>
        <v>46112</v>
      </c>
      <c r="J17" s="73"/>
      <c r="K17" s="71"/>
      <c r="L17" s="18"/>
      <c r="M17" s="18"/>
      <c r="N17" s="18"/>
      <c r="O17" s="18"/>
      <c r="P17" s="1"/>
    </row>
    <row r="18" spans="3:16">
      <c r="C18" s="56"/>
      <c r="D18" s="57"/>
      <c r="E18" s="40" t="s">
        <v>52</v>
      </c>
      <c r="F18" s="39"/>
      <c r="G18" s="16"/>
      <c r="H18" s="39"/>
      <c r="I18" s="16"/>
      <c r="J18" s="16"/>
      <c r="K18" s="71"/>
      <c r="L18" s="18"/>
      <c r="M18" s="18"/>
      <c r="N18" s="18"/>
      <c r="O18" s="18"/>
      <c r="P18" s="1"/>
    </row>
    <row r="19" spans="3:16" ht="13.5" thickBot="1">
      <c r="C19" s="61"/>
      <c r="D19" s="62"/>
      <c r="E19" s="6" t="s">
        <v>51</v>
      </c>
      <c r="F19" s="293"/>
      <c r="G19" s="38"/>
      <c r="H19" s="38"/>
      <c r="I19" s="38"/>
      <c r="J19" s="38"/>
      <c r="K19" s="74"/>
      <c r="L19" s="1"/>
      <c r="M19" s="1"/>
      <c r="N19" s="1"/>
      <c r="O19" s="1"/>
      <c r="P19" s="1"/>
    </row>
    <row r="20" spans="3:16" ht="13.5" thickTop="1">
      <c r="C20" s="8" t="s">
        <v>12</v>
      </c>
      <c r="D20" s="8"/>
      <c r="E20" s="63"/>
      <c r="F20" s="64"/>
      <c r="G20" s="64"/>
      <c r="H20" s="64"/>
      <c r="I20" s="64"/>
      <c r="J20" s="64"/>
      <c r="K20" s="294"/>
    </row>
    <row r="21" spans="3:16">
      <c r="C21" s="295" t="s">
        <v>13</v>
      </c>
      <c r="D21" s="295"/>
      <c r="E21" s="294"/>
      <c r="F21" s="365">
        <v>12</v>
      </c>
      <c r="G21" s="365">
        <v>12</v>
      </c>
      <c r="H21" s="365">
        <v>12</v>
      </c>
      <c r="I21" s="365">
        <v>12</v>
      </c>
      <c r="J21" s="9" t="s">
        <v>1001</v>
      </c>
      <c r="K21" s="35" t="s">
        <v>1002</v>
      </c>
    </row>
    <row r="22" spans="3:16">
      <c r="C22" s="295" t="s">
        <v>14</v>
      </c>
      <c r="D22" s="295"/>
      <c r="E22" s="10" t="s">
        <v>65</v>
      </c>
      <c r="F22" s="11" t="s">
        <v>1023</v>
      </c>
      <c r="G22" s="11" t="s">
        <v>1023</v>
      </c>
      <c r="H22" s="11" t="s">
        <v>1021</v>
      </c>
      <c r="I22" s="11" t="s">
        <v>1023</v>
      </c>
      <c r="J22" s="297" t="s">
        <v>1003</v>
      </c>
      <c r="K22" s="10" t="s">
        <v>1004</v>
      </c>
      <c r="L22" s="357"/>
    </row>
    <row r="23" spans="3:16" ht="13.5" thickBot="1">
      <c r="C23" s="295" t="s">
        <v>70</v>
      </c>
      <c r="D23" s="298"/>
      <c r="E23" s="12" t="s">
        <v>66</v>
      </c>
      <c r="F23" s="352" t="s">
        <v>1024</v>
      </c>
      <c r="G23" s="352" t="s">
        <v>1025</v>
      </c>
      <c r="H23" s="352" t="str">
        <f>I23</f>
        <v>as of 03/31/2026</v>
      </c>
      <c r="I23" s="352" t="str">
        <f t="shared" ref="I23" si="0">"as of "&amp;TEXT(I15,"MM/DD/YYYY")</f>
        <v>as of 03/31/2026</v>
      </c>
      <c r="J23" s="299" t="s">
        <v>1005</v>
      </c>
      <c r="K23" s="299" t="s">
        <v>1005</v>
      </c>
      <c r="L23" s="358" t="s">
        <v>75</v>
      </c>
    </row>
    <row r="24" spans="3:16">
      <c r="C24" s="295" t="s">
        <v>71</v>
      </c>
      <c r="D24" s="295"/>
      <c r="E24" s="366">
        <v>4156426</v>
      </c>
      <c r="F24" s="367">
        <v>4154232</v>
      </c>
      <c r="G24" s="412">
        <v>4135728</v>
      </c>
      <c r="H24" s="404">
        <f>INDEX('T12'!$W$13:$W$45,MATCH('NEW OSAR'!C24,'T12'!$V$13:$V$45,0))</f>
        <v>3975944.4</v>
      </c>
      <c r="I24" s="441">
        <f>RR!G259*12</f>
        <v>4653828</v>
      </c>
      <c r="J24" s="300">
        <f>IF(E24=0, " ",(H24-E24)/E24)</f>
        <v>-4.3422305605825794E-2</v>
      </c>
      <c r="K24" s="300">
        <f>IF(G24=0, " ",(H24-G24)/G24)</f>
        <v>-3.8634939241652282E-2</v>
      </c>
      <c r="L24" s="466" t="s">
        <v>1342</v>
      </c>
      <c r="N24" s="448">
        <f>I24-G24</f>
        <v>518100</v>
      </c>
      <c r="O24" s="449">
        <f>(I24-G24)/G24</f>
        <v>0.12527419598194078</v>
      </c>
    </row>
    <row r="25" spans="3:16">
      <c r="C25" s="65" t="s">
        <v>15</v>
      </c>
      <c r="D25" s="19"/>
      <c r="E25" s="372">
        <v>346369</v>
      </c>
      <c r="F25" s="373">
        <v>0</v>
      </c>
      <c r="G25" s="381">
        <v>0</v>
      </c>
      <c r="H25" s="405">
        <f>INDEX('T12'!$W$13:$W$45,MATCH('NEW OSAR'!C25,'T12'!$V$13:$V$45,0))</f>
        <v>0</v>
      </c>
      <c r="I25" s="374">
        <f>IF(I16&gt;0.95,I24*M25,0)</f>
        <v>0</v>
      </c>
      <c r="J25" s="300">
        <f>IF(E25=0, " ",(H25-E25)/E25)</f>
        <v>-1</v>
      </c>
      <c r="K25" s="300" t="str">
        <f>IF(G25=0, " ",(H25-G25)/G25)</f>
        <v xml:space="preserve"> </v>
      </c>
      <c r="L25" s="467" t="str">
        <f>"Greater of actual vacancy ("&amp;TEXT(1-I16,"0.00%")&amp;") and 5.00%"</f>
        <v>Greater of actual vacancy (8.13%) and 5.00%</v>
      </c>
      <c r="M25" s="351">
        <f>5%-(1-I16)</f>
        <v>-3.1339712918660265E-2</v>
      </c>
      <c r="N25" s="444"/>
      <c r="O25" s="446"/>
    </row>
    <row r="26" spans="3:16">
      <c r="C26" s="13" t="s">
        <v>16</v>
      </c>
      <c r="D26" s="13"/>
      <c r="E26" s="375"/>
      <c r="F26" s="377"/>
      <c r="G26" s="413"/>
      <c r="H26" s="406"/>
      <c r="I26" s="376"/>
      <c r="J26" s="303"/>
      <c r="K26" s="301"/>
      <c r="L26" s="303"/>
      <c r="N26" s="445"/>
      <c r="O26" s="447"/>
    </row>
    <row r="27" spans="3:16">
      <c r="C27" s="295" t="s">
        <v>48</v>
      </c>
      <c r="D27" s="295"/>
      <c r="E27" s="378"/>
      <c r="F27" s="379" t="s">
        <v>0</v>
      </c>
      <c r="G27" s="381"/>
      <c r="H27" s="405">
        <f>INDEX('T12'!$W$13:$W$45,MATCH('NEW OSAR'!C27,'T12'!$V$13:$V$45,0))</f>
        <v>0</v>
      </c>
      <c r="I27" s="380">
        <f>SUMIF('T12'!A:A,'NEW OSAR'!C27,'T12'!S:S)</f>
        <v>0</v>
      </c>
      <c r="J27" s="300" t="str">
        <f>IF(E27=0, " ",(H27-E27)/E27)</f>
        <v xml:space="preserve"> </v>
      </c>
      <c r="K27" s="300" t="str">
        <f>IF(G27=0, " ",(H27-G27)/G27)</f>
        <v xml:space="preserve"> </v>
      </c>
      <c r="L27" s="466" t="str">
        <f>IF(G27=0, " ",(J27-G27)/G27)</f>
        <v xml:space="preserve"> </v>
      </c>
      <c r="N27" s="445"/>
      <c r="O27" s="447"/>
    </row>
    <row r="28" spans="3:16">
      <c r="C28" s="295" t="s">
        <v>47</v>
      </c>
      <c r="D28" s="295"/>
      <c r="E28" s="372">
        <v>0</v>
      </c>
      <c r="F28" s="373">
        <v>0</v>
      </c>
      <c r="G28" s="381"/>
      <c r="H28" s="405">
        <f>INDEX('T12'!$W$13:$W$45,MATCH('NEW OSAR'!C28,'T12'!$V$13:$V$45,0))</f>
        <v>0</v>
      </c>
      <c r="I28" s="380">
        <f>SUMIF('T12'!A:A,'NEW OSAR'!C28,'T12'!S:S)</f>
        <v>0</v>
      </c>
      <c r="J28" s="300" t="str">
        <f>IF(E28=0, " ",(H28-E28)/E28)</f>
        <v xml:space="preserve"> </v>
      </c>
      <c r="K28" s="300" t="str">
        <f>IF(G28=0, " ",(H28-G28)/G28)</f>
        <v xml:space="preserve"> </v>
      </c>
      <c r="L28" s="466" t="str">
        <f>IF(G28=0, " ",(J28-G28)/G28)</f>
        <v xml:space="preserve"> </v>
      </c>
      <c r="N28" s="445"/>
      <c r="O28" s="447"/>
    </row>
    <row r="29" spans="3:16">
      <c r="C29" s="295" t="s">
        <v>17</v>
      </c>
      <c r="D29" s="295"/>
      <c r="E29" s="372">
        <v>0</v>
      </c>
      <c r="F29" s="373">
        <v>15470.72</v>
      </c>
      <c r="G29" s="381">
        <v>16313.92</v>
      </c>
      <c r="H29" s="405">
        <f>INDEX('T12'!$W$13:$W$45,MATCH('NEW OSAR'!C29,'T12'!$V$13:$V$45,0))</f>
        <v>19157.7</v>
      </c>
      <c r="I29" s="374">
        <f>SUMIF('T12'!A:A,'NEW OSAR'!C29,'T12'!S:S)</f>
        <v>21098.36</v>
      </c>
      <c r="J29" s="300" t="str">
        <f>IF(E29=0, " ",(H29-E29)/E29)</f>
        <v xml:space="preserve"> </v>
      </c>
      <c r="K29" s="300">
        <f>IF(G29=0, " ",(H29-G29)/G29)</f>
        <v>0.17431616680724196</v>
      </c>
      <c r="L29" s="466" t="s">
        <v>79</v>
      </c>
      <c r="N29" s="445">
        <f t="shared" ref="N29:N51" si="1">I29-G29</f>
        <v>4784.4400000000005</v>
      </c>
      <c r="O29" s="447">
        <f t="shared" ref="O29:O51" si="2">(I29-G29)/G29</f>
        <v>0.29327347443165103</v>
      </c>
    </row>
    <row r="30" spans="3:16">
      <c r="C30" s="295" t="s">
        <v>18</v>
      </c>
      <c r="D30" s="295"/>
      <c r="E30" s="372">
        <v>335067</v>
      </c>
      <c r="F30" s="373">
        <v>323301.52000000008</v>
      </c>
      <c r="G30" s="381">
        <v>359351.55999999994</v>
      </c>
      <c r="H30" s="405">
        <f>INDEX('T12'!$W$13:$W$45,MATCH('NEW OSAR'!C30,'T12'!$V$13:$V$45,0))</f>
        <v>391050.9800000001</v>
      </c>
      <c r="I30" s="374">
        <f>'T12'!R42</f>
        <v>388447.64</v>
      </c>
      <c r="J30" s="300">
        <f>IF(E30=0, " ",(H30-E30)/E30)</f>
        <v>0.16708294162063139</v>
      </c>
      <c r="K30" s="300">
        <f>IF(G30=0, " ",(H30-G30)/G30)</f>
        <v>8.8212835363787379E-2</v>
      </c>
      <c r="L30" s="466" t="s">
        <v>335</v>
      </c>
      <c r="N30" s="445">
        <f t="shared" si="1"/>
        <v>29096.080000000075</v>
      </c>
      <c r="O30" s="447">
        <f t="shared" si="2"/>
        <v>8.0968286321061414E-2</v>
      </c>
    </row>
    <row r="31" spans="3:16">
      <c r="C31" s="294"/>
      <c r="D31" s="294"/>
      <c r="E31" s="304"/>
      <c r="F31" s="305"/>
      <c r="G31" s="414"/>
      <c r="H31" s="407"/>
      <c r="I31" s="353"/>
      <c r="J31" s="306"/>
      <c r="K31" s="304"/>
      <c r="L31" s="306"/>
      <c r="N31" s="445"/>
      <c r="O31" s="447"/>
    </row>
    <row r="32" spans="3:16">
      <c r="C32" s="14" t="s">
        <v>19</v>
      </c>
      <c r="D32" s="14"/>
      <c r="E32" s="360">
        <f>SUM(E24:E30)</f>
        <v>4837862</v>
      </c>
      <c r="F32" s="368">
        <v>4493004.24</v>
      </c>
      <c r="G32" s="415">
        <v>4511393.4799999995</v>
      </c>
      <c r="H32" s="402">
        <f>INDEX('T12'!$W$13:$W$45,MATCH('NEW OSAR'!C32,'T12'!$V$13:$V$45,0))</f>
        <v>4386153.08</v>
      </c>
      <c r="I32" s="360">
        <f>SUM(I24:I30)</f>
        <v>5063374</v>
      </c>
      <c r="J32" s="300">
        <f>IF(E32=0, " ",(H32-E32)/E32)</f>
        <v>-9.3369533897411691E-2</v>
      </c>
      <c r="K32" s="300">
        <f>IF(G32=0, " ",(H32-G32)/G32)</f>
        <v>-2.7760912577281877E-2</v>
      </c>
      <c r="L32" s="300">
        <f>IF(G32=0, " ",(I32-G32)/G32)</f>
        <v>0.12235255524641148</v>
      </c>
      <c r="N32" s="445">
        <f t="shared" si="1"/>
        <v>551980.52000000048</v>
      </c>
      <c r="O32" s="447">
        <f t="shared" si="2"/>
        <v>0.12235255524641148</v>
      </c>
    </row>
    <row r="33" spans="3:15">
      <c r="C33" s="294"/>
      <c r="D33" s="294"/>
      <c r="E33" s="19" t="s">
        <v>20</v>
      </c>
      <c r="F33" s="17"/>
      <c r="G33" s="416"/>
      <c r="H33" s="408"/>
      <c r="I33" s="307"/>
      <c r="J33" s="308"/>
      <c r="K33" s="18"/>
      <c r="L33" s="308"/>
      <c r="N33" s="445"/>
      <c r="O33" s="447"/>
    </row>
    <row r="34" spans="3:15">
      <c r="C34" s="294"/>
      <c r="D34" s="294"/>
      <c r="F34" s="20"/>
      <c r="G34" s="417"/>
      <c r="H34" s="409"/>
      <c r="I34" s="309"/>
      <c r="J34" s="306"/>
      <c r="K34" s="193"/>
      <c r="L34" s="306"/>
      <c r="N34" s="445"/>
      <c r="O34" s="447"/>
    </row>
    <row r="35" spans="3:15">
      <c r="C35" s="8" t="s">
        <v>21</v>
      </c>
      <c r="D35" s="8"/>
      <c r="E35" s="21"/>
      <c r="F35" s="310"/>
      <c r="G35" s="414"/>
      <c r="H35" s="410"/>
      <c r="I35" s="353"/>
      <c r="J35" s="306" t="str">
        <f t="shared" ref="J35:J47" si="3">IF(E35=0, " ",(H35-E35)/E35)</f>
        <v xml:space="preserve"> </v>
      </c>
      <c r="K35" s="193"/>
      <c r="L35" s="306" t="str">
        <f t="shared" ref="L35" si="4">IF(G35=0, " ",(J35-G35)/G35)</f>
        <v xml:space="preserve"> </v>
      </c>
      <c r="N35" s="445"/>
      <c r="O35" s="447"/>
    </row>
    <row r="36" spans="3:15">
      <c r="C36" s="295" t="s">
        <v>22</v>
      </c>
      <c r="D36" s="295"/>
      <c r="E36" s="366">
        <v>351064</v>
      </c>
      <c r="F36" s="367">
        <v>473998</v>
      </c>
      <c r="G36" s="412">
        <v>473998</v>
      </c>
      <c r="H36" s="404">
        <f>INDEX('T12'!$W$13:$W$45,MATCH('NEW OSAR'!C36,'T12'!$V$13:$V$45,0))</f>
        <v>516381.63</v>
      </c>
      <c r="I36" s="442">
        <f>MAX(H36,'Tax Statement'!Y34)</f>
        <v>516381.63</v>
      </c>
      <c r="J36" s="300">
        <f t="shared" si="3"/>
        <v>0.47090453592507353</v>
      </c>
      <c r="K36" s="300">
        <f t="shared" ref="K36:K47" si="5">IF(G36=0, " ",(H36-G36)/G36)</f>
        <v>8.9417318216532565E-2</v>
      </c>
      <c r="L36" s="466" t="s">
        <v>1347</v>
      </c>
      <c r="N36" s="450">
        <f t="shared" si="1"/>
        <v>42383.630000000005</v>
      </c>
      <c r="O36" s="451">
        <f t="shared" si="2"/>
        <v>8.9417318216532565E-2</v>
      </c>
    </row>
    <row r="37" spans="3:15">
      <c r="C37" s="295" t="s">
        <v>23</v>
      </c>
      <c r="D37" s="295"/>
      <c r="E37" s="372">
        <v>51224</v>
      </c>
      <c r="F37" s="373">
        <v>68100.36</v>
      </c>
      <c r="G37" s="381">
        <v>67955.399999999994</v>
      </c>
      <c r="H37" s="405">
        <f>INDEX('T12'!$W$13:$W$45,MATCH('NEW OSAR'!C37,'T12'!$V$13:$V$45,0))</f>
        <v>67810.44</v>
      </c>
      <c r="I37" s="380">
        <f>MAX(H37,Insurance!P20)</f>
        <v>67810.44</v>
      </c>
      <c r="J37" s="300">
        <f t="shared" si="3"/>
        <v>0.32380212400437297</v>
      </c>
      <c r="K37" s="300">
        <f t="shared" si="5"/>
        <v>-2.1331638103813952E-3</v>
      </c>
      <c r="L37" s="466" t="s">
        <v>1343</v>
      </c>
      <c r="N37" s="445">
        <f t="shared" si="1"/>
        <v>-144.95999999999185</v>
      </c>
      <c r="O37" s="447">
        <f t="shared" si="2"/>
        <v>-2.1331638103813952E-3</v>
      </c>
    </row>
    <row r="38" spans="3:15">
      <c r="C38" s="298" t="s">
        <v>24</v>
      </c>
      <c r="D38" s="298"/>
      <c r="E38" s="372">
        <v>208625</v>
      </c>
      <c r="F38" s="373">
        <v>219870.24</v>
      </c>
      <c r="G38" s="381">
        <v>222876.36</v>
      </c>
      <c r="H38" s="405">
        <f>INDEX('T12'!$W$13:$W$45,MATCH('NEW OSAR'!C38,'T12'!$V$13:$V$45,0))</f>
        <v>232766.67</v>
      </c>
      <c r="I38" s="380">
        <f>H38</f>
        <v>232766.67</v>
      </c>
      <c r="J38" s="300">
        <f t="shared" si="3"/>
        <v>0.1157180107849012</v>
      </c>
      <c r="K38" s="300">
        <f t="shared" si="5"/>
        <v>4.4375769597098713E-2</v>
      </c>
      <c r="L38" s="466" t="s">
        <v>1344</v>
      </c>
      <c r="N38" s="445">
        <f t="shared" si="1"/>
        <v>9890.3100000000268</v>
      </c>
      <c r="O38" s="447">
        <f t="shared" si="2"/>
        <v>4.4375769597098713E-2</v>
      </c>
    </row>
    <row r="39" spans="3:15">
      <c r="C39" s="298" t="s">
        <v>25</v>
      </c>
      <c r="D39" s="298"/>
      <c r="E39" s="372">
        <v>94050</v>
      </c>
      <c r="F39" s="373">
        <v>167454.19</v>
      </c>
      <c r="G39" s="381">
        <v>178154.19</v>
      </c>
      <c r="H39" s="405">
        <f>INDEX('T12'!$W$13:$W$45,MATCH('NEW OSAR'!C39,'T12'!$V$13:$V$45,0))</f>
        <v>161952.36000000002</v>
      </c>
      <c r="I39" s="380">
        <f>H39</f>
        <v>161952.36000000002</v>
      </c>
      <c r="J39" s="300">
        <f t="shared" si="3"/>
        <v>0.72198149920255195</v>
      </c>
      <c r="K39" s="300">
        <f t="shared" si="5"/>
        <v>-9.0942738983573648E-2</v>
      </c>
      <c r="L39" s="466" t="s">
        <v>1344</v>
      </c>
      <c r="N39" s="450">
        <f t="shared" si="1"/>
        <v>-16201.829999999987</v>
      </c>
      <c r="O39" s="451">
        <f t="shared" si="2"/>
        <v>-9.0942738983573648E-2</v>
      </c>
    </row>
    <row r="40" spans="3:15">
      <c r="C40" s="295" t="s">
        <v>26</v>
      </c>
      <c r="D40" s="295"/>
      <c r="E40" s="372">
        <v>124354</v>
      </c>
      <c r="F40" s="373">
        <v>134790.12719999999</v>
      </c>
      <c r="G40" s="381">
        <v>135341.80439999999</v>
      </c>
      <c r="H40" s="405">
        <f>INDEX('T12'!$W$13:$W$45,MATCH('NEW OSAR'!C40,'T12'!$V$13:$V$45,0))</f>
        <v>132211.42000000001</v>
      </c>
      <c r="I40" s="380">
        <f>MAX(H40,(I32*M40))</f>
        <v>151901.22</v>
      </c>
      <c r="J40" s="300">
        <f t="shared" si="3"/>
        <v>6.3185904755777969E-2</v>
      </c>
      <c r="K40" s="300">
        <f t="shared" si="5"/>
        <v>-2.3129471443636088E-2</v>
      </c>
      <c r="L40" s="468" t="s">
        <v>78</v>
      </c>
      <c r="M40" s="359">
        <v>0.03</v>
      </c>
      <c r="N40" s="445">
        <f t="shared" si="1"/>
        <v>16559.415600000008</v>
      </c>
      <c r="O40" s="447">
        <f t="shared" si="2"/>
        <v>0.12235255524641142</v>
      </c>
    </row>
    <row r="41" spans="3:15">
      <c r="C41" s="295" t="s">
        <v>27</v>
      </c>
      <c r="D41" s="295"/>
      <c r="E41" s="372">
        <v>447914</v>
      </c>
      <c r="F41" s="373">
        <v>335745.19</v>
      </c>
      <c r="G41" s="381">
        <v>344286.06</v>
      </c>
      <c r="H41" s="405">
        <f>INDEX('T12'!$W$13:$W$45,MATCH('NEW OSAR'!C41,'T12'!$V$13:$V$45,0))</f>
        <v>343527.32</v>
      </c>
      <c r="I41" s="380">
        <f t="shared" ref="I41:I46" si="6">H41</f>
        <v>343527.32</v>
      </c>
      <c r="J41" s="300">
        <f t="shared" si="3"/>
        <v>-0.23305071955777223</v>
      </c>
      <c r="K41" s="300">
        <f t="shared" si="5"/>
        <v>-2.2038069156793357E-3</v>
      </c>
      <c r="L41" s="466" t="s">
        <v>1344</v>
      </c>
      <c r="N41" s="445">
        <f t="shared" si="1"/>
        <v>-758.73999999999069</v>
      </c>
      <c r="O41" s="447">
        <f t="shared" si="2"/>
        <v>-2.2038069156793357E-3</v>
      </c>
    </row>
    <row r="42" spans="3:15">
      <c r="C42" s="298" t="s">
        <v>28</v>
      </c>
      <c r="D42" s="298"/>
      <c r="E42" s="372">
        <v>102380</v>
      </c>
      <c r="F42" s="373">
        <v>67982.66</v>
      </c>
      <c r="G42" s="381">
        <v>67039.78</v>
      </c>
      <c r="H42" s="405">
        <f>INDEX('T12'!$W$13:$W$45,MATCH('NEW OSAR'!C42,'T12'!$V$13:$V$45,0))</f>
        <v>72834.67</v>
      </c>
      <c r="I42" s="380">
        <f t="shared" si="6"/>
        <v>72834.67</v>
      </c>
      <c r="J42" s="300">
        <f t="shared" si="3"/>
        <v>-0.28858497753467477</v>
      </c>
      <c r="K42" s="300">
        <f t="shared" si="5"/>
        <v>8.6439573638218969E-2</v>
      </c>
      <c r="L42" s="466" t="s">
        <v>1344</v>
      </c>
      <c r="N42" s="450">
        <f t="shared" si="1"/>
        <v>5794.8899999999994</v>
      </c>
      <c r="O42" s="451">
        <f t="shared" si="2"/>
        <v>8.6439573638218969E-2</v>
      </c>
    </row>
    <row r="43" spans="3:15">
      <c r="C43" s="295" t="s">
        <v>29</v>
      </c>
      <c r="D43" s="295"/>
      <c r="E43" s="372">
        <v>0</v>
      </c>
      <c r="F43" s="373">
        <v>6674</v>
      </c>
      <c r="G43" s="381">
        <v>0</v>
      </c>
      <c r="H43" s="405">
        <f>INDEX('T12'!$W$13:$W$45,MATCH('NEW OSAR'!C43,'T12'!$V$13:$V$45,0))</f>
        <v>0</v>
      </c>
      <c r="I43" s="380">
        <f t="shared" si="6"/>
        <v>0</v>
      </c>
      <c r="J43" s="300" t="str">
        <f t="shared" si="3"/>
        <v xml:space="preserve"> </v>
      </c>
      <c r="K43" s="300" t="str">
        <f t="shared" si="5"/>
        <v xml:space="preserve"> </v>
      </c>
      <c r="L43" s="466" t="s">
        <v>1344</v>
      </c>
      <c r="N43" s="445"/>
      <c r="O43" s="447"/>
    </row>
    <row r="44" spans="3:15">
      <c r="C44" s="295" t="s">
        <v>30</v>
      </c>
      <c r="D44" s="295"/>
      <c r="E44" s="372">
        <v>102380</v>
      </c>
      <c r="F44" s="373">
        <v>121353.7</v>
      </c>
      <c r="G44" s="381">
        <v>131976.84</v>
      </c>
      <c r="H44" s="405">
        <f>INDEX('T12'!$W$13:$W$45,MATCH('NEW OSAR'!C44,'T12'!$V$13:$V$45,0))</f>
        <v>136342.22</v>
      </c>
      <c r="I44" s="380">
        <f t="shared" si="6"/>
        <v>136342.22</v>
      </c>
      <c r="J44" s="300">
        <f t="shared" si="3"/>
        <v>0.3317270951357687</v>
      </c>
      <c r="K44" s="300">
        <f t="shared" si="5"/>
        <v>3.3076864092215004E-2</v>
      </c>
      <c r="L44" s="466" t="s">
        <v>1344</v>
      </c>
      <c r="N44" s="445">
        <f t="shared" si="1"/>
        <v>4365.3800000000047</v>
      </c>
      <c r="O44" s="447">
        <f t="shared" si="2"/>
        <v>3.3076864092215004E-2</v>
      </c>
    </row>
    <row r="45" spans="3:15">
      <c r="C45" s="295" t="s">
        <v>31</v>
      </c>
      <c r="D45" s="295"/>
      <c r="E45" s="372">
        <v>36000</v>
      </c>
      <c r="F45" s="379">
        <v>0</v>
      </c>
      <c r="G45" s="381">
        <v>0</v>
      </c>
      <c r="H45" s="405">
        <f>INDEX('T12'!$W$13:$W$45,MATCH('NEW OSAR'!C45,'T12'!$V$13:$V$45,0))</f>
        <v>0</v>
      </c>
      <c r="I45" s="380">
        <f t="shared" si="6"/>
        <v>0</v>
      </c>
      <c r="J45" s="300">
        <f t="shared" si="3"/>
        <v>-1</v>
      </c>
      <c r="K45" s="300" t="str">
        <f t="shared" si="5"/>
        <v xml:space="preserve"> </v>
      </c>
      <c r="L45" s="466" t="s">
        <v>1344</v>
      </c>
      <c r="N45" s="445"/>
      <c r="O45" s="447"/>
    </row>
    <row r="46" spans="3:15">
      <c r="C46" s="295" t="s">
        <v>32</v>
      </c>
      <c r="D46" s="295"/>
      <c r="E46" s="382"/>
      <c r="F46" s="379"/>
      <c r="G46" s="381"/>
      <c r="H46" s="405">
        <f>INDEX('T12'!$W$13:$W$45,MATCH('NEW OSAR'!C46,'T12'!$V$13:$V$45,0))</f>
        <v>0</v>
      </c>
      <c r="I46" s="380">
        <f t="shared" si="6"/>
        <v>0</v>
      </c>
      <c r="J46" s="300" t="str">
        <f t="shared" si="3"/>
        <v xml:space="preserve"> </v>
      </c>
      <c r="K46" s="300" t="str">
        <f t="shared" si="5"/>
        <v xml:space="preserve"> </v>
      </c>
      <c r="L46" s="356"/>
      <c r="N46" s="445"/>
      <c r="O46" s="447"/>
    </row>
    <row r="47" spans="3:15">
      <c r="C47" s="14" t="s">
        <v>33</v>
      </c>
      <c r="D47" s="14"/>
      <c r="E47" s="360">
        <f>SUM(E36:E46)</f>
        <v>1517991</v>
      </c>
      <c r="F47" s="368">
        <v>1595968.4671999998</v>
      </c>
      <c r="G47" s="415">
        <v>1621628.4344000001</v>
      </c>
      <c r="H47" s="402">
        <f>INDEX('T12'!$W$13:$W$45,MATCH('NEW OSAR'!C47,'T12'!$V$13:$V$45,0))</f>
        <v>1663826.73</v>
      </c>
      <c r="I47" s="360">
        <f>SUM(I36:I46)</f>
        <v>1683516.53</v>
      </c>
      <c r="J47" s="300">
        <f t="shared" si="3"/>
        <v>9.6071537973545285E-2</v>
      </c>
      <c r="K47" s="300">
        <f t="shared" si="5"/>
        <v>2.6022172961966555E-2</v>
      </c>
      <c r="L47" s="311"/>
      <c r="N47" s="450">
        <f t="shared" si="1"/>
        <v>61888.095599999884</v>
      </c>
      <c r="O47" s="451">
        <f t="shared" si="2"/>
        <v>3.8164165284199879E-2</v>
      </c>
    </row>
    <row r="48" spans="3:15">
      <c r="C48" s="298"/>
      <c r="D48" s="298"/>
      <c r="E48" s="22"/>
      <c r="F48" s="305"/>
      <c r="G48" s="414"/>
      <c r="H48" s="305"/>
      <c r="I48" s="353"/>
      <c r="J48" s="304"/>
      <c r="K48" s="313"/>
      <c r="L48" s="312"/>
      <c r="N48" s="445"/>
      <c r="O48" s="447"/>
    </row>
    <row r="49" spans="3:15">
      <c r="C49" s="8" t="s">
        <v>34</v>
      </c>
      <c r="D49" s="8"/>
      <c r="E49" s="314">
        <f>E47/E32</f>
        <v>0.31377310886503168</v>
      </c>
      <c r="F49" s="151">
        <v>0.35521187649713853</v>
      </c>
      <c r="G49" s="418">
        <v>0.35945178393084887</v>
      </c>
      <c r="H49" s="403">
        <f>H47/H32</f>
        <v>0.37933622006644602</v>
      </c>
      <c r="I49" s="361">
        <f>I47/I32</f>
        <v>0.33248907349131229</v>
      </c>
      <c r="J49" s="300">
        <f>IF(E49=0, " ",(H49-E49)/E49)</f>
        <v>0.2089507014752372</v>
      </c>
      <c r="K49" s="300">
        <f>IF(G49=0, " ",(H49-G49)/G49)</f>
        <v>5.5318785507606515E-2</v>
      </c>
      <c r="L49" s="311"/>
      <c r="N49" s="445">
        <f t="shared" si="1"/>
        <v>-2.6962710439536575E-2</v>
      </c>
      <c r="O49" s="447">
        <f t="shared" si="2"/>
        <v>-7.5010645780307625E-2</v>
      </c>
    </row>
    <row r="50" spans="3:15">
      <c r="C50" s="298"/>
      <c r="D50" s="298"/>
      <c r="E50" s="22"/>
      <c r="F50" s="305"/>
      <c r="G50" s="419"/>
      <c r="H50" s="305"/>
      <c r="I50" s="22"/>
      <c r="J50" s="23"/>
      <c r="K50" s="313"/>
      <c r="L50" s="311"/>
      <c r="N50" s="445"/>
      <c r="O50" s="447"/>
    </row>
    <row r="51" spans="3:15" ht="13.5" thickBot="1">
      <c r="C51" s="14" t="s">
        <v>35</v>
      </c>
      <c r="D51" s="14"/>
      <c r="E51" s="369">
        <f>E32-E47</f>
        <v>3319871</v>
      </c>
      <c r="F51" s="368">
        <v>2897035.7728000004</v>
      </c>
      <c r="G51" s="420">
        <v>2889765.0455999994</v>
      </c>
      <c r="H51" s="402">
        <f>INDEX('T12'!$W$13:$W$45,MATCH('NEW OSAR'!C51,'T12'!$V$13:$V$45,0))</f>
        <v>2722326.35</v>
      </c>
      <c r="I51" s="369">
        <f>I32-I47</f>
        <v>3379857.4699999997</v>
      </c>
      <c r="J51" s="300">
        <f>IF(E51=0, " ",(H51-E51)/E51)</f>
        <v>-0.17999032191311046</v>
      </c>
      <c r="K51" s="300">
        <f>IF(G51=0, " ",(H51-G51)/G51)</f>
        <v>-5.794197554397857E-2</v>
      </c>
      <c r="L51" s="311"/>
      <c r="N51" s="452">
        <f t="shared" si="1"/>
        <v>490092.42440000037</v>
      </c>
      <c r="O51" s="453">
        <f t="shared" si="2"/>
        <v>0.16959594176911463</v>
      </c>
    </row>
    <row r="52" spans="3:15">
      <c r="C52" s="14"/>
      <c r="D52" s="14"/>
      <c r="E52" s="24"/>
      <c r="F52" s="305"/>
      <c r="G52" s="414"/>
      <c r="H52" s="305"/>
      <c r="I52" s="353"/>
      <c r="J52" s="304"/>
      <c r="K52" s="24"/>
      <c r="L52" s="312"/>
    </row>
    <row r="53" spans="3:15">
      <c r="C53" s="315" t="s">
        <v>36</v>
      </c>
      <c r="D53" s="315"/>
      <c r="E53" s="372">
        <v>0</v>
      </c>
      <c r="F53" s="373">
        <v>41800</v>
      </c>
      <c r="G53" s="381">
        <v>41800</v>
      </c>
      <c r="H53" s="405">
        <f>I53</f>
        <v>41800</v>
      </c>
      <c r="I53" s="380">
        <f>E14*E12</f>
        <v>41800</v>
      </c>
      <c r="J53" s="300" t="str">
        <f>IF(E53=0, " ",(H53-E53)/E53)</f>
        <v xml:space="preserve"> </v>
      </c>
      <c r="K53" s="300">
        <f>IF(G53=0, " ",(H53-G53)/G53)</f>
        <v>0</v>
      </c>
      <c r="L53" s="201" t="s">
        <v>76</v>
      </c>
    </row>
    <row r="54" spans="3:15">
      <c r="C54" s="315" t="s">
        <v>37</v>
      </c>
      <c r="D54" s="315"/>
      <c r="E54" s="316"/>
      <c r="F54" s="302"/>
      <c r="G54" s="421"/>
      <c r="H54" s="302"/>
      <c r="I54" s="354"/>
      <c r="J54" s="303"/>
      <c r="K54" s="316"/>
      <c r="L54" s="316"/>
    </row>
    <row r="55" spans="3:15">
      <c r="C55" s="25" t="s">
        <v>38</v>
      </c>
      <c r="D55" s="25"/>
      <c r="E55" s="370">
        <f>SUM(E53:E54)</f>
        <v>0</v>
      </c>
      <c r="F55" s="368">
        <v>41800</v>
      </c>
      <c r="G55" s="422">
        <v>41800</v>
      </c>
      <c r="H55" s="402">
        <f>SUM(H53:H54)</f>
        <v>41800</v>
      </c>
      <c r="I55" s="370">
        <f>SUM(I53:I54)</f>
        <v>41800</v>
      </c>
      <c r="J55" s="300" t="str">
        <f>IF(E55=0, " ",(H55-E55)/E55)</f>
        <v xml:space="preserve"> </v>
      </c>
      <c r="K55" s="300">
        <f>IF(G55=0, " ",(H55-G55)/G55)</f>
        <v>0</v>
      </c>
      <c r="L55" s="317"/>
    </row>
    <row r="56" spans="3:15">
      <c r="C56" s="14"/>
      <c r="D56" s="14"/>
      <c r="E56" s="318"/>
      <c r="F56" s="319"/>
      <c r="G56" s="423"/>
      <c r="H56" s="319"/>
      <c r="I56" s="355"/>
      <c r="J56" s="319"/>
      <c r="K56" s="320"/>
      <c r="L56" s="312"/>
    </row>
    <row r="57" spans="3:15">
      <c r="C57" s="25" t="s">
        <v>39</v>
      </c>
      <c r="D57" s="25"/>
      <c r="E57" s="360">
        <f>E51-E55</f>
        <v>3319871</v>
      </c>
      <c r="F57" s="371">
        <v>2855235.7728000004</v>
      </c>
      <c r="G57" s="422">
        <v>2847965.0455999994</v>
      </c>
      <c r="H57" s="411">
        <f>H51-H55</f>
        <v>2680526.35</v>
      </c>
      <c r="I57" s="370">
        <f>I51-I55</f>
        <v>3338057.4699999997</v>
      </c>
      <c r="J57" s="300">
        <f>IF(E57=0, " ",(H57-E57)/E57)</f>
        <v>-0.19258117258170571</v>
      </c>
      <c r="K57" s="300">
        <f>IF(G57=0, " ",(H57-G57)/G57)</f>
        <v>-5.8792398403444544E-2</v>
      </c>
      <c r="L57" s="300">
        <f>IF(G57=0, " ",(I57-G57)/G57)</f>
        <v>0.17208512624028691</v>
      </c>
    </row>
    <row r="58" spans="3:15">
      <c r="C58" s="294"/>
      <c r="D58" s="294"/>
      <c r="E58" s="294"/>
      <c r="F58" s="294"/>
      <c r="G58" s="414"/>
      <c r="H58" s="294"/>
      <c r="I58" s="353"/>
      <c r="J58" s="294"/>
      <c r="K58" s="294"/>
      <c r="L58" s="294"/>
    </row>
    <row r="59" spans="3:15">
      <c r="C59" s="8" t="s">
        <v>40</v>
      </c>
      <c r="D59" s="8"/>
      <c r="E59" s="15"/>
      <c r="F59" s="157">
        <v>2629825</v>
      </c>
      <c r="G59" s="424">
        <v>2629825</v>
      </c>
      <c r="H59" s="157">
        <f>'Debt Service'!C11</f>
        <v>2629825</v>
      </c>
      <c r="I59" s="443">
        <f>'Debt Service'!C11</f>
        <v>2629825</v>
      </c>
      <c r="J59" s="15"/>
      <c r="K59" s="15"/>
      <c r="L59" s="465" t="s">
        <v>997</v>
      </c>
    </row>
    <row r="60" spans="3:15">
      <c r="C60" s="8" t="s">
        <v>1006</v>
      </c>
      <c r="D60" s="8"/>
      <c r="E60" s="15"/>
      <c r="F60" s="15"/>
      <c r="G60" s="424"/>
      <c r="H60" s="15"/>
      <c r="I60" s="337"/>
      <c r="J60" s="15"/>
      <c r="K60" s="15"/>
      <c r="L60" s="438"/>
    </row>
    <row r="61" spans="3:15">
      <c r="C61" s="8" t="s">
        <v>1007</v>
      </c>
      <c r="D61" s="8"/>
      <c r="E61" s="15"/>
      <c r="F61" s="15"/>
      <c r="G61" s="424"/>
      <c r="H61" s="15"/>
      <c r="I61" s="337"/>
      <c r="J61" s="15"/>
      <c r="K61" s="15"/>
      <c r="L61" s="438"/>
    </row>
    <row r="62" spans="3:15">
      <c r="C62" s="8"/>
      <c r="D62" s="8"/>
      <c r="E62" s="190"/>
      <c r="F62" s="190"/>
      <c r="G62" s="419"/>
      <c r="H62" s="190"/>
      <c r="I62" s="22"/>
      <c r="J62" s="190"/>
      <c r="K62" s="190"/>
      <c r="L62" s="190"/>
    </row>
    <row r="63" spans="3:15">
      <c r="C63" s="8" t="s">
        <v>41</v>
      </c>
      <c r="D63" s="8"/>
      <c r="E63" s="360">
        <f>E57-E59</f>
        <v>3319871</v>
      </c>
      <c r="F63" s="371">
        <v>225410.77280000038</v>
      </c>
      <c r="G63" s="415">
        <v>218140.04559999937</v>
      </c>
      <c r="H63" s="371">
        <f>H57-H59</f>
        <v>50701.350000000093</v>
      </c>
      <c r="I63" s="360">
        <f>I57-I59</f>
        <v>708232.46999999974</v>
      </c>
      <c r="J63" s="300">
        <f>IF(E63=0, " ",(H63-E63)/E63)</f>
        <v>-0.98472791563286644</v>
      </c>
      <c r="K63" s="300">
        <f>IF(G63=0, " ",(H63-G63)/G63)</f>
        <v>-0.76757431282025812</v>
      </c>
      <c r="L63" s="300">
        <f>IF(G63=0, " ",(I63-G63)/G63)</f>
        <v>2.246687090634778</v>
      </c>
    </row>
    <row r="64" spans="3:15">
      <c r="C64" s="8"/>
      <c r="D64" s="8"/>
      <c r="E64" s="319"/>
      <c r="F64" s="319"/>
      <c r="G64" s="425"/>
      <c r="H64" s="319"/>
      <c r="I64" s="319"/>
      <c r="J64" s="319"/>
      <c r="K64" s="319"/>
      <c r="L64" s="319"/>
    </row>
    <row r="65" spans="3:14">
      <c r="C65" s="14" t="s">
        <v>1008</v>
      </c>
      <c r="D65" s="14"/>
      <c r="E65" s="26"/>
      <c r="F65" s="334">
        <v>1.1016078152728794</v>
      </c>
      <c r="G65" s="334">
        <v>1.0988430962516516</v>
      </c>
      <c r="H65" s="334">
        <f>H51/H59</f>
        <v>1.0351739564419686</v>
      </c>
      <c r="I65" s="362">
        <f t="shared" ref="I65" si="7">I51/I59</f>
        <v>1.2852024260169401</v>
      </c>
      <c r="J65" s="300"/>
      <c r="K65" s="300">
        <f>IF(G65=0, " ",(H65-G65)/G65)</f>
        <v>-5.7941975543978598E-2</v>
      </c>
      <c r="L65" s="300">
        <f>IF(G65=0, " ",(I65-G65)/G65)</f>
        <v>0.16959594176911449</v>
      </c>
    </row>
    <row r="66" spans="3:14">
      <c r="C66" s="14" t="s">
        <v>1009</v>
      </c>
      <c r="D66" s="14"/>
      <c r="E66" s="26"/>
      <c r="F66" s="334"/>
      <c r="G66" s="426"/>
      <c r="H66" s="334"/>
      <c r="I66" s="15"/>
      <c r="J66" s="300"/>
      <c r="K66" s="300"/>
      <c r="L66" s="300"/>
    </row>
    <row r="67" spans="3:14">
      <c r="C67" s="14" t="s">
        <v>1010</v>
      </c>
      <c r="D67" s="14"/>
      <c r="E67" s="26"/>
      <c r="F67" s="334"/>
      <c r="G67" s="426"/>
      <c r="H67" s="334"/>
      <c r="I67" s="15"/>
      <c r="J67" s="300"/>
      <c r="K67" s="300"/>
      <c r="L67" s="300"/>
    </row>
    <row r="68" spans="3:14">
      <c r="C68" s="294"/>
      <c r="D68" s="294"/>
      <c r="E68" s="321"/>
      <c r="F68" s="335"/>
      <c r="G68" s="427"/>
      <c r="H68" s="335"/>
      <c r="I68" s="294"/>
      <c r="J68" s="294"/>
      <c r="K68" s="294"/>
      <c r="L68" s="294"/>
    </row>
    <row r="69" spans="3:14">
      <c r="C69" s="14" t="s">
        <v>1011</v>
      </c>
      <c r="D69" s="14"/>
      <c r="E69" s="26"/>
      <c r="F69" s="334">
        <v>1.0857132215261474</v>
      </c>
      <c r="G69" s="334">
        <v>1.0829485025049193</v>
      </c>
      <c r="H69" s="334">
        <f>H57/H59</f>
        <v>1.0192793626952363</v>
      </c>
      <c r="I69" s="362">
        <f t="shared" ref="I69" si="8">I57/I59</f>
        <v>1.269307832270208</v>
      </c>
      <c r="J69" s="300"/>
      <c r="K69" s="300">
        <f>IF(G69=0, " ",(H69-G69)/G69)</f>
        <v>-5.8792398403444586E-2</v>
      </c>
      <c r="L69" s="300">
        <f>IF(G69=0, " ",(I69-G69)/G69)</f>
        <v>0.17208512624028699</v>
      </c>
    </row>
    <row r="70" spans="3:14">
      <c r="C70" s="14" t="s">
        <v>1012</v>
      </c>
      <c r="D70" s="14"/>
      <c r="E70" s="26"/>
      <c r="F70" s="336"/>
      <c r="G70" s="426"/>
      <c r="H70" s="336"/>
      <c r="I70" s="15"/>
      <c r="J70" s="300"/>
      <c r="K70" s="300"/>
      <c r="L70" s="300"/>
    </row>
    <row r="71" spans="3:14">
      <c r="C71" s="14" t="s">
        <v>1013</v>
      </c>
      <c r="D71" s="14"/>
      <c r="E71" s="26"/>
      <c r="F71" s="336"/>
      <c r="G71" s="426"/>
      <c r="H71" s="336"/>
      <c r="I71" s="15"/>
      <c r="J71" s="300"/>
      <c r="K71" s="300"/>
      <c r="L71" s="300"/>
    </row>
    <row r="72" spans="3:14">
      <c r="C72" s="14"/>
      <c r="D72" s="14"/>
      <c r="E72" s="363"/>
      <c r="F72" s="364"/>
      <c r="G72" s="425"/>
      <c r="H72" s="364"/>
      <c r="I72" s="319"/>
      <c r="J72" s="308"/>
      <c r="K72" s="308"/>
      <c r="L72" s="306"/>
    </row>
    <row r="73" spans="3:14">
      <c r="C73" s="14" t="s">
        <v>1020</v>
      </c>
      <c r="D73" s="14"/>
      <c r="E73" s="152">
        <f>E51/E6</f>
        <v>6.3356316793893128E-2</v>
      </c>
      <c r="F73" s="163">
        <v>5.448923230534352E-2</v>
      </c>
      <c r="G73" s="428">
        <v>5.4350477969465634E-2</v>
      </c>
      <c r="H73" s="163">
        <f>H57/E6</f>
        <v>5.115508301526718E-2</v>
      </c>
      <c r="I73" s="197">
        <f>I57/$E$6</f>
        <v>6.370338683206106E-2</v>
      </c>
      <c r="J73" s="197">
        <f>J63/$E$6</f>
        <v>-1.8792517473909666E-8</v>
      </c>
      <c r="K73" s="202" t="s">
        <v>861</v>
      </c>
      <c r="L73" s="437" t="s">
        <v>861</v>
      </c>
      <c r="N73" s="455">
        <f>I73-G73</f>
        <v>9.3529088625954257E-3</v>
      </c>
    </row>
    <row r="74" spans="3:14">
      <c r="C74" s="14"/>
      <c r="D74" s="14"/>
      <c r="E74" s="319"/>
      <c r="F74" s="319"/>
      <c r="G74" s="319"/>
      <c r="H74" s="319"/>
      <c r="I74" s="383">
        <f>I57/E7</f>
        <v>6.8262933946830265E-2</v>
      </c>
      <c r="J74" s="384" t="s">
        <v>999</v>
      </c>
      <c r="K74" s="322"/>
      <c r="L74" s="384" t="s">
        <v>999</v>
      </c>
    </row>
    <row r="75" spans="3:14">
      <c r="C75" s="23" t="s">
        <v>42</v>
      </c>
      <c r="D75" s="23"/>
      <c r="E75" s="296"/>
      <c r="F75" s="296"/>
      <c r="G75" s="296"/>
      <c r="H75" s="296"/>
      <c r="I75" s="296"/>
      <c r="J75" s="294"/>
      <c r="K75" s="294"/>
    </row>
    <row r="76" spans="3:14" ht="13.5" thickBot="1">
      <c r="C76" s="27"/>
      <c r="D76" s="27"/>
      <c r="E76" s="28" t="s">
        <v>43</v>
      </c>
      <c r="F76" s="323"/>
      <c r="G76" s="323"/>
      <c r="H76" s="323"/>
      <c r="I76" s="323"/>
      <c r="J76" s="323"/>
      <c r="K76" s="323"/>
    </row>
    <row r="77" spans="3:14">
      <c r="C77" s="25" t="s">
        <v>49</v>
      </c>
      <c r="D77" s="25"/>
      <c r="E77" s="294"/>
      <c r="F77" s="294"/>
      <c r="G77" s="294"/>
      <c r="H77" s="294"/>
      <c r="I77" s="294"/>
      <c r="J77" s="294"/>
      <c r="K77" s="294"/>
    </row>
    <row r="78" spans="3:14">
      <c r="C78" s="5" t="s">
        <v>67</v>
      </c>
      <c r="D78" s="5"/>
      <c r="E78" s="294"/>
      <c r="F78" s="294"/>
      <c r="G78" s="294"/>
      <c r="H78" s="294"/>
      <c r="I78" s="294"/>
      <c r="J78" s="294"/>
      <c r="K78" s="294"/>
    </row>
    <row r="79" spans="3:14">
      <c r="C79" s="46" t="s">
        <v>68</v>
      </c>
      <c r="D79" s="5"/>
      <c r="E79" s="294"/>
      <c r="F79" s="294"/>
      <c r="G79" s="294"/>
      <c r="H79" s="294"/>
      <c r="I79" s="294"/>
      <c r="J79" s="294"/>
      <c r="K79" s="294"/>
    </row>
    <row r="80" spans="3:14">
      <c r="C80" s="29" t="s">
        <v>44</v>
      </c>
      <c r="D80" s="29"/>
      <c r="E80" s="30"/>
      <c r="F80" s="30"/>
      <c r="G80" s="30"/>
      <c r="H80" s="30"/>
      <c r="I80" s="30"/>
      <c r="J80" s="30"/>
      <c r="K80" s="30"/>
    </row>
    <row r="81" spans="3:11">
      <c r="C81" s="324"/>
      <c r="D81" s="324"/>
      <c r="E81" s="325"/>
      <c r="F81" s="325"/>
      <c r="G81" s="325"/>
      <c r="H81" s="325"/>
      <c r="I81" s="325"/>
      <c r="J81" s="325"/>
      <c r="K81" s="325"/>
    </row>
    <row r="82" spans="3:11">
      <c r="C82" s="324"/>
      <c r="D82" s="324"/>
      <c r="E82" s="325"/>
      <c r="F82" s="325"/>
      <c r="G82" s="325"/>
      <c r="H82" s="325"/>
      <c r="I82" s="325"/>
      <c r="J82" s="325"/>
      <c r="K82" s="325"/>
    </row>
    <row r="83" spans="3:11">
      <c r="C83" s="31" t="s">
        <v>45</v>
      </c>
      <c r="D83" s="31"/>
      <c r="E83" s="30"/>
      <c r="F83" s="30"/>
      <c r="G83" s="30"/>
      <c r="H83" s="30"/>
      <c r="I83" s="30"/>
      <c r="J83" s="30"/>
      <c r="K83" s="30"/>
    </row>
    <row r="84" spans="3:11">
      <c r="C84" s="324"/>
      <c r="D84" s="324"/>
      <c r="E84" s="325"/>
      <c r="F84" s="325"/>
      <c r="G84" s="325"/>
      <c r="H84" s="325"/>
      <c r="I84" s="325"/>
      <c r="J84" s="325"/>
      <c r="K84" s="325"/>
    </row>
    <row r="85" spans="3:11">
      <c r="C85" s="324"/>
      <c r="D85" s="324"/>
      <c r="E85" s="325"/>
      <c r="F85" s="325"/>
      <c r="G85" s="325"/>
      <c r="H85" s="325"/>
      <c r="I85" s="325"/>
      <c r="J85" s="325"/>
      <c r="K85" s="325"/>
    </row>
    <row r="86" spans="3:11">
      <c r="C86" s="31" t="s">
        <v>46</v>
      </c>
      <c r="D86" s="31"/>
      <c r="E86" s="30"/>
      <c r="F86" s="30"/>
      <c r="G86" s="30"/>
      <c r="H86" s="30"/>
      <c r="I86" s="30"/>
      <c r="J86" s="30"/>
      <c r="K86" s="30"/>
    </row>
    <row r="87" spans="3:11">
      <c r="C87" s="326"/>
      <c r="D87" s="326"/>
      <c r="E87" s="325"/>
      <c r="F87" s="325"/>
      <c r="G87" s="325"/>
      <c r="H87" s="325"/>
      <c r="I87" s="325"/>
      <c r="J87" s="325"/>
      <c r="K87" s="325"/>
    </row>
    <row r="88" spans="3:11">
      <c r="C88" s="32"/>
      <c r="D88" s="32"/>
      <c r="E88" s="325"/>
      <c r="F88" s="325"/>
      <c r="G88" s="325"/>
      <c r="H88" s="325"/>
      <c r="I88" s="325"/>
      <c r="J88" s="325"/>
      <c r="K88" s="325"/>
    </row>
    <row r="89" spans="3:11">
      <c r="C89" s="29" t="s">
        <v>64</v>
      </c>
      <c r="D89" s="30"/>
      <c r="E89" s="30"/>
      <c r="F89" s="30"/>
      <c r="G89" s="30"/>
      <c r="H89" s="30"/>
      <c r="I89" s="30"/>
      <c r="J89" s="30"/>
      <c r="K89" s="30"/>
    </row>
    <row r="90" spans="3:11">
      <c r="C90" s="30"/>
      <c r="D90" s="30"/>
      <c r="E90" s="30"/>
      <c r="F90" s="30"/>
      <c r="G90" s="30"/>
      <c r="H90" s="30"/>
      <c r="I90" s="30"/>
      <c r="J90" s="30"/>
      <c r="K90" s="30"/>
    </row>
    <row r="91" spans="3:11">
      <c r="C91" s="30" t="s">
        <v>0</v>
      </c>
      <c r="D91" s="30"/>
      <c r="E91" s="30"/>
      <c r="F91" s="30"/>
      <c r="G91" s="30"/>
      <c r="H91" s="30"/>
      <c r="I91" s="30"/>
      <c r="J91" s="30"/>
      <c r="K91" s="294"/>
    </row>
    <row r="92" spans="3:11">
      <c r="C92" s="33" t="s">
        <v>72</v>
      </c>
      <c r="D92" s="33"/>
      <c r="E92" s="294"/>
      <c r="F92" s="294"/>
      <c r="G92" s="294"/>
      <c r="H92" s="294"/>
      <c r="I92" s="294"/>
      <c r="J92" s="8"/>
      <c r="K92" s="294"/>
    </row>
    <row r="93" spans="3:11">
      <c r="C93" s="1" t="s">
        <v>73</v>
      </c>
      <c r="D93" s="1"/>
      <c r="E93" s="294"/>
      <c r="F93" s="294"/>
      <c r="G93" s="294"/>
      <c r="H93" s="294"/>
      <c r="I93" s="294"/>
      <c r="J93" s="23"/>
      <c r="K93" s="294"/>
    </row>
    <row r="94" spans="3:11">
      <c r="C94" s="294"/>
      <c r="D94" s="294"/>
      <c r="E94" s="294"/>
      <c r="F94" s="294"/>
      <c r="G94" s="294"/>
      <c r="H94" s="294"/>
      <c r="I94" s="294"/>
      <c r="J94" s="23"/>
      <c r="K94" s="294"/>
    </row>
    <row r="95" spans="3:11">
      <c r="C95" s="294"/>
      <c r="D95" s="294"/>
      <c r="E95" s="294"/>
      <c r="F95" s="294"/>
      <c r="G95" s="294"/>
      <c r="H95" s="294"/>
      <c r="I95" s="294"/>
      <c r="J95" s="294"/>
      <c r="K95" s="294"/>
    </row>
    <row r="96" spans="3:11">
      <c r="C96" s="294"/>
      <c r="D96" s="294"/>
      <c r="E96" s="294"/>
      <c r="F96" s="294"/>
      <c r="G96" s="294"/>
      <c r="H96" s="294"/>
      <c r="I96" s="294"/>
      <c r="J96" s="294"/>
      <c r="K96" s="294"/>
    </row>
    <row r="97" spans="3:11">
      <c r="C97" s="294"/>
      <c r="D97" s="294"/>
      <c r="E97" s="294"/>
      <c r="F97" s="294"/>
      <c r="G97" s="294"/>
      <c r="H97" s="294"/>
      <c r="I97" s="294"/>
      <c r="J97" s="294"/>
      <c r="K97" s="294"/>
    </row>
    <row r="98" spans="3:11">
      <c r="C98" s="294"/>
      <c r="D98" s="294"/>
      <c r="E98" s="294"/>
      <c r="F98" s="294"/>
      <c r="G98" s="294"/>
      <c r="H98" s="294"/>
      <c r="I98" s="294"/>
      <c r="J98" s="294"/>
      <c r="K98" s="294"/>
    </row>
    <row r="99" spans="3:11">
      <c r="C99" s="294"/>
      <c r="D99" s="294"/>
      <c r="E99" s="294"/>
      <c r="F99" s="294"/>
      <c r="G99" s="294"/>
      <c r="H99" s="294"/>
      <c r="I99" s="294"/>
      <c r="J99" s="294"/>
      <c r="K99" s="294"/>
    </row>
  </sheetData>
  <mergeCells count="2">
    <mergeCell ref="B1:K1"/>
    <mergeCell ref="H4:I4"/>
  </mergeCells>
  <conditionalFormatting sqref="E6">
    <cfRule type="expression" dxfId="12" priority="5" stopIfTrue="1">
      <formula>#REF!=1</formula>
    </cfRule>
  </conditionalFormatting>
  <conditionalFormatting sqref="E24:E25">
    <cfRule type="expression" dxfId="11" priority="4" stopIfTrue="1">
      <formula>#REF!=1</formula>
    </cfRule>
  </conditionalFormatting>
  <conditionalFormatting sqref="E28:E30">
    <cfRule type="expression" dxfId="10" priority="3" stopIfTrue="1">
      <formula>#REF!=1</formula>
    </cfRule>
  </conditionalFormatting>
  <conditionalFormatting sqref="E36:E46">
    <cfRule type="expression" dxfId="9" priority="2" stopIfTrue="1">
      <formula>#REF!=1</formula>
    </cfRule>
  </conditionalFormatting>
  <conditionalFormatting sqref="E53">
    <cfRule type="expression" dxfId="8" priority="1" stopIfTrue="1">
      <formula>#REF!=1</formula>
    </cfRule>
  </conditionalFormatting>
  <conditionalFormatting sqref="L22:L23">
    <cfRule type="expression" dxfId="7" priority="6">
      <formula>$A$1=1</formula>
    </cfRule>
  </conditionalFormatting>
  <conditionalFormatting sqref="L46:L52 L55:L56">
    <cfRule type="expression" dxfId="6" priority="7">
      <formula>$A$1=1</formula>
    </cfRule>
  </conditionalFormatting>
  <pageMargins left="0.75" right="0.25" top="0.5" bottom="0.63" header="0.5" footer="0.32"/>
  <pageSetup scale="60" firstPageNumber="75" orientation="portrait" useFirstPageNumber="1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145"/>
  <sheetViews>
    <sheetView showGridLines="0" topLeftCell="C7" zoomScale="115" zoomScaleNormal="115" workbookViewId="0">
      <selection activeCell="R39" sqref="R39"/>
    </sheetView>
  </sheetViews>
  <sheetFormatPr defaultColWidth="9.140625" defaultRowHeight="12.75"/>
  <cols>
    <col min="1" max="1" width="41" style="341" customWidth="1"/>
    <col min="2" max="2" width="39" style="75" customWidth="1"/>
    <col min="3" max="3" width="13.7109375" style="75" customWidth="1"/>
    <col min="4" max="14" width="10.42578125" style="75" customWidth="1"/>
    <col min="15" max="15" width="9.85546875" style="75" customWidth="1"/>
    <col min="16" max="16" width="9.140625" style="75"/>
    <col min="17" max="19" width="22" style="75" customWidth="1"/>
    <col min="20" max="20" width="9.140625" style="75"/>
    <col min="21" max="21" width="17" style="75" customWidth="1"/>
    <col min="22" max="22" width="40.42578125" style="75" bestFit="1" customWidth="1"/>
    <col min="23" max="23" width="15.7109375" style="75" customWidth="1"/>
    <col min="24" max="16384" width="9.140625" style="75"/>
  </cols>
  <sheetData>
    <row r="1" spans="1:23" ht="15.75">
      <c r="A1" s="340"/>
      <c r="B1" s="477" t="s">
        <v>77</v>
      </c>
      <c r="C1" s="477"/>
      <c r="D1" s="477"/>
      <c r="E1" s="477"/>
      <c r="F1" s="477"/>
      <c r="G1" s="477"/>
      <c r="H1" s="477"/>
      <c r="I1" s="477"/>
      <c r="J1" s="477"/>
      <c r="K1" s="477"/>
      <c r="L1" s="477"/>
      <c r="M1" s="477"/>
      <c r="N1" s="477"/>
      <c r="O1" s="477"/>
    </row>
    <row r="2" spans="1:23" ht="15.75">
      <c r="B2" s="477" t="s">
        <v>337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</row>
    <row r="3" spans="1:23">
      <c r="B3" s="76" t="s">
        <v>338</v>
      </c>
      <c r="C3" s="476" t="s">
        <v>356</v>
      </c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</row>
    <row r="4" spans="1:23">
      <c r="B4" s="76" t="s">
        <v>339</v>
      </c>
      <c r="C4" s="476" t="s">
        <v>1026</v>
      </c>
      <c r="D4" s="476"/>
      <c r="E4" s="476"/>
      <c r="F4" s="476"/>
      <c r="G4" s="476"/>
      <c r="H4" s="476"/>
      <c r="I4" s="476"/>
      <c r="J4" s="476"/>
      <c r="K4" s="476"/>
      <c r="L4" s="476"/>
      <c r="M4" s="476"/>
      <c r="N4" s="476"/>
      <c r="O4" s="476"/>
    </row>
    <row r="5" spans="1:23">
      <c r="B5" s="76" t="s">
        <v>340</v>
      </c>
      <c r="C5" s="476" t="s">
        <v>77</v>
      </c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</row>
    <row r="6" spans="1:23">
      <c r="B6" s="478" t="s">
        <v>0</v>
      </c>
      <c r="C6" s="478"/>
      <c r="D6" s="478"/>
      <c r="E6" s="478"/>
      <c r="F6" s="478"/>
      <c r="G6" s="478"/>
      <c r="H6" s="478"/>
      <c r="I6" s="478"/>
      <c r="J6" s="478"/>
      <c r="K6" s="478"/>
      <c r="L6" s="478"/>
      <c r="M6" s="478"/>
      <c r="N6" s="478"/>
      <c r="O6" s="478"/>
    </row>
    <row r="7" spans="1:23">
      <c r="B7" s="76" t="s">
        <v>0</v>
      </c>
      <c r="C7" s="77" t="s">
        <v>341</v>
      </c>
      <c r="D7" s="77" t="s">
        <v>341</v>
      </c>
      <c r="E7" s="77" t="s">
        <v>341</v>
      </c>
      <c r="F7" s="77" t="s">
        <v>341</v>
      </c>
      <c r="G7" s="77" t="s">
        <v>341</v>
      </c>
      <c r="H7" s="77" t="s">
        <v>341</v>
      </c>
      <c r="I7" s="77" t="s">
        <v>341</v>
      </c>
      <c r="J7" s="77" t="s">
        <v>341</v>
      </c>
      <c r="K7" s="77" t="s">
        <v>341</v>
      </c>
      <c r="L7" s="77" t="s">
        <v>341</v>
      </c>
      <c r="M7" s="77" t="s">
        <v>341</v>
      </c>
      <c r="N7" s="77" t="s">
        <v>341</v>
      </c>
      <c r="O7" s="77" t="s">
        <v>342</v>
      </c>
    </row>
    <row r="8" spans="1:23">
      <c r="B8" s="76" t="s">
        <v>0</v>
      </c>
      <c r="C8" s="78" t="s">
        <v>726</v>
      </c>
      <c r="D8" s="78" t="s">
        <v>727</v>
      </c>
      <c r="E8" s="78" t="s">
        <v>515</v>
      </c>
      <c r="F8" s="78" t="s">
        <v>913</v>
      </c>
      <c r="G8" s="78" t="s">
        <v>927</v>
      </c>
      <c r="H8" s="78" t="s">
        <v>876</v>
      </c>
      <c r="I8" s="78" t="s">
        <v>929</v>
      </c>
      <c r="J8" s="78" t="s">
        <v>928</v>
      </c>
      <c r="K8" s="78" t="s">
        <v>996</v>
      </c>
      <c r="L8" s="78" t="s">
        <v>1027</v>
      </c>
      <c r="M8" s="78" t="s">
        <v>1028</v>
      </c>
      <c r="N8" s="78" t="s">
        <v>1026</v>
      </c>
      <c r="O8" s="78" t="s">
        <v>1026</v>
      </c>
    </row>
    <row r="9" spans="1:23">
      <c r="B9" s="79" t="s">
        <v>0</v>
      </c>
      <c r="C9" s="223" t="s">
        <v>343</v>
      </c>
      <c r="D9" s="223" t="s">
        <v>343</v>
      </c>
      <c r="E9" s="223" t="s">
        <v>343</v>
      </c>
      <c r="F9" s="223" t="s">
        <v>343</v>
      </c>
      <c r="G9" s="223" t="s">
        <v>343</v>
      </c>
      <c r="H9" s="223" t="s">
        <v>343</v>
      </c>
      <c r="I9" s="223" t="s">
        <v>343</v>
      </c>
      <c r="J9" s="223" t="s">
        <v>343</v>
      </c>
      <c r="K9" s="223" t="s">
        <v>343</v>
      </c>
      <c r="L9" s="223" t="s">
        <v>343</v>
      </c>
      <c r="M9" s="223" t="s">
        <v>343</v>
      </c>
      <c r="N9" s="223" t="s">
        <v>343</v>
      </c>
      <c r="O9" s="223" t="s">
        <v>343</v>
      </c>
    </row>
    <row r="10" spans="1:23">
      <c r="B10" s="76" t="s">
        <v>549</v>
      </c>
      <c r="C10" s="76" t="s">
        <v>344</v>
      </c>
      <c r="D10" s="76" t="s">
        <v>344</v>
      </c>
      <c r="E10" s="76" t="s">
        <v>344</v>
      </c>
      <c r="F10" s="76" t="s">
        <v>344</v>
      </c>
      <c r="G10" s="76" t="s">
        <v>344</v>
      </c>
      <c r="H10" s="76" t="s">
        <v>344</v>
      </c>
      <c r="I10" s="76" t="s">
        <v>344</v>
      </c>
      <c r="J10" s="76" t="s">
        <v>344</v>
      </c>
      <c r="K10" s="76" t="s">
        <v>344</v>
      </c>
      <c r="L10" s="76" t="s">
        <v>344</v>
      </c>
      <c r="M10" s="76" t="s">
        <v>344</v>
      </c>
      <c r="N10" s="76" t="s">
        <v>344</v>
      </c>
      <c r="O10" s="76" t="s">
        <v>344</v>
      </c>
    </row>
    <row r="11" spans="1:23">
      <c r="B11" s="476" t="s">
        <v>0</v>
      </c>
      <c r="C11" s="476"/>
      <c r="D11" s="476"/>
      <c r="E11" s="476"/>
      <c r="F11" s="476"/>
      <c r="G11" s="476"/>
      <c r="H11" s="476"/>
      <c r="I11" s="476"/>
      <c r="J11" s="476"/>
      <c r="K11" s="476"/>
      <c r="L11" s="476"/>
      <c r="M11" s="476"/>
      <c r="N11" s="476"/>
      <c r="O11" s="476"/>
    </row>
    <row r="12" spans="1:23" ht="15">
      <c r="B12" s="76" t="s">
        <v>550</v>
      </c>
      <c r="C12" s="76" t="s">
        <v>345</v>
      </c>
      <c r="D12" s="76" t="s">
        <v>345</v>
      </c>
      <c r="E12" s="76" t="s">
        <v>345</v>
      </c>
      <c r="F12" s="76" t="s">
        <v>345</v>
      </c>
      <c r="G12" s="76" t="s">
        <v>345</v>
      </c>
      <c r="H12" s="76" t="s">
        <v>345</v>
      </c>
      <c r="I12" s="76" t="s">
        <v>345</v>
      </c>
      <c r="J12" s="76" t="s">
        <v>345</v>
      </c>
      <c r="K12" s="76" t="s">
        <v>345</v>
      </c>
      <c r="L12" s="76" t="s">
        <v>345</v>
      </c>
      <c r="M12" s="76" t="s">
        <v>345</v>
      </c>
      <c r="N12" s="76" t="s">
        <v>345</v>
      </c>
      <c r="O12" s="76" t="s">
        <v>345</v>
      </c>
      <c r="Q12" s="339" t="s">
        <v>1014</v>
      </c>
      <c r="R12" s="262" t="s">
        <v>1015</v>
      </c>
      <c r="S12" s="262" t="s">
        <v>1016</v>
      </c>
      <c r="V12" s="338">
        <v>46112</v>
      </c>
    </row>
    <row r="13" spans="1:23">
      <c r="A13" s="341" t="s">
        <v>71</v>
      </c>
      <c r="B13" s="76" t="s">
        <v>551</v>
      </c>
      <c r="C13" s="80">
        <v>330533.89</v>
      </c>
      <c r="D13" s="80">
        <v>333988.81</v>
      </c>
      <c r="E13" s="80">
        <v>336658.47</v>
      </c>
      <c r="F13" s="80">
        <v>318379.58</v>
      </c>
      <c r="G13" s="80">
        <v>319407.19</v>
      </c>
      <c r="H13" s="80">
        <v>330944.81</v>
      </c>
      <c r="I13" s="80">
        <v>335956.73</v>
      </c>
      <c r="J13" s="80">
        <v>323336.98</v>
      </c>
      <c r="K13" s="80">
        <v>343700</v>
      </c>
      <c r="L13" s="80">
        <v>343279.25</v>
      </c>
      <c r="M13" s="80">
        <v>326666.73</v>
      </c>
      <c r="N13" s="80">
        <v>318552.65999999997</v>
      </c>
      <c r="O13" s="80">
        <v>3961405.1</v>
      </c>
      <c r="Q13" s="342">
        <f>IF(SUM(C13:N13)=0,"",SUM(C13:N13))</f>
        <v>3961405.1</v>
      </c>
      <c r="R13" s="342">
        <f>IF(Q13=0,"",SUM(I13:N13)*2)</f>
        <v>3982984.6999999997</v>
      </c>
      <c r="S13" s="342">
        <f>IF(Q13=0,"",SUM(L13:N13)*4)</f>
        <v>3953994.5599999996</v>
      </c>
      <c r="V13" s="295" t="s">
        <v>71</v>
      </c>
      <c r="W13" s="342">
        <f>SUMIF(A:A,$V13,O:O)</f>
        <v>3975944.4</v>
      </c>
    </row>
    <row r="14" spans="1:23">
      <c r="A14" s="341" t="s">
        <v>71</v>
      </c>
      <c r="B14" s="76" t="s">
        <v>552</v>
      </c>
      <c r="C14" s="80">
        <v>1375</v>
      </c>
      <c r="D14" s="80">
        <v>1600.87</v>
      </c>
      <c r="E14" s="80">
        <v>1040.25</v>
      </c>
      <c r="F14" s="80">
        <v>1136.27</v>
      </c>
      <c r="G14" s="80">
        <v>588.71</v>
      </c>
      <c r="H14" s="80">
        <v>735.48</v>
      </c>
      <c r="I14" s="80">
        <v>1443.54</v>
      </c>
      <c r="J14" s="80">
        <v>1959.67</v>
      </c>
      <c r="K14" s="80">
        <v>1511.81</v>
      </c>
      <c r="L14" s="80">
        <v>1457.02</v>
      </c>
      <c r="M14" s="80">
        <v>865.83</v>
      </c>
      <c r="N14" s="80">
        <v>824.85</v>
      </c>
      <c r="O14" s="80">
        <v>14539.3</v>
      </c>
      <c r="Q14" s="342">
        <f t="shared" ref="Q14" si="0">IF(SUM(C14:N14)=0,"",SUM(C14:N14))</f>
        <v>14539.300000000001</v>
      </c>
      <c r="R14" s="342">
        <f t="shared" ref="R14" si="1">IF(Q14=0,"",SUM(I14:N14)*2)</f>
        <v>16125.440000000002</v>
      </c>
      <c r="S14" s="342">
        <f t="shared" ref="S14" si="2">IF(Q14=0,"",SUM(L14:N14)*4)</f>
        <v>12590.8</v>
      </c>
      <c r="V14" s="65" t="s">
        <v>15</v>
      </c>
      <c r="W14" s="342">
        <f t="shared" ref="W14:W42" si="3">SUMIF(A:A,$V14,O:O)</f>
        <v>0</v>
      </c>
    </row>
    <row r="15" spans="1:23">
      <c r="B15" s="76" t="s">
        <v>553</v>
      </c>
      <c r="C15" s="224">
        <v>331908.89</v>
      </c>
      <c r="D15" s="224">
        <v>335589.68</v>
      </c>
      <c r="E15" s="224">
        <v>337698.72</v>
      </c>
      <c r="F15" s="224">
        <v>319515.84999999998</v>
      </c>
      <c r="G15" s="224">
        <v>319995.90000000002</v>
      </c>
      <c r="H15" s="224">
        <v>331680.28999999998</v>
      </c>
      <c r="I15" s="224">
        <v>337400.27</v>
      </c>
      <c r="J15" s="224">
        <v>325296.65000000002</v>
      </c>
      <c r="K15" s="224">
        <v>345211.81</v>
      </c>
      <c r="L15" s="224">
        <v>344736.27</v>
      </c>
      <c r="M15" s="224">
        <v>327532.56</v>
      </c>
      <c r="N15" s="224">
        <v>319377.51</v>
      </c>
      <c r="O15" s="224">
        <v>3975944.4</v>
      </c>
      <c r="Q15" s="346">
        <f>SUM(Q13:Q14)</f>
        <v>3975944.4</v>
      </c>
      <c r="R15" s="346">
        <f t="shared" ref="R15:S15" si="4">SUM(R13:R14)</f>
        <v>3999110.1399999997</v>
      </c>
      <c r="S15" s="346">
        <f t="shared" si="4"/>
        <v>3966585.3599999994</v>
      </c>
      <c r="T15"/>
      <c r="V15" s="13"/>
      <c r="W15" s="342"/>
    </row>
    <row r="16" spans="1:23">
      <c r="B16" s="476" t="s">
        <v>0</v>
      </c>
      <c r="C16" s="476"/>
      <c r="D16" s="476"/>
      <c r="E16" s="476"/>
      <c r="F16" s="476"/>
      <c r="G16" s="476"/>
      <c r="H16" s="476"/>
      <c r="I16" s="476"/>
      <c r="J16" s="476"/>
      <c r="K16" s="476"/>
      <c r="L16" s="476"/>
      <c r="M16" s="476"/>
      <c r="N16" s="476"/>
      <c r="O16" s="476"/>
      <c r="Q16" s="346"/>
      <c r="R16" s="346"/>
      <c r="S16" s="346"/>
      <c r="T16"/>
      <c r="V16" s="295" t="s">
        <v>48</v>
      </c>
      <c r="W16" s="342">
        <f t="shared" si="3"/>
        <v>0</v>
      </c>
    </row>
    <row r="17" spans="1:25">
      <c r="B17" s="76" t="s">
        <v>554</v>
      </c>
      <c r="C17" s="76" t="s">
        <v>345</v>
      </c>
      <c r="D17" s="76" t="s">
        <v>345</v>
      </c>
      <c r="E17" s="76" t="s">
        <v>345</v>
      </c>
      <c r="F17" s="76" t="s">
        <v>345</v>
      </c>
      <c r="G17" s="76" t="s">
        <v>345</v>
      </c>
      <c r="H17" s="76" t="s">
        <v>345</v>
      </c>
      <c r="I17" s="76" t="s">
        <v>345</v>
      </c>
      <c r="J17" s="76" t="s">
        <v>345</v>
      </c>
      <c r="K17" s="76" t="s">
        <v>345</v>
      </c>
      <c r="L17" s="76" t="s">
        <v>345</v>
      </c>
      <c r="M17" s="76" t="s">
        <v>345</v>
      </c>
      <c r="N17" s="76" t="s">
        <v>345</v>
      </c>
      <c r="O17" s="76" t="s">
        <v>345</v>
      </c>
      <c r="Q17" s="327"/>
      <c r="R17" s="328"/>
      <c r="S17" s="328"/>
      <c r="T17" s="328"/>
      <c r="V17" s="295" t="s">
        <v>47</v>
      </c>
      <c r="W17" s="342">
        <f t="shared" si="3"/>
        <v>0</v>
      </c>
    </row>
    <row r="18" spans="1:25">
      <c r="A18" s="341" t="s">
        <v>18</v>
      </c>
      <c r="B18" s="76" t="s">
        <v>555</v>
      </c>
      <c r="C18" s="80">
        <v>1710</v>
      </c>
      <c r="D18" s="80">
        <v>2070</v>
      </c>
      <c r="E18" s="80">
        <v>2248</v>
      </c>
      <c r="F18" s="80">
        <v>2792</v>
      </c>
      <c r="G18" s="80">
        <v>2579.79</v>
      </c>
      <c r="H18" s="80">
        <v>4200</v>
      </c>
      <c r="I18" s="80">
        <v>4273</v>
      </c>
      <c r="J18" s="80">
        <v>2222</v>
      </c>
      <c r="K18" s="80">
        <v>3615</v>
      </c>
      <c r="L18" s="80">
        <v>3405</v>
      </c>
      <c r="M18" s="80">
        <v>2565</v>
      </c>
      <c r="N18" s="80">
        <v>2273.92</v>
      </c>
      <c r="O18" s="80">
        <v>33953.71</v>
      </c>
      <c r="Q18" s="342">
        <f t="shared" ref="Q18" si="5">IF(SUM(C18:N18)=0,"",SUM(C18:N18))</f>
        <v>33953.71</v>
      </c>
      <c r="R18" s="342">
        <f t="shared" ref="R18" si="6">IF(Q18=0,"",SUM(I18:N18)*2)</f>
        <v>36707.839999999997</v>
      </c>
      <c r="S18" s="342">
        <f t="shared" ref="S18" si="7">IF(Q18=0,"",SUM(L18:N18)*4)</f>
        <v>32975.68</v>
      </c>
      <c r="T18" s="329"/>
      <c r="U18" s="80"/>
      <c r="V18" s="295" t="s">
        <v>17</v>
      </c>
      <c r="W18" s="342">
        <f t="shared" si="3"/>
        <v>19157.7</v>
      </c>
      <c r="X18" s="80"/>
    </row>
    <row r="19" spans="1:25">
      <c r="A19" s="341" t="s">
        <v>18</v>
      </c>
      <c r="B19" s="76" t="s">
        <v>556</v>
      </c>
      <c r="C19" s="80">
        <v>1100</v>
      </c>
      <c r="D19" s="80">
        <v>1200</v>
      </c>
      <c r="E19" s="80">
        <v>700</v>
      </c>
      <c r="F19" s="80">
        <v>300</v>
      </c>
      <c r="G19" s="80">
        <v>800</v>
      </c>
      <c r="H19" s="80">
        <v>550</v>
      </c>
      <c r="I19" s="80">
        <v>200</v>
      </c>
      <c r="J19" s="80">
        <v>100</v>
      </c>
      <c r="K19" s="80">
        <v>150</v>
      </c>
      <c r="L19" s="80">
        <v>0</v>
      </c>
      <c r="M19" s="80">
        <v>0</v>
      </c>
      <c r="N19" s="80">
        <v>0</v>
      </c>
      <c r="O19" s="80">
        <v>5100</v>
      </c>
      <c r="Q19" s="342">
        <f t="shared" ref="Q19:Q35" si="8">IF(SUM(C19:N19)=0,"",SUM(C19:N19))</f>
        <v>5100</v>
      </c>
      <c r="R19" s="342">
        <f t="shared" ref="R19:R35" si="9">IF(Q19=0,"",SUM(I19:N19)*2)</f>
        <v>900</v>
      </c>
      <c r="S19" s="342">
        <f t="shared" ref="S19:S35" si="10">IF(Q19=0,"",SUM(L19:N19)*4)</f>
        <v>0</v>
      </c>
      <c r="T19" s="348" t="s">
        <v>1017</v>
      </c>
      <c r="U19" s="80"/>
      <c r="V19" s="295" t="s">
        <v>18</v>
      </c>
      <c r="W19" s="342">
        <f t="shared" si="3"/>
        <v>391050.9800000001</v>
      </c>
      <c r="X19" s="80"/>
    </row>
    <row r="20" spans="1:25">
      <c r="A20" s="341" t="s">
        <v>18</v>
      </c>
      <c r="B20" s="76" t="s">
        <v>557</v>
      </c>
      <c r="C20" s="80">
        <v>1499.45</v>
      </c>
      <c r="D20" s="80">
        <v>660.48</v>
      </c>
      <c r="E20" s="80">
        <v>630</v>
      </c>
      <c r="F20" s="80">
        <v>700</v>
      </c>
      <c r="G20" s="80">
        <v>966.45</v>
      </c>
      <c r="H20" s="80">
        <v>649.83000000000004</v>
      </c>
      <c r="I20" s="80">
        <v>945</v>
      </c>
      <c r="J20" s="80">
        <v>1254.1600000000001</v>
      </c>
      <c r="K20" s="80">
        <v>595</v>
      </c>
      <c r="L20" s="80">
        <v>595</v>
      </c>
      <c r="M20" s="80">
        <v>667.5</v>
      </c>
      <c r="N20" s="80">
        <v>1253.71</v>
      </c>
      <c r="O20" s="80">
        <v>10416.58</v>
      </c>
      <c r="P20" s="75">
        <v>0</v>
      </c>
      <c r="Q20" s="342">
        <f t="shared" si="8"/>
        <v>10416.579999999998</v>
      </c>
      <c r="R20" s="342">
        <f t="shared" si="9"/>
        <v>10620.74</v>
      </c>
      <c r="S20" s="342">
        <f t="shared" si="10"/>
        <v>10064.84</v>
      </c>
      <c r="T20" s="348" t="s">
        <v>1017</v>
      </c>
      <c r="U20" s="80"/>
      <c r="V20" s="294"/>
      <c r="W20" s="342"/>
      <c r="X20" s="80"/>
    </row>
    <row r="21" spans="1:25">
      <c r="A21" s="341" t="s">
        <v>18</v>
      </c>
      <c r="B21" s="76" t="s">
        <v>558</v>
      </c>
      <c r="C21" s="80">
        <v>3450</v>
      </c>
      <c r="D21" s="80">
        <v>4300</v>
      </c>
      <c r="E21" s="80">
        <v>1900</v>
      </c>
      <c r="F21" s="80">
        <v>1300</v>
      </c>
      <c r="G21" s="80">
        <v>3105.75</v>
      </c>
      <c r="H21" s="80">
        <v>1250</v>
      </c>
      <c r="I21" s="80">
        <v>400</v>
      </c>
      <c r="J21" s="80">
        <v>450</v>
      </c>
      <c r="K21" s="80">
        <v>1000</v>
      </c>
      <c r="L21" s="80">
        <v>1000</v>
      </c>
      <c r="M21" s="80">
        <v>6750</v>
      </c>
      <c r="N21" s="80">
        <v>2000</v>
      </c>
      <c r="O21" s="80">
        <v>26905.75</v>
      </c>
      <c r="Q21" s="344">
        <f t="shared" si="8"/>
        <v>26905.75</v>
      </c>
      <c r="R21" s="347">
        <f t="shared" si="9"/>
        <v>23200</v>
      </c>
      <c r="S21" s="344">
        <f t="shared" si="10"/>
        <v>39000</v>
      </c>
      <c r="T21" s="348" t="s">
        <v>1017</v>
      </c>
      <c r="U21" s="80"/>
      <c r="V21" s="14" t="s">
        <v>19</v>
      </c>
      <c r="W21" s="342">
        <f>SUM(W13:W19)</f>
        <v>4386153.08</v>
      </c>
      <c r="X21" s="80"/>
      <c r="Y21" s="75" t="str">
        <f>IF(W21=O37,"YES","NO")</f>
        <v>YES</v>
      </c>
    </row>
    <row r="22" spans="1:25">
      <c r="A22" s="341" t="s">
        <v>18</v>
      </c>
      <c r="B22" s="76" t="s">
        <v>559</v>
      </c>
      <c r="C22" s="80">
        <v>609.19000000000005</v>
      </c>
      <c r="D22" s="80">
        <v>3911.49</v>
      </c>
      <c r="E22" s="80">
        <v>784.96</v>
      </c>
      <c r="F22" s="80">
        <v>183.65</v>
      </c>
      <c r="G22" s="80">
        <v>207.48</v>
      </c>
      <c r="H22" s="80">
        <v>323.69</v>
      </c>
      <c r="I22" s="80">
        <v>7049.78</v>
      </c>
      <c r="J22" s="80">
        <v>1142.75</v>
      </c>
      <c r="K22" s="80">
        <v>3253.65</v>
      </c>
      <c r="L22" s="80">
        <v>399.87</v>
      </c>
      <c r="M22" s="80">
        <v>5438.6</v>
      </c>
      <c r="N22" s="80">
        <v>4029.2</v>
      </c>
      <c r="O22" s="80">
        <v>27334.31</v>
      </c>
      <c r="Q22" s="342">
        <f t="shared" si="8"/>
        <v>27334.31</v>
      </c>
      <c r="R22" s="342">
        <f t="shared" si="9"/>
        <v>42627.700000000004</v>
      </c>
      <c r="S22" s="342">
        <f t="shared" si="10"/>
        <v>39470.68</v>
      </c>
      <c r="T22" s="348" t="s">
        <v>1017</v>
      </c>
      <c r="U22" s="80"/>
      <c r="V22" s="294"/>
      <c r="W22" s="342"/>
      <c r="X22" s="80"/>
    </row>
    <row r="23" spans="1:25">
      <c r="A23" s="341" t="s">
        <v>17</v>
      </c>
      <c r="B23" s="76" t="s">
        <v>560</v>
      </c>
      <c r="C23" s="80">
        <v>2463.7399999999998</v>
      </c>
      <c r="D23" s="80">
        <v>-492.84</v>
      </c>
      <c r="E23" s="80">
        <v>3966.05</v>
      </c>
      <c r="F23" s="80">
        <v>1298.33</v>
      </c>
      <c r="G23" s="80">
        <v>1169.3499999999999</v>
      </c>
      <c r="H23" s="80">
        <v>1400</v>
      </c>
      <c r="I23" s="80">
        <v>1512.42</v>
      </c>
      <c r="J23" s="80">
        <v>1288.81</v>
      </c>
      <c r="K23" s="80">
        <v>1277.25</v>
      </c>
      <c r="L23" s="80">
        <v>1283.01</v>
      </c>
      <c r="M23" s="80">
        <v>1830.28</v>
      </c>
      <c r="N23" s="80">
        <v>2161.3000000000002</v>
      </c>
      <c r="O23" s="80">
        <v>19157.7</v>
      </c>
      <c r="Q23" s="342">
        <f t="shared" si="8"/>
        <v>19157.699999999997</v>
      </c>
      <c r="R23" s="342">
        <f t="shared" si="9"/>
        <v>18706.14</v>
      </c>
      <c r="S23" s="342">
        <f t="shared" si="10"/>
        <v>21098.36</v>
      </c>
      <c r="T23" s="348" t="s">
        <v>1017</v>
      </c>
      <c r="U23" s="80"/>
      <c r="V23" s="8" t="s">
        <v>21</v>
      </c>
      <c r="W23" s="342">
        <f t="shared" si="3"/>
        <v>0</v>
      </c>
      <c r="X23" s="80"/>
    </row>
    <row r="24" spans="1:25">
      <c r="A24" s="341" t="s">
        <v>18</v>
      </c>
      <c r="B24" s="76" t="s">
        <v>561</v>
      </c>
      <c r="C24" s="80">
        <v>11321.59</v>
      </c>
      <c r="D24" s="80">
        <v>-7435.76</v>
      </c>
      <c r="E24" s="80">
        <v>9396.84</v>
      </c>
      <c r="F24" s="80">
        <v>-9196.74</v>
      </c>
      <c r="G24" s="80">
        <v>1361.5</v>
      </c>
      <c r="H24" s="80">
        <v>1925.94</v>
      </c>
      <c r="I24" s="80">
        <v>1307.5899999999999</v>
      </c>
      <c r="J24" s="80">
        <v>1207.5999999999999</v>
      </c>
      <c r="K24" s="80">
        <v>2105.2399999999998</v>
      </c>
      <c r="L24" s="80">
        <v>1255.94</v>
      </c>
      <c r="M24" s="80">
        <v>1231.29</v>
      </c>
      <c r="N24" s="80">
        <v>1081.9000000000001</v>
      </c>
      <c r="O24" s="80">
        <v>15562.93</v>
      </c>
      <c r="Q24" s="344">
        <f t="shared" si="8"/>
        <v>15562.930000000002</v>
      </c>
      <c r="R24" s="344">
        <f t="shared" si="9"/>
        <v>16379.119999999999</v>
      </c>
      <c r="S24" s="344">
        <f t="shared" si="10"/>
        <v>14276.52</v>
      </c>
      <c r="T24" s="348" t="s">
        <v>1017</v>
      </c>
      <c r="U24" s="80"/>
      <c r="V24" s="295" t="s">
        <v>22</v>
      </c>
      <c r="W24" s="342">
        <f t="shared" si="3"/>
        <v>516381.63</v>
      </c>
      <c r="X24" s="80"/>
    </row>
    <row r="25" spans="1:25">
      <c r="A25" s="341" t="s">
        <v>18</v>
      </c>
      <c r="B25" s="76" t="s">
        <v>562</v>
      </c>
      <c r="C25" s="80">
        <v>3013.13</v>
      </c>
      <c r="D25" s="80">
        <v>2921.4</v>
      </c>
      <c r="E25" s="80">
        <v>2942.95</v>
      </c>
      <c r="F25" s="80">
        <v>3058.62</v>
      </c>
      <c r="G25" s="80">
        <v>3089.03</v>
      </c>
      <c r="H25" s="80">
        <v>3048.11</v>
      </c>
      <c r="I25" s="80">
        <v>3202.55</v>
      </c>
      <c r="J25" s="80">
        <v>2725.55</v>
      </c>
      <c r="K25" s="80">
        <v>3174.4</v>
      </c>
      <c r="L25" s="80">
        <v>3073.48</v>
      </c>
      <c r="M25" s="80">
        <v>3043.72</v>
      </c>
      <c r="N25" s="80">
        <v>3039.82</v>
      </c>
      <c r="O25" s="80">
        <v>36332.76</v>
      </c>
      <c r="Q25" s="342">
        <f t="shared" si="8"/>
        <v>36332.759999999995</v>
      </c>
      <c r="R25" s="342">
        <f t="shared" si="9"/>
        <v>36519.040000000001</v>
      </c>
      <c r="S25" s="342">
        <f t="shared" si="10"/>
        <v>36628.080000000002</v>
      </c>
      <c r="T25" s="348" t="s">
        <v>1017</v>
      </c>
      <c r="U25" s="80"/>
      <c r="V25" s="295" t="s">
        <v>23</v>
      </c>
      <c r="W25" s="342">
        <f t="shared" si="3"/>
        <v>67810.44</v>
      </c>
      <c r="X25" s="80"/>
    </row>
    <row r="26" spans="1:25">
      <c r="A26" s="341" t="s">
        <v>18</v>
      </c>
      <c r="B26" s="76" t="s">
        <v>563</v>
      </c>
      <c r="C26" s="80">
        <v>0</v>
      </c>
      <c r="D26" s="80">
        <v>0</v>
      </c>
      <c r="E26" s="80">
        <v>0</v>
      </c>
      <c r="F26" s="80">
        <v>500</v>
      </c>
      <c r="G26" s="80">
        <v>0</v>
      </c>
      <c r="H26" s="80">
        <v>1500</v>
      </c>
      <c r="I26" s="80">
        <v>-750</v>
      </c>
      <c r="J26" s="80">
        <v>0</v>
      </c>
      <c r="K26" s="80">
        <v>0</v>
      </c>
      <c r="L26" s="80">
        <v>250</v>
      </c>
      <c r="M26" s="80">
        <v>750</v>
      </c>
      <c r="N26" s="80">
        <v>250</v>
      </c>
      <c r="O26" s="80">
        <v>2500</v>
      </c>
      <c r="Q26" s="342">
        <f t="shared" si="8"/>
        <v>2500</v>
      </c>
      <c r="R26" s="342">
        <f t="shared" si="9"/>
        <v>1000</v>
      </c>
      <c r="S26" s="342">
        <f t="shared" si="10"/>
        <v>5000</v>
      </c>
      <c r="T26" s="348" t="s">
        <v>1017</v>
      </c>
      <c r="U26" s="80"/>
      <c r="V26" s="298" t="s">
        <v>24</v>
      </c>
      <c r="W26" s="342">
        <f t="shared" si="3"/>
        <v>232766.67</v>
      </c>
      <c r="X26" s="80"/>
    </row>
    <row r="27" spans="1:25">
      <c r="A27" s="341" t="s">
        <v>18</v>
      </c>
      <c r="B27" s="76" t="s">
        <v>564</v>
      </c>
      <c r="C27" s="80">
        <v>0</v>
      </c>
      <c r="D27" s="80">
        <v>125</v>
      </c>
      <c r="E27" s="80">
        <v>0</v>
      </c>
      <c r="F27" s="80">
        <v>0</v>
      </c>
      <c r="G27" s="80">
        <v>0</v>
      </c>
      <c r="H27" s="80">
        <v>0</v>
      </c>
      <c r="I27" s="80">
        <v>10</v>
      </c>
      <c r="J27" s="80">
        <v>150</v>
      </c>
      <c r="K27" s="80">
        <v>100</v>
      </c>
      <c r="L27" s="80">
        <v>0</v>
      </c>
      <c r="M27" s="80">
        <v>10</v>
      </c>
      <c r="N27" s="80">
        <v>0</v>
      </c>
      <c r="O27" s="80">
        <v>395</v>
      </c>
      <c r="Q27" s="344">
        <f t="shared" si="8"/>
        <v>395</v>
      </c>
      <c r="R27" s="344">
        <f t="shared" si="9"/>
        <v>540</v>
      </c>
      <c r="S27" s="344">
        <f t="shared" si="10"/>
        <v>40</v>
      </c>
      <c r="T27" s="348" t="s">
        <v>1017</v>
      </c>
      <c r="U27" s="80"/>
      <c r="V27" s="298" t="s">
        <v>25</v>
      </c>
      <c r="W27" s="342">
        <f t="shared" si="3"/>
        <v>161952.36000000002</v>
      </c>
      <c r="X27" s="80"/>
    </row>
    <row r="28" spans="1:25">
      <c r="A28" s="341" t="s">
        <v>18</v>
      </c>
      <c r="B28" s="76" t="s">
        <v>565</v>
      </c>
      <c r="C28" s="80">
        <v>1299.3599999999999</v>
      </c>
      <c r="D28" s="80">
        <v>1591.25</v>
      </c>
      <c r="E28" s="80">
        <v>1979.16</v>
      </c>
      <c r="F28" s="80">
        <v>2265.31</v>
      </c>
      <c r="G28" s="80">
        <v>2555.65</v>
      </c>
      <c r="H28" s="80">
        <v>2628.34</v>
      </c>
      <c r="I28" s="80">
        <v>2591.13</v>
      </c>
      <c r="J28" s="80">
        <v>2601.4</v>
      </c>
      <c r="K28" s="80">
        <v>2615.35</v>
      </c>
      <c r="L28" s="80">
        <v>2696.75</v>
      </c>
      <c r="M28" s="80">
        <v>2814.94</v>
      </c>
      <c r="N28" s="80">
        <v>2821.22</v>
      </c>
      <c r="O28" s="80">
        <v>28459.86</v>
      </c>
      <c r="Q28" s="342">
        <f t="shared" si="8"/>
        <v>28459.86</v>
      </c>
      <c r="R28" s="342">
        <f t="shared" si="9"/>
        <v>32281.58</v>
      </c>
      <c r="S28" s="342">
        <f t="shared" si="10"/>
        <v>33331.64</v>
      </c>
      <c r="T28" s="348" t="s">
        <v>1017</v>
      </c>
      <c r="U28" s="80"/>
      <c r="V28" s="295" t="s">
        <v>26</v>
      </c>
      <c r="W28" s="342">
        <f t="shared" si="3"/>
        <v>132211.42000000001</v>
      </c>
      <c r="X28" s="80"/>
    </row>
    <row r="29" spans="1:25">
      <c r="A29" s="341" t="s">
        <v>18</v>
      </c>
      <c r="B29" s="76" t="s">
        <v>566</v>
      </c>
      <c r="C29" s="80">
        <v>4018.59</v>
      </c>
      <c r="D29" s="80">
        <v>4318.17</v>
      </c>
      <c r="E29" s="80">
        <v>3434.89</v>
      </c>
      <c r="F29" s="80">
        <v>3941.22</v>
      </c>
      <c r="G29" s="80">
        <v>3923.44</v>
      </c>
      <c r="H29" s="80">
        <v>4778.3900000000003</v>
      </c>
      <c r="I29" s="80">
        <v>4800</v>
      </c>
      <c r="J29" s="80">
        <v>5250.99</v>
      </c>
      <c r="K29" s="80">
        <v>5806.61</v>
      </c>
      <c r="L29" s="80">
        <v>6447.45</v>
      </c>
      <c r="M29" s="80">
        <v>6500.31</v>
      </c>
      <c r="N29" s="80">
        <v>5930.67</v>
      </c>
      <c r="O29" s="80">
        <v>59150.73</v>
      </c>
      <c r="Q29" s="342">
        <f t="shared" si="8"/>
        <v>59150.729999999989</v>
      </c>
      <c r="R29" s="342">
        <f t="shared" si="9"/>
        <v>69472.06</v>
      </c>
      <c r="S29" s="342">
        <f t="shared" si="10"/>
        <v>75513.72</v>
      </c>
      <c r="T29" s="348" t="s">
        <v>1017</v>
      </c>
      <c r="U29" s="80"/>
      <c r="V29" s="295" t="s">
        <v>27</v>
      </c>
      <c r="W29" s="342">
        <f t="shared" si="3"/>
        <v>343527.32</v>
      </c>
      <c r="X29" s="80"/>
    </row>
    <row r="30" spans="1:25">
      <c r="A30" s="341" t="s">
        <v>18</v>
      </c>
      <c r="B30" s="76" t="s">
        <v>567</v>
      </c>
      <c r="C30" s="80">
        <v>3427.72</v>
      </c>
      <c r="D30" s="80">
        <v>3579.72</v>
      </c>
      <c r="E30" s="80">
        <v>3222.95</v>
      </c>
      <c r="F30" s="80">
        <v>3109.55</v>
      </c>
      <c r="G30" s="80">
        <v>3928</v>
      </c>
      <c r="H30" s="80">
        <v>4494.34</v>
      </c>
      <c r="I30" s="80">
        <v>4684.53</v>
      </c>
      <c r="J30" s="80">
        <v>5028.43</v>
      </c>
      <c r="K30" s="80">
        <v>5711.33</v>
      </c>
      <c r="L30" s="80">
        <v>5126.1400000000003</v>
      </c>
      <c r="M30" s="80">
        <v>5744.42</v>
      </c>
      <c r="N30" s="80">
        <v>5252.8</v>
      </c>
      <c r="O30" s="80">
        <v>53309.93</v>
      </c>
      <c r="Q30" s="344">
        <f t="shared" si="8"/>
        <v>53309.93</v>
      </c>
      <c r="R30" s="344">
        <f t="shared" si="9"/>
        <v>63095.299999999996</v>
      </c>
      <c r="S30" s="344">
        <f t="shared" si="10"/>
        <v>64493.440000000002</v>
      </c>
      <c r="T30" s="348" t="s">
        <v>1017</v>
      </c>
      <c r="U30" s="80"/>
      <c r="V30" s="298" t="s">
        <v>28</v>
      </c>
      <c r="W30" s="342">
        <f t="shared" si="3"/>
        <v>72834.67</v>
      </c>
      <c r="X30" s="80"/>
    </row>
    <row r="31" spans="1:25">
      <c r="A31" s="341" t="s">
        <v>18</v>
      </c>
      <c r="B31" s="76" t="s">
        <v>568</v>
      </c>
      <c r="C31" s="80">
        <v>1469.34</v>
      </c>
      <c r="D31" s="80">
        <v>1438.69</v>
      </c>
      <c r="E31" s="80">
        <v>1484.26</v>
      </c>
      <c r="F31" s="80">
        <v>1463.75</v>
      </c>
      <c r="G31" s="80">
        <v>1477.7</v>
      </c>
      <c r="H31" s="80">
        <v>1459.44</v>
      </c>
      <c r="I31" s="80">
        <v>1533.93</v>
      </c>
      <c r="J31" s="80">
        <v>1477.41</v>
      </c>
      <c r="K31" s="80">
        <v>1521.3</v>
      </c>
      <c r="L31" s="80">
        <v>1526.97</v>
      </c>
      <c r="M31" s="80">
        <v>1493.55</v>
      </c>
      <c r="N31" s="80">
        <v>1459.1</v>
      </c>
      <c r="O31" s="80">
        <v>17805.439999999999</v>
      </c>
      <c r="Q31" s="342">
        <f t="shared" si="8"/>
        <v>17805.439999999999</v>
      </c>
      <c r="R31" s="342">
        <f t="shared" si="9"/>
        <v>18024.52</v>
      </c>
      <c r="S31" s="342">
        <f t="shared" si="10"/>
        <v>17918.48</v>
      </c>
      <c r="T31" s="348" t="s">
        <v>1017</v>
      </c>
      <c r="U31" s="80"/>
      <c r="V31" s="295" t="s">
        <v>29</v>
      </c>
      <c r="W31" s="342">
        <f t="shared" si="3"/>
        <v>0</v>
      </c>
      <c r="X31" s="80"/>
    </row>
    <row r="32" spans="1:25">
      <c r="A32" s="341" t="s">
        <v>18</v>
      </c>
      <c r="B32" s="76" t="s">
        <v>569</v>
      </c>
      <c r="C32" s="80">
        <v>552.4</v>
      </c>
      <c r="D32" s="80">
        <v>539.51</v>
      </c>
      <c r="E32" s="80">
        <v>556.6</v>
      </c>
      <c r="F32" s="80">
        <v>548.9</v>
      </c>
      <c r="G32" s="80">
        <v>554.13</v>
      </c>
      <c r="H32" s="80">
        <v>547.29</v>
      </c>
      <c r="I32" s="80">
        <v>575.24</v>
      </c>
      <c r="J32" s="80">
        <v>554.03</v>
      </c>
      <c r="K32" s="80">
        <v>570.5</v>
      </c>
      <c r="L32" s="80">
        <v>572.63</v>
      </c>
      <c r="M32" s="80">
        <v>560.05999999999995</v>
      </c>
      <c r="N32" s="80">
        <v>547.16</v>
      </c>
      <c r="O32" s="80">
        <v>6678.45</v>
      </c>
      <c r="Q32" s="342">
        <f t="shared" si="8"/>
        <v>6678.4499999999989</v>
      </c>
      <c r="R32" s="342">
        <f t="shared" si="9"/>
        <v>6759.24</v>
      </c>
      <c r="S32" s="342">
        <f t="shared" si="10"/>
        <v>6719.4</v>
      </c>
      <c r="T32" s="348" t="s">
        <v>1017</v>
      </c>
      <c r="U32" s="80"/>
      <c r="V32" s="295" t="s">
        <v>30</v>
      </c>
      <c r="W32" s="342">
        <f t="shared" si="3"/>
        <v>136342.22</v>
      </c>
      <c r="X32" s="80"/>
    </row>
    <row r="33" spans="1:25">
      <c r="A33" s="341" t="s">
        <v>18</v>
      </c>
      <c r="B33" s="76" t="s">
        <v>570</v>
      </c>
      <c r="C33" s="80">
        <v>920.67</v>
      </c>
      <c r="D33" s="80">
        <v>899.19</v>
      </c>
      <c r="E33" s="80">
        <v>927.66</v>
      </c>
      <c r="F33" s="80">
        <v>909.85</v>
      </c>
      <c r="G33" s="80">
        <v>928.56</v>
      </c>
      <c r="H33" s="80">
        <v>912.14</v>
      </c>
      <c r="I33" s="80">
        <v>958.71</v>
      </c>
      <c r="J33" s="80">
        <v>923.38</v>
      </c>
      <c r="K33" s="80">
        <v>950.81</v>
      </c>
      <c r="L33" s="80">
        <v>954.37</v>
      </c>
      <c r="M33" s="80">
        <v>933.49</v>
      </c>
      <c r="N33" s="80">
        <v>911.93</v>
      </c>
      <c r="O33" s="80">
        <v>11130.76</v>
      </c>
      <c r="Q33" s="344">
        <f t="shared" si="8"/>
        <v>11130.760000000002</v>
      </c>
      <c r="R33" s="344">
        <f t="shared" si="9"/>
        <v>11265.380000000001</v>
      </c>
      <c r="S33" s="344">
        <f t="shared" si="10"/>
        <v>11199.16</v>
      </c>
      <c r="T33" s="348" t="s">
        <v>1017</v>
      </c>
      <c r="U33" s="80"/>
      <c r="V33" s="295" t="s">
        <v>31</v>
      </c>
      <c r="W33" s="342">
        <f t="shared" si="3"/>
        <v>0</v>
      </c>
      <c r="X33" s="80"/>
    </row>
    <row r="34" spans="1:25">
      <c r="A34" s="341" t="s">
        <v>18</v>
      </c>
      <c r="B34" s="76" t="s">
        <v>571</v>
      </c>
      <c r="C34" s="80">
        <v>4591.63</v>
      </c>
      <c r="D34" s="80">
        <v>4495.9399999999996</v>
      </c>
      <c r="E34" s="80">
        <v>4613.34</v>
      </c>
      <c r="F34" s="80">
        <v>4552.21</v>
      </c>
      <c r="G34" s="80">
        <v>4639.7700000000004</v>
      </c>
      <c r="H34" s="80">
        <v>4560.79</v>
      </c>
      <c r="I34" s="80">
        <v>4793.55</v>
      </c>
      <c r="J34" s="80">
        <v>4616.91</v>
      </c>
      <c r="K34" s="80">
        <v>4754.0600000000004</v>
      </c>
      <c r="L34" s="80">
        <v>4771.78</v>
      </c>
      <c r="M34" s="80">
        <v>4667.3599999999997</v>
      </c>
      <c r="N34" s="80">
        <v>4559.66</v>
      </c>
      <c r="O34" s="80">
        <v>55617</v>
      </c>
      <c r="Q34" s="342">
        <f t="shared" si="8"/>
        <v>55617</v>
      </c>
      <c r="R34" s="342">
        <f t="shared" si="9"/>
        <v>56326.64</v>
      </c>
      <c r="S34" s="342">
        <f t="shared" si="10"/>
        <v>55995.199999999997</v>
      </c>
      <c r="T34" s="348" t="s">
        <v>1017</v>
      </c>
      <c r="U34" s="80"/>
      <c r="V34" s="295" t="s">
        <v>32</v>
      </c>
      <c r="W34" s="342">
        <f t="shared" si="3"/>
        <v>0</v>
      </c>
      <c r="X34" s="80"/>
    </row>
    <row r="35" spans="1:25">
      <c r="A35" s="341" t="s">
        <v>18</v>
      </c>
      <c r="B35" s="76" t="s">
        <v>572</v>
      </c>
      <c r="C35" s="80">
        <v>5.97</v>
      </c>
      <c r="D35" s="80">
        <v>0</v>
      </c>
      <c r="E35" s="80">
        <v>0.75</v>
      </c>
      <c r="F35" s="80">
        <v>0</v>
      </c>
      <c r="G35" s="80">
        <v>0</v>
      </c>
      <c r="H35" s="80">
        <v>491.05</v>
      </c>
      <c r="I35" s="80">
        <v>-200</v>
      </c>
      <c r="J35" s="80">
        <v>0</v>
      </c>
      <c r="K35" s="80">
        <v>0</v>
      </c>
      <c r="L35" s="80">
        <v>0</v>
      </c>
      <c r="M35" s="80">
        <v>100</v>
      </c>
      <c r="N35" s="80">
        <v>0</v>
      </c>
      <c r="O35" s="80">
        <v>397.77</v>
      </c>
      <c r="Q35" s="342">
        <f t="shared" si="8"/>
        <v>397.77000000000004</v>
      </c>
      <c r="R35" s="342">
        <f t="shared" si="9"/>
        <v>-200</v>
      </c>
      <c r="S35" s="342">
        <f t="shared" si="10"/>
        <v>400</v>
      </c>
      <c r="T35" s="348" t="s">
        <v>1017</v>
      </c>
      <c r="U35" s="80"/>
      <c r="V35" s="14" t="s">
        <v>33</v>
      </c>
      <c r="W35" s="342">
        <f>SUM(W24:W34)</f>
        <v>1663826.73</v>
      </c>
      <c r="X35" s="80"/>
      <c r="Y35" s="75" t="str">
        <f>IF(W35=O121,"YES","NO")</f>
        <v>YES</v>
      </c>
    </row>
    <row r="36" spans="1:25">
      <c r="B36" s="76" t="s">
        <v>573</v>
      </c>
      <c r="C36" s="224">
        <v>41452.78</v>
      </c>
      <c r="D36" s="224">
        <v>24122.240000000002</v>
      </c>
      <c r="E36" s="224">
        <v>38788.410000000003</v>
      </c>
      <c r="F36" s="224">
        <v>17726.650000000001</v>
      </c>
      <c r="G36" s="224">
        <v>31286.6</v>
      </c>
      <c r="H36" s="224">
        <v>34719.35</v>
      </c>
      <c r="I36" s="224">
        <v>37887.43</v>
      </c>
      <c r="J36" s="224">
        <v>30993.42</v>
      </c>
      <c r="K36" s="224">
        <v>37200.5</v>
      </c>
      <c r="L36" s="224">
        <v>33358.39</v>
      </c>
      <c r="M36" s="224">
        <v>45100.52</v>
      </c>
      <c r="N36" s="224">
        <v>37572.39</v>
      </c>
      <c r="O36" s="224">
        <v>410208.68</v>
      </c>
      <c r="Q36" s="346">
        <f>SUM(Q18:Q35)</f>
        <v>410208.68</v>
      </c>
      <c r="R36" s="346">
        <f t="shared" ref="R36:S36" si="11">SUM(R18:R35)</f>
        <v>444225.3</v>
      </c>
      <c r="S36" s="346">
        <f t="shared" si="11"/>
        <v>464125.2</v>
      </c>
      <c r="T36" s="348" t="s">
        <v>1017</v>
      </c>
      <c r="U36" s="80"/>
      <c r="W36" s="342"/>
      <c r="X36" s="80"/>
    </row>
    <row r="37" spans="1:25">
      <c r="B37" s="76" t="s">
        <v>574</v>
      </c>
      <c r="C37" s="224">
        <v>373361.67</v>
      </c>
      <c r="D37" s="224">
        <v>359711.92</v>
      </c>
      <c r="E37" s="224">
        <v>376487.13</v>
      </c>
      <c r="F37" s="224">
        <v>337242.5</v>
      </c>
      <c r="G37" s="224">
        <v>351282.5</v>
      </c>
      <c r="H37" s="224">
        <v>366399.64</v>
      </c>
      <c r="I37" s="224">
        <v>375287.7</v>
      </c>
      <c r="J37" s="224">
        <v>356290.07</v>
      </c>
      <c r="K37" s="224">
        <v>382412.31</v>
      </c>
      <c r="L37" s="224">
        <v>378094.66</v>
      </c>
      <c r="M37" s="224">
        <v>372633.08</v>
      </c>
      <c r="N37" s="224">
        <v>356949.9</v>
      </c>
      <c r="O37" s="224">
        <v>4386153.08</v>
      </c>
      <c r="Q37" s="345">
        <f>Q36+Q15</f>
        <v>4386153.08</v>
      </c>
      <c r="R37" s="345">
        <f t="shared" ref="R37:S37" si="12">R36+R15</f>
        <v>4443335.4399999995</v>
      </c>
      <c r="S37" s="345">
        <f t="shared" si="12"/>
        <v>4430710.5599999996</v>
      </c>
      <c r="T37"/>
      <c r="V37" s="8" t="s">
        <v>34</v>
      </c>
      <c r="W37" s="343">
        <f>W35/W21</f>
        <v>0.37933622006644602</v>
      </c>
    </row>
    <row r="38" spans="1:25">
      <c r="B38" s="476" t="s">
        <v>0</v>
      </c>
      <c r="C38" s="476"/>
      <c r="D38" s="476"/>
      <c r="E38" s="476"/>
      <c r="F38" s="476"/>
      <c r="G38" s="476"/>
      <c r="H38" s="476"/>
      <c r="I38" s="476"/>
      <c r="J38" s="476"/>
      <c r="K38" s="476"/>
      <c r="L38" s="476"/>
      <c r="M38" s="476"/>
      <c r="N38" s="476"/>
      <c r="O38" s="476"/>
      <c r="Q38" s="345"/>
      <c r="R38" s="345"/>
      <c r="S38" s="345"/>
      <c r="W38" s="342"/>
    </row>
    <row r="39" spans="1:25">
      <c r="B39" s="476" t="s">
        <v>0</v>
      </c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Q39" s="440" t="s">
        <v>833</v>
      </c>
      <c r="R39" s="342">
        <f>S14+S36-S23</f>
        <v>455617.64</v>
      </c>
      <c r="V39" s="14" t="s">
        <v>35</v>
      </c>
      <c r="W39" s="342">
        <f>W21-W35</f>
        <v>2722326.35</v>
      </c>
      <c r="Y39" s="75" t="str">
        <f>IF(W39=O123,"YES","NO")</f>
        <v>YES</v>
      </c>
    </row>
    <row r="40" spans="1:25">
      <c r="B40" s="76" t="s">
        <v>575</v>
      </c>
      <c r="C40" s="76" t="s">
        <v>344</v>
      </c>
      <c r="D40" s="76" t="s">
        <v>344</v>
      </c>
      <c r="E40" s="76" t="s">
        <v>344</v>
      </c>
      <c r="F40" s="76" t="s">
        <v>344</v>
      </c>
      <c r="G40" s="76" t="s">
        <v>344</v>
      </c>
      <c r="H40" s="76" t="s">
        <v>344</v>
      </c>
      <c r="I40" s="76" t="s">
        <v>344</v>
      </c>
      <c r="J40" s="76" t="s">
        <v>344</v>
      </c>
      <c r="K40" s="76" t="s">
        <v>344</v>
      </c>
      <c r="L40" s="76" t="s">
        <v>344</v>
      </c>
      <c r="M40" s="76" t="s">
        <v>344</v>
      </c>
      <c r="N40" s="76" t="s">
        <v>344</v>
      </c>
      <c r="O40" s="76" t="s">
        <v>344</v>
      </c>
      <c r="Q40" s="440" t="s">
        <v>478</v>
      </c>
      <c r="R40" s="342">
        <f>RR!AO11</f>
        <v>-67170</v>
      </c>
      <c r="W40" s="342"/>
    </row>
    <row r="41" spans="1:25">
      <c r="B41" s="476" t="s">
        <v>0</v>
      </c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Q41" s="440" t="s">
        <v>1341</v>
      </c>
      <c r="R41" s="342"/>
      <c r="V41" s="315" t="s">
        <v>36</v>
      </c>
      <c r="W41" s="342">
        <f t="shared" si="3"/>
        <v>0</v>
      </c>
    </row>
    <row r="42" spans="1:25">
      <c r="B42" s="76" t="s">
        <v>576</v>
      </c>
      <c r="C42" s="76" t="s">
        <v>345</v>
      </c>
      <c r="D42" s="76" t="s">
        <v>345</v>
      </c>
      <c r="E42" s="76" t="s">
        <v>345</v>
      </c>
      <c r="F42" s="76" t="s">
        <v>345</v>
      </c>
      <c r="G42" s="76" t="s">
        <v>345</v>
      </c>
      <c r="H42" s="76" t="s">
        <v>345</v>
      </c>
      <c r="I42" s="76" t="s">
        <v>345</v>
      </c>
      <c r="J42" s="76" t="s">
        <v>345</v>
      </c>
      <c r="K42" s="76" t="s">
        <v>345</v>
      </c>
      <c r="L42" s="76" t="s">
        <v>345</v>
      </c>
      <c r="M42" s="76" t="s">
        <v>345</v>
      </c>
      <c r="N42" s="76" t="s">
        <v>345</v>
      </c>
      <c r="O42" s="76" t="s">
        <v>345</v>
      </c>
      <c r="Q42" s="440" t="s">
        <v>342</v>
      </c>
      <c r="R42" s="342">
        <f>SUM(R39:R40)</f>
        <v>388447.64</v>
      </c>
      <c r="V42" s="315" t="s">
        <v>37</v>
      </c>
      <c r="W42" s="342">
        <f t="shared" si="3"/>
        <v>0</v>
      </c>
    </row>
    <row r="43" spans="1:25">
      <c r="B43" s="76" t="s">
        <v>577</v>
      </c>
      <c r="C43" s="80">
        <v>996.61</v>
      </c>
      <c r="D43" s="80">
        <v>613.95000000000005</v>
      </c>
      <c r="E43" s="80">
        <v>1396.69</v>
      </c>
      <c r="F43" s="80">
        <v>1451.57</v>
      </c>
      <c r="G43" s="80">
        <v>1423.5</v>
      </c>
      <c r="H43" s="80">
        <v>1670.22</v>
      </c>
      <c r="I43" s="80">
        <v>684.36</v>
      </c>
      <c r="J43" s="80">
        <v>1788.88</v>
      </c>
      <c r="K43" s="80">
        <v>1478.67</v>
      </c>
      <c r="L43" s="80">
        <v>-471.26</v>
      </c>
      <c r="M43" s="80">
        <v>527.01</v>
      </c>
      <c r="N43" s="80">
        <v>1687.45</v>
      </c>
      <c r="O43" s="80">
        <v>13247.65</v>
      </c>
      <c r="V43" s="25" t="s">
        <v>38</v>
      </c>
      <c r="W43" s="342">
        <f>SUM(W41:W42)</f>
        <v>0</v>
      </c>
    </row>
    <row r="44" spans="1:25">
      <c r="B44" s="76" t="s">
        <v>578</v>
      </c>
      <c r="C44" s="80">
        <v>4391.18</v>
      </c>
      <c r="D44" s="80">
        <v>5612.98</v>
      </c>
      <c r="E44" s="80">
        <v>6478.68</v>
      </c>
      <c r="F44" s="80">
        <v>6687.19</v>
      </c>
      <c r="G44" s="80">
        <v>6767.11</v>
      </c>
      <c r="H44" s="80">
        <v>7189.16</v>
      </c>
      <c r="I44" s="80">
        <v>6314.56</v>
      </c>
      <c r="J44" s="80">
        <v>4967.55</v>
      </c>
      <c r="K44" s="80">
        <v>4739.1000000000004</v>
      </c>
      <c r="L44" s="80">
        <v>4361.03</v>
      </c>
      <c r="M44" s="80">
        <v>4653.0200000000004</v>
      </c>
      <c r="N44" s="80">
        <v>4754.5200000000004</v>
      </c>
      <c r="O44" s="80">
        <v>66916.08</v>
      </c>
      <c r="R44" s="349" t="s">
        <v>1015</v>
      </c>
      <c r="W44" s="342"/>
    </row>
    <row r="45" spans="1:25">
      <c r="B45" s="76" t="s">
        <v>579</v>
      </c>
      <c r="C45" s="80">
        <v>206.06</v>
      </c>
      <c r="D45" s="80">
        <v>232.25</v>
      </c>
      <c r="E45" s="80">
        <v>234.79</v>
      </c>
      <c r="F45" s="80">
        <v>226.27</v>
      </c>
      <c r="G45" s="80">
        <v>217.45</v>
      </c>
      <c r="H45" s="80">
        <v>230.2</v>
      </c>
      <c r="I45" s="80">
        <v>230.33</v>
      </c>
      <c r="J45" s="80">
        <v>239.46</v>
      </c>
      <c r="K45" s="80">
        <v>266.92</v>
      </c>
      <c r="L45" s="80">
        <v>236.68</v>
      </c>
      <c r="M45" s="80">
        <v>230.5</v>
      </c>
      <c r="N45" s="80">
        <v>210.76</v>
      </c>
      <c r="O45" s="80">
        <v>2761.67</v>
      </c>
      <c r="Q45" s="120" t="s">
        <v>342</v>
      </c>
      <c r="R45" s="350" cm="1">
        <f t="array" ref="R45">_xlfn.IFS(R44="Annualized T6",SUM(R19:R36),R44="Annualized T3",SUM(S19:S36))</f>
        <v>851742.76</v>
      </c>
      <c r="V45" s="25" t="s">
        <v>39</v>
      </c>
      <c r="W45" s="342">
        <f>W39-W43</f>
        <v>2722326.35</v>
      </c>
    </row>
    <row r="46" spans="1:25">
      <c r="B46" s="76" t="s">
        <v>580</v>
      </c>
      <c r="C46" s="80">
        <v>5316.31</v>
      </c>
      <c r="D46" s="80">
        <v>6407.18</v>
      </c>
      <c r="E46" s="80">
        <v>6273.78</v>
      </c>
      <c r="F46" s="80">
        <v>11142.53</v>
      </c>
      <c r="G46" s="80">
        <v>8231.4599999999991</v>
      </c>
      <c r="H46" s="80">
        <v>6678.01</v>
      </c>
      <c r="I46" s="80">
        <v>6408.19</v>
      </c>
      <c r="J46" s="80">
        <v>5779.6</v>
      </c>
      <c r="K46" s="80">
        <v>5436.94</v>
      </c>
      <c r="L46" s="80">
        <v>5345.33</v>
      </c>
      <c r="M46" s="80">
        <v>5145.55</v>
      </c>
      <c r="N46" s="80">
        <v>5043.3100000000004</v>
      </c>
      <c r="O46" s="80">
        <v>77208.19</v>
      </c>
      <c r="Q46" s="120" t="s">
        <v>1018</v>
      </c>
      <c r="R46" s="350" cm="1">
        <f t="array" ref="R46">-_xlfn.IFS(R44="Annualized T6",SUMIF(T19:T36,"Non-Recurring",R19:R36),R44="Annualized T3",SUMIF(T19:T36,"Non-Recurring",S19:S36))</f>
        <v>0</v>
      </c>
    </row>
    <row r="47" spans="1:25">
      <c r="B47" s="76" t="s">
        <v>581</v>
      </c>
      <c r="C47" s="80">
        <v>464.07</v>
      </c>
      <c r="D47" s="80">
        <v>658.83</v>
      </c>
      <c r="E47" s="80">
        <v>1193.26</v>
      </c>
      <c r="F47" s="80">
        <v>640.39</v>
      </c>
      <c r="G47" s="80">
        <v>690.88</v>
      </c>
      <c r="H47" s="80">
        <v>612.88</v>
      </c>
      <c r="I47" s="80">
        <v>619.26</v>
      </c>
      <c r="J47" s="80">
        <v>3162.77</v>
      </c>
      <c r="K47" s="80">
        <v>1118.8399999999999</v>
      </c>
      <c r="L47" s="80">
        <v>0</v>
      </c>
      <c r="M47" s="80">
        <v>0</v>
      </c>
      <c r="N47" s="80">
        <v>0</v>
      </c>
      <c r="O47" s="80">
        <v>9161.18</v>
      </c>
      <c r="Q47" s="120" t="s">
        <v>1019</v>
      </c>
      <c r="R47" s="350">
        <f>SUM(R45:R46)</f>
        <v>851742.76</v>
      </c>
      <c r="V47" s="8" t="s">
        <v>40</v>
      </c>
    </row>
    <row r="48" spans="1:25">
      <c r="B48" s="76" t="s">
        <v>1029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347.83</v>
      </c>
      <c r="M48" s="80">
        <v>1123.18</v>
      </c>
      <c r="N48" s="80">
        <v>1112.7</v>
      </c>
      <c r="O48" s="80">
        <v>2583.71</v>
      </c>
      <c r="V48" s="8" t="s">
        <v>1006</v>
      </c>
    </row>
    <row r="49" spans="1:22">
      <c r="B49" s="76" t="s">
        <v>582</v>
      </c>
      <c r="C49" s="80">
        <v>3198.9</v>
      </c>
      <c r="D49" s="80">
        <v>2523.9</v>
      </c>
      <c r="E49" s="80">
        <v>2647.9</v>
      </c>
      <c r="F49" s="80">
        <v>2523.9</v>
      </c>
      <c r="G49" s="80">
        <v>2472.9</v>
      </c>
      <c r="H49" s="80">
        <v>1687</v>
      </c>
      <c r="I49" s="80">
        <v>1623.9</v>
      </c>
      <c r="J49" s="80">
        <v>2073.9</v>
      </c>
      <c r="K49" s="80">
        <v>2073.9</v>
      </c>
      <c r="L49" s="80">
        <v>2748.9</v>
      </c>
      <c r="M49" s="80">
        <v>4098.8999999999996</v>
      </c>
      <c r="N49" s="80">
        <v>2853.42</v>
      </c>
      <c r="O49" s="80">
        <v>30527.42</v>
      </c>
      <c r="V49" s="8" t="s">
        <v>1007</v>
      </c>
    </row>
    <row r="50" spans="1:22">
      <c r="B50" s="76" t="s">
        <v>672</v>
      </c>
      <c r="C50" s="80">
        <v>2487.9899999999998</v>
      </c>
      <c r="D50" s="80">
        <v>2487.9899999999998</v>
      </c>
      <c r="E50" s="80">
        <v>2487.9899999999998</v>
      </c>
      <c r="F50" s="80">
        <v>2418.88</v>
      </c>
      <c r="G50" s="80">
        <v>2487.9899999999998</v>
      </c>
      <c r="H50" s="80">
        <v>2487.9899999999998</v>
      </c>
      <c r="I50" s="80">
        <v>2487.9899999999998</v>
      </c>
      <c r="J50" s="80">
        <v>2487.9899999999998</v>
      </c>
      <c r="K50" s="80">
        <v>3061.99</v>
      </c>
      <c r="L50" s="80">
        <v>2487.9899999999998</v>
      </c>
      <c r="M50" s="80">
        <v>2487.9899999999998</v>
      </c>
      <c r="N50" s="80">
        <v>2487.9899999999998</v>
      </c>
      <c r="O50" s="80">
        <v>30360.77</v>
      </c>
      <c r="V50" s="8"/>
    </row>
    <row r="51" spans="1:22">
      <c r="A51" s="341" t="s">
        <v>24</v>
      </c>
      <c r="B51" s="76" t="s">
        <v>583</v>
      </c>
      <c r="C51" s="224">
        <v>17061.12</v>
      </c>
      <c r="D51" s="224">
        <v>18537.080000000002</v>
      </c>
      <c r="E51" s="224">
        <v>20713.09</v>
      </c>
      <c r="F51" s="224">
        <v>25090.73</v>
      </c>
      <c r="G51" s="224">
        <v>22291.29</v>
      </c>
      <c r="H51" s="224">
        <v>20555.46</v>
      </c>
      <c r="I51" s="224">
        <v>18368.59</v>
      </c>
      <c r="J51" s="224">
        <v>20500.150000000001</v>
      </c>
      <c r="K51" s="224">
        <v>18176.36</v>
      </c>
      <c r="L51" s="224">
        <v>15056.5</v>
      </c>
      <c r="M51" s="224">
        <v>18266.150000000001</v>
      </c>
      <c r="N51" s="224">
        <v>18150.150000000001</v>
      </c>
      <c r="O51" s="224">
        <v>232766.67</v>
      </c>
      <c r="V51" s="8" t="s">
        <v>41</v>
      </c>
    </row>
    <row r="52" spans="1:22">
      <c r="B52" s="476" t="s">
        <v>0</v>
      </c>
      <c r="C52" s="476"/>
      <c r="D52" s="476"/>
      <c r="E52" s="476"/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V52" s="8"/>
    </row>
    <row r="53" spans="1:22">
      <c r="B53" s="76" t="s">
        <v>584</v>
      </c>
      <c r="C53" s="76" t="s">
        <v>345</v>
      </c>
      <c r="D53" s="76" t="s">
        <v>345</v>
      </c>
      <c r="E53" s="76" t="s">
        <v>345</v>
      </c>
      <c r="F53" s="76" t="s">
        <v>345</v>
      </c>
      <c r="G53" s="76" t="s">
        <v>345</v>
      </c>
      <c r="H53" s="76" t="s">
        <v>345</v>
      </c>
      <c r="I53" s="76" t="s">
        <v>345</v>
      </c>
      <c r="J53" s="76" t="s">
        <v>345</v>
      </c>
      <c r="K53" s="76" t="s">
        <v>345</v>
      </c>
      <c r="L53" s="76" t="s">
        <v>345</v>
      </c>
      <c r="M53" s="76" t="s">
        <v>345</v>
      </c>
      <c r="N53" s="76" t="s">
        <v>345</v>
      </c>
      <c r="O53" s="76" t="s">
        <v>345</v>
      </c>
      <c r="V53" s="14" t="s">
        <v>1008</v>
      </c>
    </row>
    <row r="54" spans="1:22">
      <c r="B54" s="76" t="s">
        <v>585</v>
      </c>
      <c r="C54" s="80">
        <v>722.8</v>
      </c>
      <c r="D54" s="80">
        <v>722.8</v>
      </c>
      <c r="E54" s="80">
        <v>722.8</v>
      </c>
      <c r="F54" s="80">
        <v>722.8</v>
      </c>
      <c r="G54" s="80">
        <v>722.8</v>
      </c>
      <c r="H54" s="80">
        <v>722.8</v>
      </c>
      <c r="I54" s="80">
        <v>722.8</v>
      </c>
      <c r="J54" s="80">
        <v>722.8</v>
      </c>
      <c r="K54" s="80">
        <v>722.8</v>
      </c>
      <c r="L54" s="80">
        <v>722.96</v>
      </c>
      <c r="M54" s="80">
        <v>722.8</v>
      </c>
      <c r="N54" s="80">
        <v>722.8</v>
      </c>
      <c r="O54" s="80">
        <v>8673.76</v>
      </c>
      <c r="V54" s="14" t="s">
        <v>1009</v>
      </c>
    </row>
    <row r="55" spans="1:22">
      <c r="B55" s="76" t="s">
        <v>586</v>
      </c>
      <c r="C55" s="80">
        <v>600</v>
      </c>
      <c r="D55" s="80">
        <v>250</v>
      </c>
      <c r="E55" s="80">
        <v>100</v>
      </c>
      <c r="F55" s="80">
        <v>0</v>
      </c>
      <c r="G55" s="80">
        <v>350</v>
      </c>
      <c r="H55" s="80">
        <v>0</v>
      </c>
      <c r="I55" s="80">
        <v>2090</v>
      </c>
      <c r="J55" s="80">
        <v>0</v>
      </c>
      <c r="K55" s="80">
        <v>400</v>
      </c>
      <c r="L55" s="80">
        <v>0</v>
      </c>
      <c r="M55" s="80">
        <v>0</v>
      </c>
      <c r="N55" s="80">
        <v>200</v>
      </c>
      <c r="O55" s="80">
        <v>3990</v>
      </c>
      <c r="V55" s="14" t="s">
        <v>1010</v>
      </c>
    </row>
    <row r="56" spans="1:22">
      <c r="B56" s="76" t="s">
        <v>587</v>
      </c>
      <c r="C56" s="80">
        <v>2911.3</v>
      </c>
      <c r="D56" s="80">
        <v>1425</v>
      </c>
      <c r="E56" s="80">
        <v>2004.67</v>
      </c>
      <c r="F56" s="80">
        <v>1487.97</v>
      </c>
      <c r="G56" s="80">
        <v>1485.39</v>
      </c>
      <c r="H56" s="80">
        <v>1425</v>
      </c>
      <c r="I56" s="80">
        <v>1590</v>
      </c>
      <c r="J56" s="80">
        <v>1500</v>
      </c>
      <c r="K56" s="80">
        <v>1847.26</v>
      </c>
      <c r="L56" s="80">
        <v>400</v>
      </c>
      <c r="M56" s="80">
        <v>1400</v>
      </c>
      <c r="N56" s="80">
        <v>1400</v>
      </c>
      <c r="O56" s="80">
        <v>18876.59</v>
      </c>
      <c r="V56" s="294"/>
    </row>
    <row r="57" spans="1:22">
      <c r="B57" s="76" t="s">
        <v>588</v>
      </c>
      <c r="C57" s="80">
        <v>0</v>
      </c>
      <c r="D57" s="80">
        <v>0</v>
      </c>
      <c r="E57" s="80">
        <v>105</v>
      </c>
      <c r="F57" s="80">
        <v>0</v>
      </c>
      <c r="G57" s="80">
        <v>0</v>
      </c>
      <c r="H57" s="80">
        <v>0</v>
      </c>
      <c r="I57" s="80">
        <v>0</v>
      </c>
      <c r="J57" s="80">
        <v>0</v>
      </c>
      <c r="K57" s="80">
        <v>0</v>
      </c>
      <c r="L57" s="80">
        <v>0</v>
      </c>
      <c r="M57" s="80">
        <v>0</v>
      </c>
      <c r="N57" s="80">
        <v>105</v>
      </c>
      <c r="O57" s="80">
        <v>210</v>
      </c>
      <c r="V57" s="14" t="s">
        <v>1011</v>
      </c>
    </row>
    <row r="58" spans="1:22">
      <c r="B58" s="76" t="s">
        <v>589</v>
      </c>
      <c r="C58" s="80">
        <v>300</v>
      </c>
      <c r="D58" s="80">
        <v>450</v>
      </c>
      <c r="E58" s="80">
        <v>300</v>
      </c>
      <c r="F58" s="80">
        <v>330</v>
      </c>
      <c r="G58" s="80">
        <v>300</v>
      </c>
      <c r="H58" s="80">
        <v>300</v>
      </c>
      <c r="I58" s="80">
        <v>450</v>
      </c>
      <c r="J58" s="80">
        <v>300</v>
      </c>
      <c r="K58" s="80">
        <v>600</v>
      </c>
      <c r="L58" s="80">
        <v>400</v>
      </c>
      <c r="M58" s="80">
        <v>300</v>
      </c>
      <c r="N58" s="80">
        <v>400</v>
      </c>
      <c r="O58" s="80">
        <v>4430</v>
      </c>
      <c r="V58" s="14" t="s">
        <v>1012</v>
      </c>
    </row>
    <row r="59" spans="1:22">
      <c r="B59" s="76" t="s">
        <v>590</v>
      </c>
      <c r="C59" s="80">
        <v>1519.22</v>
      </c>
      <c r="D59" s="80">
        <v>1527.86</v>
      </c>
      <c r="E59" s="80">
        <v>1482.77</v>
      </c>
      <c r="F59" s="80">
        <v>1292.78</v>
      </c>
      <c r="G59" s="80">
        <v>2030.29</v>
      </c>
      <c r="H59" s="80">
        <v>1417.73</v>
      </c>
      <c r="I59" s="80">
        <v>3635.33</v>
      </c>
      <c r="J59" s="80">
        <v>1774.3</v>
      </c>
      <c r="K59" s="80">
        <v>1560.37</v>
      </c>
      <c r="L59" s="80">
        <v>3370.66</v>
      </c>
      <c r="M59" s="80">
        <v>1698.86</v>
      </c>
      <c r="N59" s="80">
        <v>1474.85</v>
      </c>
      <c r="O59" s="80">
        <v>22785.02</v>
      </c>
      <c r="V59" s="14" t="s">
        <v>1013</v>
      </c>
    </row>
    <row r="60" spans="1:22">
      <c r="A60" s="341" t="s">
        <v>25</v>
      </c>
      <c r="B60" s="76" t="s">
        <v>591</v>
      </c>
      <c r="C60" s="224">
        <v>6053.32</v>
      </c>
      <c r="D60" s="224">
        <v>4375.66</v>
      </c>
      <c r="E60" s="224">
        <v>4715.24</v>
      </c>
      <c r="F60" s="224">
        <v>3833.55</v>
      </c>
      <c r="G60" s="224">
        <v>4888.4799999999996</v>
      </c>
      <c r="H60" s="224">
        <v>3865.53</v>
      </c>
      <c r="I60" s="224">
        <v>8488.1299999999992</v>
      </c>
      <c r="J60" s="224">
        <v>4297.1000000000004</v>
      </c>
      <c r="K60" s="224">
        <v>5130.43</v>
      </c>
      <c r="L60" s="224">
        <v>4893.62</v>
      </c>
      <c r="M60" s="224">
        <v>4121.66</v>
      </c>
      <c r="N60" s="224">
        <v>4302.6499999999996</v>
      </c>
      <c r="O60" s="224">
        <v>58965.37</v>
      </c>
    </row>
    <row r="61" spans="1:22">
      <c r="B61" s="476" t="s">
        <v>0</v>
      </c>
      <c r="C61" s="476"/>
      <c r="D61" s="476"/>
      <c r="E61" s="476"/>
      <c r="F61" s="476"/>
      <c r="G61" s="476"/>
      <c r="H61" s="476"/>
      <c r="I61" s="476"/>
      <c r="J61" s="476"/>
      <c r="K61" s="476"/>
      <c r="L61" s="476"/>
      <c r="M61" s="476"/>
      <c r="N61" s="476"/>
      <c r="O61" s="476"/>
    </row>
    <row r="62" spans="1:22">
      <c r="B62" s="76" t="s">
        <v>592</v>
      </c>
      <c r="C62" s="76" t="s">
        <v>345</v>
      </c>
      <c r="D62" s="76" t="s">
        <v>345</v>
      </c>
      <c r="E62" s="76" t="s">
        <v>345</v>
      </c>
      <c r="F62" s="76" t="s">
        <v>345</v>
      </c>
      <c r="G62" s="76" t="s">
        <v>345</v>
      </c>
      <c r="H62" s="76" t="s">
        <v>345</v>
      </c>
      <c r="I62" s="76" t="s">
        <v>345</v>
      </c>
      <c r="J62" s="76" t="s">
        <v>345</v>
      </c>
      <c r="K62" s="76" t="s">
        <v>345</v>
      </c>
      <c r="L62" s="76" t="s">
        <v>345</v>
      </c>
      <c r="M62" s="76" t="s">
        <v>345</v>
      </c>
      <c r="N62" s="76" t="s">
        <v>345</v>
      </c>
      <c r="O62" s="76" t="s">
        <v>345</v>
      </c>
    </row>
    <row r="63" spans="1:22">
      <c r="B63" s="76" t="s">
        <v>593</v>
      </c>
      <c r="C63" s="80">
        <v>301.95</v>
      </c>
      <c r="D63" s="80">
        <v>148.69999999999999</v>
      </c>
      <c r="E63" s="80">
        <v>121.45</v>
      </c>
      <c r="F63" s="80">
        <v>24.15</v>
      </c>
      <c r="G63" s="80">
        <v>741.78</v>
      </c>
      <c r="H63" s="80">
        <v>0</v>
      </c>
      <c r="I63" s="80">
        <v>386.46</v>
      </c>
      <c r="J63" s="80">
        <v>0</v>
      </c>
      <c r="K63" s="80">
        <v>848.39</v>
      </c>
      <c r="L63" s="80">
        <v>121.68</v>
      </c>
      <c r="M63" s="80">
        <v>1725.24</v>
      </c>
      <c r="N63" s="80">
        <v>0</v>
      </c>
      <c r="O63" s="80">
        <v>4419.8</v>
      </c>
    </row>
    <row r="64" spans="1:22">
      <c r="B64" s="76" t="s">
        <v>594</v>
      </c>
      <c r="C64" s="80">
        <v>342.14</v>
      </c>
      <c r="D64" s="80">
        <v>29.21</v>
      </c>
      <c r="E64" s="80">
        <v>238.26</v>
      </c>
      <c r="F64" s="80">
        <v>257.55</v>
      </c>
      <c r="G64" s="80">
        <v>1428</v>
      </c>
      <c r="H64" s="80">
        <v>0</v>
      </c>
      <c r="I64" s="80">
        <v>261.8</v>
      </c>
      <c r="J64" s="80">
        <v>0</v>
      </c>
      <c r="K64" s="80">
        <v>450</v>
      </c>
      <c r="L64" s="80">
        <v>55.66</v>
      </c>
      <c r="M64" s="80">
        <v>0</v>
      </c>
      <c r="N64" s="80">
        <v>0</v>
      </c>
      <c r="O64" s="80">
        <v>3062.62</v>
      </c>
    </row>
    <row r="65" spans="1:15">
      <c r="B65" s="76" t="s">
        <v>595</v>
      </c>
      <c r="C65" s="80">
        <v>2626.18</v>
      </c>
      <c r="D65" s="80">
        <v>3376.52</v>
      </c>
      <c r="E65" s="80">
        <v>2455.81</v>
      </c>
      <c r="F65" s="80">
        <v>2821.53</v>
      </c>
      <c r="G65" s="80">
        <v>249.69</v>
      </c>
      <c r="H65" s="80">
        <v>1170</v>
      </c>
      <c r="I65" s="80">
        <v>2630.06</v>
      </c>
      <c r="J65" s="80">
        <v>1340</v>
      </c>
      <c r="K65" s="80">
        <v>1057.5</v>
      </c>
      <c r="L65" s="80">
        <v>1297.72</v>
      </c>
      <c r="M65" s="80">
        <v>62.03</v>
      </c>
      <c r="N65" s="80">
        <v>259.14999999999998</v>
      </c>
      <c r="O65" s="80">
        <v>19346.189999999999</v>
      </c>
    </row>
    <row r="66" spans="1:15">
      <c r="B66" s="76" t="s">
        <v>596</v>
      </c>
      <c r="C66" s="80">
        <v>1360</v>
      </c>
      <c r="D66" s="80">
        <v>1190</v>
      </c>
      <c r="E66" s="80">
        <v>0</v>
      </c>
      <c r="F66" s="80">
        <v>420</v>
      </c>
      <c r="G66" s="80">
        <v>420</v>
      </c>
      <c r="H66" s="80">
        <v>0</v>
      </c>
      <c r="I66" s="80">
        <v>1280</v>
      </c>
      <c r="J66" s="80">
        <v>560</v>
      </c>
      <c r="K66" s="80">
        <v>170</v>
      </c>
      <c r="L66" s="80">
        <v>850</v>
      </c>
      <c r="M66" s="80">
        <v>340</v>
      </c>
      <c r="N66" s="80">
        <v>0</v>
      </c>
      <c r="O66" s="80">
        <v>6590</v>
      </c>
    </row>
    <row r="67" spans="1:15">
      <c r="B67" s="76" t="s">
        <v>597</v>
      </c>
      <c r="C67" s="80">
        <v>0</v>
      </c>
      <c r="D67" s="80">
        <v>0</v>
      </c>
      <c r="E67" s="80">
        <v>293.94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293.94</v>
      </c>
    </row>
    <row r="68" spans="1:15">
      <c r="B68" s="76" t="s">
        <v>598</v>
      </c>
      <c r="C68" s="80">
        <v>915.21</v>
      </c>
      <c r="D68" s="80">
        <v>-13.1</v>
      </c>
      <c r="E68" s="80">
        <v>93.95</v>
      </c>
      <c r="F68" s="80">
        <v>1127.43</v>
      </c>
      <c r="G68" s="80">
        <v>159.56</v>
      </c>
      <c r="H68" s="80">
        <v>337.97</v>
      </c>
      <c r="I68" s="80">
        <v>468.17</v>
      </c>
      <c r="J68" s="80">
        <v>411.28</v>
      </c>
      <c r="K68" s="80">
        <v>0</v>
      </c>
      <c r="L68" s="80">
        <v>414.2</v>
      </c>
      <c r="M68" s="80">
        <v>0</v>
      </c>
      <c r="N68" s="80">
        <v>79.349999999999994</v>
      </c>
      <c r="O68" s="80">
        <v>3994.02</v>
      </c>
    </row>
    <row r="69" spans="1:15">
      <c r="B69" s="76" t="s">
        <v>599</v>
      </c>
      <c r="C69" s="80">
        <v>638.33000000000004</v>
      </c>
      <c r="D69" s="80">
        <v>337.02</v>
      </c>
      <c r="E69" s="80">
        <v>713.13</v>
      </c>
      <c r="F69" s="80">
        <v>858.75</v>
      </c>
      <c r="G69" s="80">
        <v>964.12</v>
      </c>
      <c r="H69" s="80">
        <v>70.87</v>
      </c>
      <c r="I69" s="80">
        <v>629.54999999999995</v>
      </c>
      <c r="J69" s="80">
        <v>0</v>
      </c>
      <c r="K69" s="80">
        <v>1551.23</v>
      </c>
      <c r="L69" s="80">
        <v>1045.33</v>
      </c>
      <c r="M69" s="80">
        <v>0</v>
      </c>
      <c r="N69" s="80">
        <v>1464.04</v>
      </c>
      <c r="O69" s="80">
        <v>8272.3700000000008</v>
      </c>
    </row>
    <row r="70" spans="1:15">
      <c r="B70" s="76" t="s">
        <v>600</v>
      </c>
      <c r="C70" s="80">
        <v>56.01</v>
      </c>
      <c r="D70" s="80">
        <v>1.9300000000000002</v>
      </c>
      <c r="E70" s="80">
        <v>419.43</v>
      </c>
      <c r="F70" s="80">
        <v>205.76</v>
      </c>
      <c r="G70" s="80">
        <v>140.22999999999999</v>
      </c>
      <c r="H70" s="80">
        <v>0</v>
      </c>
      <c r="I70" s="80">
        <v>60.56</v>
      </c>
      <c r="J70" s="80">
        <v>58</v>
      </c>
      <c r="K70" s="80">
        <v>28.96</v>
      </c>
      <c r="L70" s="80">
        <v>48.3</v>
      </c>
      <c r="M70" s="80">
        <v>0</v>
      </c>
      <c r="N70" s="80">
        <v>970.14</v>
      </c>
      <c r="O70" s="80">
        <v>1989.32</v>
      </c>
    </row>
    <row r="71" spans="1:15">
      <c r="B71" s="76" t="s">
        <v>930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295.20999999999998</v>
      </c>
      <c r="K71" s="80">
        <v>0</v>
      </c>
      <c r="L71" s="80">
        <v>0</v>
      </c>
      <c r="M71" s="80">
        <v>0</v>
      </c>
      <c r="N71" s="80">
        <v>0</v>
      </c>
      <c r="O71" s="80">
        <v>295.20999999999998</v>
      </c>
    </row>
    <row r="72" spans="1:15">
      <c r="B72" s="76" t="s">
        <v>601</v>
      </c>
      <c r="C72" s="80">
        <v>0</v>
      </c>
      <c r="D72" s="80">
        <v>0</v>
      </c>
      <c r="E72" s="80">
        <v>0</v>
      </c>
      <c r="F72" s="80">
        <v>0</v>
      </c>
      <c r="G72" s="80">
        <v>0</v>
      </c>
      <c r="H72" s="80">
        <v>0</v>
      </c>
      <c r="I72" s="80">
        <v>330.42</v>
      </c>
      <c r="J72" s="80">
        <v>1425</v>
      </c>
      <c r="K72" s="80">
        <v>0</v>
      </c>
      <c r="L72" s="80">
        <v>0</v>
      </c>
      <c r="M72" s="80">
        <v>0</v>
      </c>
      <c r="N72" s="80">
        <v>0</v>
      </c>
      <c r="O72" s="80">
        <v>1755.42</v>
      </c>
    </row>
    <row r="73" spans="1:15">
      <c r="B73" s="76" t="s">
        <v>602</v>
      </c>
      <c r="C73" s="80">
        <v>1780</v>
      </c>
      <c r="D73" s="80">
        <v>630</v>
      </c>
      <c r="E73" s="80">
        <v>1274.8599999999999</v>
      </c>
      <c r="F73" s="80">
        <v>1380</v>
      </c>
      <c r="G73" s="80">
        <v>0</v>
      </c>
      <c r="H73" s="80">
        <v>990</v>
      </c>
      <c r="I73" s="80">
        <v>240</v>
      </c>
      <c r="J73" s="80">
        <v>720</v>
      </c>
      <c r="K73" s="80">
        <v>0</v>
      </c>
      <c r="L73" s="80">
        <v>1724.58</v>
      </c>
      <c r="M73" s="80">
        <v>0</v>
      </c>
      <c r="N73" s="80">
        <v>0</v>
      </c>
      <c r="O73" s="80">
        <v>8739.44</v>
      </c>
    </row>
    <row r="74" spans="1:15">
      <c r="B74" s="76" t="s">
        <v>603</v>
      </c>
      <c r="C74" s="80">
        <v>2939.57</v>
      </c>
      <c r="D74" s="80">
        <v>5245.68</v>
      </c>
      <c r="E74" s="80">
        <v>578.15</v>
      </c>
      <c r="F74" s="80">
        <v>5491.14</v>
      </c>
      <c r="G74" s="80">
        <v>2359.69</v>
      </c>
      <c r="H74" s="80">
        <v>184.11</v>
      </c>
      <c r="I74" s="80">
        <v>3487.62</v>
      </c>
      <c r="J74" s="80">
        <v>260</v>
      </c>
      <c r="K74" s="80">
        <v>1006.78</v>
      </c>
      <c r="L74" s="80">
        <v>8314.81</v>
      </c>
      <c r="M74" s="80">
        <v>1613.11</v>
      </c>
      <c r="N74" s="80">
        <v>1529.57</v>
      </c>
      <c r="O74" s="80">
        <v>33010.230000000003</v>
      </c>
    </row>
    <row r="75" spans="1:15">
      <c r="B75" s="76" t="s">
        <v>604</v>
      </c>
      <c r="C75" s="80">
        <v>885.63</v>
      </c>
      <c r="D75" s="80">
        <v>0</v>
      </c>
      <c r="E75" s="80">
        <v>1267.4000000000001</v>
      </c>
      <c r="F75" s="80">
        <v>1149.6099999999999</v>
      </c>
      <c r="G75" s="80">
        <v>1109.55</v>
      </c>
      <c r="H75" s="80">
        <v>254.6</v>
      </c>
      <c r="I75" s="80">
        <v>682.65</v>
      </c>
      <c r="J75" s="80">
        <v>0</v>
      </c>
      <c r="K75" s="80">
        <v>1368.58</v>
      </c>
      <c r="L75" s="80">
        <v>1968.07</v>
      </c>
      <c r="M75" s="80">
        <v>66.709999999999994</v>
      </c>
      <c r="N75" s="80">
        <v>0</v>
      </c>
      <c r="O75" s="80">
        <v>8752.7999999999993</v>
      </c>
    </row>
    <row r="76" spans="1:15">
      <c r="B76" s="76" t="s">
        <v>605</v>
      </c>
      <c r="C76" s="80">
        <v>702.73</v>
      </c>
      <c r="D76" s="80">
        <v>98.01</v>
      </c>
      <c r="E76" s="80">
        <v>317.20999999999998</v>
      </c>
      <c r="F76" s="80">
        <v>135.11000000000001</v>
      </c>
      <c r="G76" s="80">
        <v>225.46</v>
      </c>
      <c r="H76" s="80">
        <v>671.27</v>
      </c>
      <c r="I76" s="80">
        <v>133.53</v>
      </c>
      <c r="J76" s="80">
        <v>53.45</v>
      </c>
      <c r="K76" s="80">
        <v>3.55</v>
      </c>
      <c r="L76" s="80">
        <v>110.88</v>
      </c>
      <c r="M76" s="80">
        <v>0</v>
      </c>
      <c r="N76" s="80">
        <v>14.43</v>
      </c>
      <c r="O76" s="80">
        <v>2465.63</v>
      </c>
    </row>
    <row r="77" spans="1:15">
      <c r="A77" s="341" t="s">
        <v>25</v>
      </c>
      <c r="B77" s="76" t="s">
        <v>606</v>
      </c>
      <c r="C77" s="224">
        <v>12547.75</v>
      </c>
      <c r="D77" s="224">
        <v>11043.97</v>
      </c>
      <c r="E77" s="224">
        <v>7773.59</v>
      </c>
      <c r="F77" s="224">
        <v>13871.03</v>
      </c>
      <c r="G77" s="224">
        <v>7798.08</v>
      </c>
      <c r="H77" s="224">
        <v>3678.82</v>
      </c>
      <c r="I77" s="224">
        <v>10590.82</v>
      </c>
      <c r="J77" s="224">
        <v>5122.9399999999996</v>
      </c>
      <c r="K77" s="224">
        <v>6484.99</v>
      </c>
      <c r="L77" s="224">
        <v>15951.23</v>
      </c>
      <c r="M77" s="224">
        <v>3807.09</v>
      </c>
      <c r="N77" s="224">
        <v>4316.68</v>
      </c>
      <c r="O77" s="224">
        <v>102986.99</v>
      </c>
    </row>
    <row r="78" spans="1:15">
      <c r="B78" s="476" t="s">
        <v>0</v>
      </c>
      <c r="C78" s="476"/>
      <c r="D78" s="476"/>
      <c r="E78" s="476"/>
      <c r="F78" s="476"/>
      <c r="G78" s="476"/>
      <c r="H78" s="476"/>
      <c r="I78" s="476"/>
      <c r="J78" s="476"/>
      <c r="K78" s="476"/>
      <c r="L78" s="476"/>
      <c r="M78" s="476"/>
      <c r="N78" s="476"/>
      <c r="O78" s="476"/>
    </row>
    <row r="79" spans="1:15">
      <c r="B79" s="76" t="s">
        <v>607</v>
      </c>
      <c r="C79" s="76" t="s">
        <v>345</v>
      </c>
      <c r="D79" s="76" t="s">
        <v>345</v>
      </c>
      <c r="E79" s="76" t="s">
        <v>345</v>
      </c>
      <c r="F79" s="76" t="s">
        <v>345</v>
      </c>
      <c r="G79" s="76" t="s">
        <v>345</v>
      </c>
      <c r="H79" s="76" t="s">
        <v>345</v>
      </c>
      <c r="I79" s="76" t="s">
        <v>345</v>
      </c>
      <c r="J79" s="76" t="s">
        <v>345</v>
      </c>
      <c r="K79" s="76" t="s">
        <v>345</v>
      </c>
      <c r="L79" s="76" t="s">
        <v>345</v>
      </c>
      <c r="M79" s="76" t="s">
        <v>345</v>
      </c>
      <c r="N79" s="76" t="s">
        <v>345</v>
      </c>
      <c r="O79" s="76" t="s">
        <v>345</v>
      </c>
    </row>
    <row r="80" spans="1:15">
      <c r="B80" s="76" t="s">
        <v>608</v>
      </c>
      <c r="C80" s="80">
        <v>37698.61</v>
      </c>
      <c r="D80" s="80">
        <v>24120.62</v>
      </c>
      <c r="E80" s="80">
        <v>28411.200000000001</v>
      </c>
      <c r="F80" s="80">
        <v>22763.65</v>
      </c>
      <c r="G80" s="80">
        <v>20092.13</v>
      </c>
      <c r="H80" s="80">
        <v>20345.8</v>
      </c>
      <c r="I80" s="80">
        <v>38961.19</v>
      </c>
      <c r="J80" s="80">
        <v>21019.55</v>
      </c>
      <c r="K80" s="80">
        <v>35094.67</v>
      </c>
      <c r="L80" s="80">
        <v>21016.71</v>
      </c>
      <c r="M80" s="80">
        <v>21084.36</v>
      </c>
      <c r="N80" s="80">
        <v>30392.28</v>
      </c>
      <c r="O80" s="80">
        <v>321000.77</v>
      </c>
    </row>
    <row r="81" spans="1:15">
      <c r="B81" s="76" t="s">
        <v>673</v>
      </c>
      <c r="C81" s="80">
        <v>-400.29</v>
      </c>
      <c r="D81" s="80">
        <v>1323.03</v>
      </c>
      <c r="E81" s="80">
        <v>1583.33</v>
      </c>
      <c r="F81" s="80">
        <v>727.44</v>
      </c>
      <c r="G81" s="80">
        <v>677.42</v>
      </c>
      <c r="H81" s="80">
        <v>654.11</v>
      </c>
      <c r="I81" s="80">
        <v>880.52</v>
      </c>
      <c r="J81" s="80">
        <v>650</v>
      </c>
      <c r="K81" s="80">
        <v>1104.52</v>
      </c>
      <c r="L81" s="80">
        <v>1709.04</v>
      </c>
      <c r="M81" s="80">
        <v>2154.52</v>
      </c>
      <c r="N81" s="80">
        <v>2398.0700000000002</v>
      </c>
      <c r="O81" s="80">
        <v>13461.71</v>
      </c>
    </row>
    <row r="82" spans="1:15">
      <c r="B82" s="76" t="s">
        <v>609</v>
      </c>
      <c r="C82" s="80">
        <v>532.74</v>
      </c>
      <c r="D82" s="80">
        <v>532.74</v>
      </c>
      <c r="E82" s="80">
        <v>0</v>
      </c>
      <c r="F82" s="80">
        <v>0</v>
      </c>
      <c r="G82" s="80">
        <v>0</v>
      </c>
      <c r="H82" s="80">
        <v>0</v>
      </c>
      <c r="I82" s="80">
        <v>0</v>
      </c>
      <c r="J82" s="80">
        <v>0</v>
      </c>
      <c r="K82" s="80">
        <v>1434.84</v>
      </c>
      <c r="L82" s="80">
        <v>1454.11</v>
      </c>
      <c r="M82" s="80">
        <v>1473.91</v>
      </c>
      <c r="N82" s="80">
        <v>1475.64</v>
      </c>
      <c r="O82" s="80">
        <v>6903.98</v>
      </c>
    </row>
    <row r="83" spans="1:15">
      <c r="B83" s="76" t="s">
        <v>610</v>
      </c>
      <c r="C83" s="80">
        <v>215</v>
      </c>
      <c r="D83" s="80">
        <v>139.71</v>
      </c>
      <c r="E83" s="80">
        <v>185.5</v>
      </c>
      <c r="F83" s="80">
        <v>114.79</v>
      </c>
      <c r="G83" s="80">
        <v>115.12</v>
      </c>
      <c r="H83" s="80">
        <v>114.61</v>
      </c>
      <c r="I83" s="80">
        <v>216.7</v>
      </c>
      <c r="J83" s="80">
        <v>116.77</v>
      </c>
      <c r="K83" s="80">
        <v>224.74</v>
      </c>
      <c r="L83" s="80">
        <v>125.86</v>
      </c>
      <c r="M83" s="80">
        <v>121.6</v>
      </c>
      <c r="N83" s="80">
        <v>183.65</v>
      </c>
      <c r="O83" s="80">
        <v>1874.05</v>
      </c>
    </row>
    <row r="84" spans="1:15">
      <c r="B84" s="76" t="s">
        <v>611</v>
      </c>
      <c r="C84" s="80">
        <v>0</v>
      </c>
      <c r="D84" s="80">
        <v>0</v>
      </c>
      <c r="E84" s="80">
        <v>0</v>
      </c>
      <c r="F84" s="80">
        <v>109.02</v>
      </c>
      <c r="G84" s="80">
        <v>0</v>
      </c>
      <c r="H84" s="80">
        <v>109.02</v>
      </c>
      <c r="I84" s="80">
        <v>68.77</v>
      </c>
      <c r="J84" s="80">
        <v>0</v>
      </c>
      <c r="K84" s="80">
        <v>0</v>
      </c>
      <c r="L84" s="80">
        <v>0</v>
      </c>
      <c r="M84" s="80">
        <v>0</v>
      </c>
      <c r="N84" s="80">
        <v>0</v>
      </c>
      <c r="O84" s="80">
        <v>286.81</v>
      </c>
    </row>
    <row r="85" spans="1:15">
      <c r="A85" s="341" t="s">
        <v>27</v>
      </c>
      <c r="B85" s="76" t="s">
        <v>612</v>
      </c>
      <c r="C85" s="224">
        <v>38046.06</v>
      </c>
      <c r="D85" s="224">
        <v>26116.1</v>
      </c>
      <c r="E85" s="224">
        <v>30180.03</v>
      </c>
      <c r="F85" s="224">
        <v>23714.9</v>
      </c>
      <c r="G85" s="224">
        <v>20884.669999999998</v>
      </c>
      <c r="H85" s="224">
        <v>21223.54</v>
      </c>
      <c r="I85" s="224">
        <v>40127.18</v>
      </c>
      <c r="J85" s="224">
        <v>21786.32</v>
      </c>
      <c r="K85" s="224">
        <v>37858.769999999997</v>
      </c>
      <c r="L85" s="224">
        <v>24305.72</v>
      </c>
      <c r="M85" s="224">
        <v>24834.39</v>
      </c>
      <c r="N85" s="224">
        <v>34449.64</v>
      </c>
      <c r="O85" s="224">
        <v>343527.32</v>
      </c>
    </row>
    <row r="86" spans="1:15">
      <c r="B86" s="476" t="s">
        <v>0</v>
      </c>
      <c r="C86" s="476"/>
      <c r="D86" s="476"/>
      <c r="E86" s="476"/>
      <c r="F86" s="476"/>
      <c r="G86" s="476"/>
      <c r="H86" s="476"/>
      <c r="I86" s="476"/>
      <c r="J86" s="476"/>
      <c r="K86" s="476"/>
      <c r="L86" s="476"/>
      <c r="M86" s="476"/>
      <c r="N86" s="476"/>
      <c r="O86" s="476"/>
    </row>
    <row r="87" spans="1:15">
      <c r="B87" s="76" t="s">
        <v>613</v>
      </c>
      <c r="C87" s="76" t="s">
        <v>345</v>
      </c>
      <c r="D87" s="76" t="s">
        <v>345</v>
      </c>
      <c r="E87" s="76" t="s">
        <v>345</v>
      </c>
      <c r="F87" s="76" t="s">
        <v>345</v>
      </c>
      <c r="G87" s="76" t="s">
        <v>345</v>
      </c>
      <c r="H87" s="76" t="s">
        <v>345</v>
      </c>
      <c r="I87" s="76" t="s">
        <v>345</v>
      </c>
      <c r="J87" s="76" t="s">
        <v>345</v>
      </c>
      <c r="K87" s="76" t="s">
        <v>345</v>
      </c>
      <c r="L87" s="76" t="s">
        <v>345</v>
      </c>
      <c r="M87" s="76" t="s">
        <v>345</v>
      </c>
      <c r="N87" s="76" t="s">
        <v>345</v>
      </c>
      <c r="O87" s="76" t="s">
        <v>345</v>
      </c>
    </row>
    <row r="88" spans="1:15">
      <c r="A88" s="341" t="s">
        <v>23</v>
      </c>
      <c r="B88" s="76" t="s">
        <v>614</v>
      </c>
      <c r="C88" s="80">
        <v>5687.11</v>
      </c>
      <c r="D88" s="80">
        <v>5687.11</v>
      </c>
      <c r="E88" s="80">
        <v>5687.11</v>
      </c>
      <c r="F88" s="80">
        <v>5638.79</v>
      </c>
      <c r="G88" s="80">
        <v>5638.79</v>
      </c>
      <c r="H88" s="80">
        <v>5638.79</v>
      </c>
      <c r="I88" s="80">
        <v>5638.79</v>
      </c>
      <c r="J88" s="80">
        <v>5638.79</v>
      </c>
      <c r="K88" s="80">
        <v>5638.79</v>
      </c>
      <c r="L88" s="80">
        <v>5638.79</v>
      </c>
      <c r="M88" s="80">
        <v>5638.79</v>
      </c>
      <c r="N88" s="80">
        <v>5638.79</v>
      </c>
      <c r="O88" s="80">
        <v>67810.44</v>
      </c>
    </row>
    <row r="89" spans="1:15">
      <c r="A89" s="341" t="s">
        <v>22</v>
      </c>
      <c r="B89" s="76" t="s">
        <v>615</v>
      </c>
      <c r="C89" s="80">
        <v>27546.94</v>
      </c>
      <c r="D89" s="80">
        <v>27546.94</v>
      </c>
      <c r="E89" s="80">
        <v>27546.94</v>
      </c>
      <c r="F89" s="80">
        <v>27546.94</v>
      </c>
      <c r="G89" s="80">
        <v>27546.94</v>
      </c>
      <c r="H89" s="80">
        <v>27546.94</v>
      </c>
      <c r="I89" s="80">
        <v>75358.509999999995</v>
      </c>
      <c r="J89" s="80">
        <v>75358.509999999995</v>
      </c>
      <c r="K89" s="80">
        <v>75358.509999999995</v>
      </c>
      <c r="L89" s="80">
        <v>41474.82</v>
      </c>
      <c r="M89" s="80">
        <v>41474.82</v>
      </c>
      <c r="N89" s="80">
        <v>41474.82</v>
      </c>
      <c r="O89" s="80">
        <v>515781.63</v>
      </c>
    </row>
    <row r="90" spans="1:15">
      <c r="A90" s="341" t="s">
        <v>22</v>
      </c>
      <c r="B90" s="76" t="s">
        <v>616</v>
      </c>
      <c r="C90" s="80">
        <v>600</v>
      </c>
      <c r="D90" s="80">
        <v>0</v>
      </c>
      <c r="E90" s="80">
        <v>0</v>
      </c>
      <c r="F90" s="80">
        <v>0</v>
      </c>
      <c r="G90" s="80">
        <v>0</v>
      </c>
      <c r="H90" s="80">
        <v>0</v>
      </c>
      <c r="I90" s="80">
        <v>0</v>
      </c>
      <c r="J90" s="80">
        <v>0</v>
      </c>
      <c r="K90" s="80">
        <v>0</v>
      </c>
      <c r="L90" s="80">
        <v>0</v>
      </c>
      <c r="M90" s="80">
        <v>0</v>
      </c>
      <c r="N90" s="80">
        <v>0</v>
      </c>
      <c r="O90" s="80">
        <v>600</v>
      </c>
    </row>
    <row r="91" spans="1:15">
      <c r="B91" s="76" t="s">
        <v>617</v>
      </c>
      <c r="C91" s="224">
        <v>33834.050000000003</v>
      </c>
      <c r="D91" s="224">
        <v>33234.050000000003</v>
      </c>
      <c r="E91" s="224">
        <v>33234.050000000003</v>
      </c>
      <c r="F91" s="224">
        <v>33185.730000000003</v>
      </c>
      <c r="G91" s="224">
        <v>33185.730000000003</v>
      </c>
      <c r="H91" s="224">
        <v>33185.730000000003</v>
      </c>
      <c r="I91" s="224">
        <v>80997.3</v>
      </c>
      <c r="J91" s="224">
        <v>80997.3</v>
      </c>
      <c r="K91" s="224">
        <v>80997.3</v>
      </c>
      <c r="L91" s="224">
        <v>47113.61</v>
      </c>
      <c r="M91" s="224">
        <v>47113.61</v>
      </c>
      <c r="N91" s="224">
        <v>47113.61</v>
      </c>
      <c r="O91" s="224">
        <v>584192.06999999995</v>
      </c>
    </row>
    <row r="92" spans="1:15">
      <c r="B92" s="476" t="s">
        <v>0</v>
      </c>
      <c r="C92" s="476"/>
      <c r="D92" s="476"/>
      <c r="E92" s="476"/>
      <c r="F92" s="476"/>
      <c r="G92" s="476"/>
      <c r="H92" s="476"/>
      <c r="I92" s="476"/>
      <c r="J92" s="476"/>
      <c r="K92" s="476"/>
      <c r="L92" s="476"/>
      <c r="M92" s="476"/>
      <c r="N92" s="476"/>
      <c r="O92" s="476"/>
    </row>
    <row r="93" spans="1:15">
      <c r="B93" s="76" t="s">
        <v>618</v>
      </c>
      <c r="C93" s="76" t="s">
        <v>345</v>
      </c>
      <c r="D93" s="76" t="s">
        <v>345</v>
      </c>
      <c r="E93" s="76" t="s">
        <v>345</v>
      </c>
      <c r="F93" s="76" t="s">
        <v>345</v>
      </c>
      <c r="G93" s="76" t="s">
        <v>345</v>
      </c>
      <c r="H93" s="76" t="s">
        <v>345</v>
      </c>
      <c r="I93" s="76" t="s">
        <v>345</v>
      </c>
      <c r="J93" s="76" t="s">
        <v>345</v>
      </c>
      <c r="K93" s="76" t="s">
        <v>345</v>
      </c>
      <c r="L93" s="76" t="s">
        <v>345</v>
      </c>
      <c r="M93" s="76" t="s">
        <v>345</v>
      </c>
      <c r="N93" s="76" t="s">
        <v>345</v>
      </c>
      <c r="O93" s="76" t="s">
        <v>345</v>
      </c>
    </row>
    <row r="94" spans="1:15">
      <c r="B94" s="76" t="s">
        <v>619</v>
      </c>
      <c r="C94" s="80">
        <v>11335.32</v>
      </c>
      <c r="D94" s="80">
        <v>11200.85</v>
      </c>
      <c r="E94" s="80">
        <v>10791.36</v>
      </c>
      <c r="F94" s="80">
        <v>11294.61</v>
      </c>
      <c r="G94" s="80">
        <v>10117.280000000001</v>
      </c>
      <c r="H94" s="80">
        <v>10538.48</v>
      </c>
      <c r="I94" s="80">
        <v>10991.99</v>
      </c>
      <c r="J94" s="80">
        <v>11258.63</v>
      </c>
      <c r="K94" s="80">
        <v>10688.7</v>
      </c>
      <c r="L94" s="80">
        <v>11472.37</v>
      </c>
      <c r="M94" s="80">
        <v>11342.84</v>
      </c>
      <c r="N94" s="80">
        <v>11178.99</v>
      </c>
      <c r="O94" s="80">
        <v>132211.42000000001</v>
      </c>
    </row>
    <row r="95" spans="1:15">
      <c r="A95" s="341" t="s">
        <v>26</v>
      </c>
      <c r="B95" s="76" t="s">
        <v>620</v>
      </c>
      <c r="C95" s="224">
        <v>11335.32</v>
      </c>
      <c r="D95" s="224">
        <v>11200.85</v>
      </c>
      <c r="E95" s="224">
        <v>10791.36</v>
      </c>
      <c r="F95" s="224">
        <v>11294.61</v>
      </c>
      <c r="G95" s="224">
        <v>10117.280000000001</v>
      </c>
      <c r="H95" s="224">
        <v>10538.48</v>
      </c>
      <c r="I95" s="224">
        <v>10991.99</v>
      </c>
      <c r="J95" s="224">
        <v>11258.63</v>
      </c>
      <c r="K95" s="224">
        <v>10688.7</v>
      </c>
      <c r="L95" s="224">
        <v>11472.37</v>
      </c>
      <c r="M95" s="224">
        <v>11342.84</v>
      </c>
      <c r="N95" s="224">
        <v>11178.99</v>
      </c>
      <c r="O95" s="224">
        <v>132211.42000000001</v>
      </c>
    </row>
    <row r="96" spans="1:15">
      <c r="B96" s="476" t="s">
        <v>0</v>
      </c>
      <c r="C96" s="476"/>
      <c r="D96" s="476"/>
      <c r="E96" s="476"/>
      <c r="F96" s="476"/>
      <c r="G96" s="476"/>
      <c r="H96" s="476"/>
      <c r="I96" s="476"/>
      <c r="J96" s="476"/>
      <c r="K96" s="476"/>
      <c r="L96" s="476"/>
      <c r="M96" s="476"/>
      <c r="N96" s="476"/>
      <c r="O96" s="476"/>
    </row>
    <row r="97" spans="2:15">
      <c r="B97" s="76" t="s">
        <v>621</v>
      </c>
      <c r="C97" s="76" t="s">
        <v>345</v>
      </c>
      <c r="D97" s="76" t="s">
        <v>345</v>
      </c>
      <c r="E97" s="76" t="s">
        <v>345</v>
      </c>
      <c r="F97" s="76" t="s">
        <v>345</v>
      </c>
      <c r="G97" s="76" t="s">
        <v>345</v>
      </c>
      <c r="H97" s="76" t="s">
        <v>345</v>
      </c>
      <c r="I97" s="76" t="s">
        <v>345</v>
      </c>
      <c r="J97" s="76" t="s">
        <v>345</v>
      </c>
      <c r="K97" s="76" t="s">
        <v>345</v>
      </c>
      <c r="L97" s="76" t="s">
        <v>345</v>
      </c>
      <c r="M97" s="76" t="s">
        <v>345</v>
      </c>
      <c r="N97" s="76" t="s">
        <v>345</v>
      </c>
      <c r="O97" s="76" t="s">
        <v>345</v>
      </c>
    </row>
    <row r="98" spans="2:15">
      <c r="B98" s="76" t="s">
        <v>622</v>
      </c>
      <c r="C98" s="80">
        <v>422</v>
      </c>
      <c r="D98" s="80">
        <v>750</v>
      </c>
      <c r="E98" s="80">
        <v>342</v>
      </c>
      <c r="F98" s="80">
        <v>316</v>
      </c>
      <c r="G98" s="80">
        <v>1174</v>
      </c>
      <c r="H98" s="80">
        <v>96</v>
      </c>
      <c r="I98" s="80">
        <v>660</v>
      </c>
      <c r="J98" s="80">
        <v>164</v>
      </c>
      <c r="K98" s="80">
        <v>1588</v>
      </c>
      <c r="L98" s="80">
        <v>473</v>
      </c>
      <c r="M98" s="80">
        <v>353.98</v>
      </c>
      <c r="N98" s="80">
        <v>458</v>
      </c>
      <c r="O98" s="80">
        <v>6796.98</v>
      </c>
    </row>
    <row r="99" spans="2:15">
      <c r="B99" s="76" t="s">
        <v>623</v>
      </c>
      <c r="C99" s="80">
        <v>526.67999999999995</v>
      </c>
      <c r="D99" s="80">
        <v>526.67999999999995</v>
      </c>
      <c r="E99" s="80">
        <v>526.67999999999995</v>
      </c>
      <c r="F99" s="80">
        <v>526.67999999999995</v>
      </c>
      <c r="G99" s="80">
        <v>549.66999999999996</v>
      </c>
      <c r="H99" s="80">
        <v>549.66999999999996</v>
      </c>
      <c r="I99" s="80">
        <v>549.66999999999996</v>
      </c>
      <c r="J99" s="80">
        <v>549.66999999999996</v>
      </c>
      <c r="K99" s="80">
        <v>549.66999999999996</v>
      </c>
      <c r="L99" s="80">
        <v>549.66999999999996</v>
      </c>
      <c r="M99" s="80">
        <v>549.66999999999996</v>
      </c>
      <c r="N99" s="80">
        <v>549.66999999999996</v>
      </c>
      <c r="O99" s="80">
        <v>6504.08</v>
      </c>
    </row>
    <row r="100" spans="2:15">
      <c r="B100" s="76" t="s">
        <v>624</v>
      </c>
      <c r="C100" s="80">
        <v>2610</v>
      </c>
      <c r="D100" s="80">
        <v>2535</v>
      </c>
      <c r="E100" s="80">
        <v>2625</v>
      </c>
      <c r="F100" s="80">
        <v>0</v>
      </c>
      <c r="G100" s="80">
        <v>5400</v>
      </c>
      <c r="H100" s="80">
        <v>2640</v>
      </c>
      <c r="I100" s="80">
        <v>2670</v>
      </c>
      <c r="J100" s="80">
        <v>2745</v>
      </c>
      <c r="K100" s="80">
        <v>2700</v>
      </c>
      <c r="L100" s="80">
        <v>2655</v>
      </c>
      <c r="M100" s="80">
        <v>2640</v>
      </c>
      <c r="N100" s="80">
        <v>2670</v>
      </c>
      <c r="O100" s="80">
        <v>31890</v>
      </c>
    </row>
    <row r="101" spans="2:15">
      <c r="B101" s="76" t="s">
        <v>625</v>
      </c>
      <c r="C101" s="80">
        <v>336.49</v>
      </c>
      <c r="D101" s="80">
        <v>336.49</v>
      </c>
      <c r="E101" s="80">
        <v>336.49</v>
      </c>
      <c r="F101" s="80">
        <v>336.49</v>
      </c>
      <c r="G101" s="80">
        <v>353.21</v>
      </c>
      <c r="H101" s="80">
        <v>353.21</v>
      </c>
      <c r="I101" s="80">
        <v>353.21</v>
      </c>
      <c r="J101" s="80">
        <v>353.21</v>
      </c>
      <c r="K101" s="80">
        <v>353.21</v>
      </c>
      <c r="L101" s="80">
        <v>418</v>
      </c>
      <c r="M101" s="80">
        <v>0</v>
      </c>
      <c r="N101" s="80">
        <v>836</v>
      </c>
      <c r="O101" s="80">
        <v>4366.01</v>
      </c>
    </row>
    <row r="102" spans="2:15">
      <c r="B102" s="76" t="s">
        <v>626</v>
      </c>
      <c r="C102" s="80">
        <v>2187.73</v>
      </c>
      <c r="D102" s="80">
        <v>3735.54</v>
      </c>
      <c r="E102" s="80">
        <v>2317.0500000000002</v>
      </c>
      <c r="F102" s="80">
        <v>2210.4699999999998</v>
      </c>
      <c r="G102" s="80">
        <v>2333.98</v>
      </c>
      <c r="H102" s="80">
        <v>2324.6799999999998</v>
      </c>
      <c r="I102" s="80">
        <v>2550.79</v>
      </c>
      <c r="J102" s="80">
        <v>-823.82</v>
      </c>
      <c r="K102" s="80">
        <v>1131.5899999999999</v>
      </c>
      <c r="L102" s="80">
        <v>3757.06</v>
      </c>
      <c r="M102" s="80">
        <v>2414.35</v>
      </c>
      <c r="N102" s="80">
        <v>2383.83</v>
      </c>
      <c r="O102" s="80">
        <v>26523.25</v>
      </c>
    </row>
    <row r="103" spans="2:15">
      <c r="B103" s="76" t="s">
        <v>627</v>
      </c>
      <c r="C103" s="80">
        <v>316.25</v>
      </c>
      <c r="D103" s="80">
        <v>0</v>
      </c>
      <c r="E103" s="80">
        <v>421.66</v>
      </c>
      <c r="F103" s="80">
        <v>204.37</v>
      </c>
      <c r="G103" s="80">
        <v>0</v>
      </c>
      <c r="H103" s="80">
        <v>0</v>
      </c>
      <c r="I103" s="80">
        <v>552.37</v>
      </c>
      <c r="J103" s="80">
        <v>109.08</v>
      </c>
      <c r="K103" s="80">
        <v>1042.83</v>
      </c>
      <c r="L103" s="80">
        <v>771.17</v>
      </c>
      <c r="M103" s="80">
        <v>51.27</v>
      </c>
      <c r="N103" s="80">
        <v>1328.32</v>
      </c>
      <c r="O103" s="80">
        <v>4797.32</v>
      </c>
    </row>
    <row r="104" spans="2:15">
      <c r="B104" s="76" t="s">
        <v>628</v>
      </c>
      <c r="C104" s="80">
        <v>100.64</v>
      </c>
      <c r="D104" s="80">
        <v>100.64</v>
      </c>
      <c r="E104" s="80">
        <v>100.64</v>
      </c>
      <c r="F104" s="80">
        <v>100.64</v>
      </c>
      <c r="G104" s="80">
        <v>100.77</v>
      </c>
      <c r="H104" s="80">
        <v>100.77</v>
      </c>
      <c r="I104" s="80">
        <v>100.77</v>
      </c>
      <c r="J104" s="80">
        <v>97.09</v>
      </c>
      <c r="K104" s="80">
        <v>97.09</v>
      </c>
      <c r="L104" s="80">
        <v>97.09</v>
      </c>
      <c r="M104" s="80">
        <v>97.09</v>
      </c>
      <c r="N104" s="80">
        <v>97.09</v>
      </c>
      <c r="O104" s="80">
        <v>1190.32</v>
      </c>
    </row>
    <row r="105" spans="2:15">
      <c r="B105" s="76" t="s">
        <v>629</v>
      </c>
      <c r="C105" s="80">
        <v>0</v>
      </c>
      <c r="D105" s="80">
        <v>0</v>
      </c>
      <c r="E105" s="80">
        <v>0</v>
      </c>
      <c r="F105" s="80">
        <v>527</v>
      </c>
      <c r="G105" s="80">
        <v>20.79</v>
      </c>
      <c r="H105" s="80">
        <v>0</v>
      </c>
      <c r="I105" s="80">
        <v>722.44</v>
      </c>
      <c r="J105" s="80">
        <v>0</v>
      </c>
      <c r="K105" s="80">
        <v>0</v>
      </c>
      <c r="L105" s="80">
        <v>117.68</v>
      </c>
      <c r="M105" s="80">
        <v>0</v>
      </c>
      <c r="N105" s="80">
        <v>0</v>
      </c>
      <c r="O105" s="80">
        <v>1387.91</v>
      </c>
    </row>
    <row r="106" spans="2:15">
      <c r="B106" s="76" t="s">
        <v>630</v>
      </c>
      <c r="C106" s="80">
        <v>2264.5700000000002</v>
      </c>
      <c r="D106" s="80">
        <v>3064.14</v>
      </c>
      <c r="E106" s="80">
        <v>2399.09</v>
      </c>
      <c r="F106" s="80">
        <v>2348.7199999999998</v>
      </c>
      <c r="G106" s="80">
        <v>3004.04</v>
      </c>
      <c r="H106" s="80">
        <v>2405.1799999999998</v>
      </c>
      <c r="I106" s="80">
        <v>2531.81</v>
      </c>
      <c r="J106" s="80">
        <v>3323.6</v>
      </c>
      <c r="K106" s="80">
        <v>3328.81</v>
      </c>
      <c r="L106" s="80">
        <v>2726.75</v>
      </c>
      <c r="M106" s="80">
        <v>2563.83</v>
      </c>
      <c r="N106" s="80">
        <v>2843.45</v>
      </c>
      <c r="O106" s="80">
        <v>32803.99</v>
      </c>
    </row>
    <row r="107" spans="2:15">
      <c r="B107" s="76" t="s">
        <v>631</v>
      </c>
      <c r="C107" s="80">
        <v>401.35</v>
      </c>
      <c r="D107" s="80">
        <v>401.35</v>
      </c>
      <c r="E107" s="80">
        <v>401.35</v>
      </c>
      <c r="F107" s="80">
        <v>402.79</v>
      </c>
      <c r="G107" s="80">
        <v>402.79</v>
      </c>
      <c r="H107" s="80">
        <v>402.79</v>
      </c>
      <c r="I107" s="80">
        <v>402.79</v>
      </c>
      <c r="J107" s="80">
        <v>402.79</v>
      </c>
      <c r="K107" s="80">
        <v>402.79</v>
      </c>
      <c r="L107" s="80">
        <v>444.51</v>
      </c>
      <c r="M107" s="80">
        <v>444.51</v>
      </c>
      <c r="N107" s="80">
        <v>498.95</v>
      </c>
      <c r="O107" s="80">
        <v>5008.76</v>
      </c>
    </row>
    <row r="108" spans="2:15">
      <c r="B108" s="76" t="s">
        <v>632</v>
      </c>
      <c r="C108" s="80">
        <v>0</v>
      </c>
      <c r="D108" s="80">
        <v>0</v>
      </c>
      <c r="E108" s="80">
        <v>0</v>
      </c>
      <c r="F108" s="80">
        <v>0</v>
      </c>
      <c r="G108" s="80">
        <v>0</v>
      </c>
      <c r="H108" s="80">
        <v>12.85</v>
      </c>
      <c r="I108" s="80">
        <v>0</v>
      </c>
      <c r="J108" s="80">
        <v>0</v>
      </c>
      <c r="K108" s="80">
        <v>0</v>
      </c>
      <c r="L108" s="80">
        <v>41.05</v>
      </c>
      <c r="M108" s="80">
        <v>0</v>
      </c>
      <c r="N108" s="80">
        <v>0</v>
      </c>
      <c r="O108" s="80">
        <v>53.9</v>
      </c>
    </row>
    <row r="109" spans="2:15">
      <c r="B109" s="76" t="s">
        <v>633</v>
      </c>
      <c r="C109" s="80">
        <v>47.66</v>
      </c>
      <c r="D109" s="80">
        <v>47.66</v>
      </c>
      <c r="E109" s="80">
        <v>47.66</v>
      </c>
      <c r="F109" s="80">
        <v>47.66</v>
      </c>
      <c r="G109" s="80">
        <v>50.16</v>
      </c>
      <c r="H109" s="80">
        <v>50.16</v>
      </c>
      <c r="I109" s="80">
        <v>107.03</v>
      </c>
      <c r="J109" s="80">
        <v>50.16</v>
      </c>
      <c r="K109" s="80">
        <v>50.16</v>
      </c>
      <c r="L109" s="80">
        <v>50.16</v>
      </c>
      <c r="M109" s="80">
        <v>50.16</v>
      </c>
      <c r="N109" s="80">
        <v>50.16</v>
      </c>
      <c r="O109" s="80">
        <v>648.79</v>
      </c>
    </row>
    <row r="110" spans="2:15">
      <c r="B110" s="76" t="s">
        <v>634</v>
      </c>
      <c r="C110" s="80">
        <v>0</v>
      </c>
      <c r="D110" s="80">
        <v>0</v>
      </c>
      <c r="E110" s="80">
        <v>0</v>
      </c>
      <c r="F110" s="80">
        <v>0</v>
      </c>
      <c r="G110" s="80">
        <v>5565</v>
      </c>
      <c r="H110" s="80">
        <v>0</v>
      </c>
      <c r="I110" s="80">
        <v>2750</v>
      </c>
      <c r="J110" s="80">
        <v>0</v>
      </c>
      <c r="K110" s="80">
        <v>90</v>
      </c>
      <c r="L110" s="80">
        <v>0</v>
      </c>
      <c r="M110" s="80">
        <v>0</v>
      </c>
      <c r="N110" s="80">
        <v>0</v>
      </c>
      <c r="O110" s="80">
        <v>8405</v>
      </c>
    </row>
    <row r="111" spans="2:15">
      <c r="B111" s="76" t="s">
        <v>635</v>
      </c>
      <c r="C111" s="80">
        <v>0</v>
      </c>
      <c r="D111" s="80">
        <v>0</v>
      </c>
      <c r="E111" s="80">
        <v>0</v>
      </c>
      <c r="F111" s="80">
        <v>0</v>
      </c>
      <c r="G111" s="80">
        <v>285</v>
      </c>
      <c r="H111" s="80">
        <v>0</v>
      </c>
      <c r="I111" s="80">
        <v>1188</v>
      </c>
      <c r="J111" s="80">
        <v>0</v>
      </c>
      <c r="K111" s="80">
        <v>0</v>
      </c>
      <c r="L111" s="80">
        <v>0</v>
      </c>
      <c r="M111" s="80">
        <v>0</v>
      </c>
      <c r="N111" s="80">
        <v>0</v>
      </c>
      <c r="O111" s="80">
        <v>1473</v>
      </c>
    </row>
    <row r="112" spans="2:15">
      <c r="B112" s="76" t="s">
        <v>636</v>
      </c>
      <c r="C112" s="80">
        <v>150</v>
      </c>
      <c r="D112" s="80">
        <v>0</v>
      </c>
      <c r="E112" s="80">
        <v>0</v>
      </c>
      <c r="F112" s="80">
        <v>0</v>
      </c>
      <c r="G112" s="80">
        <v>1399.41</v>
      </c>
      <c r="H112" s="80">
        <v>0</v>
      </c>
      <c r="I112" s="80">
        <v>0</v>
      </c>
      <c r="J112" s="80">
        <v>517</v>
      </c>
      <c r="K112" s="80">
        <v>0</v>
      </c>
      <c r="L112" s="80">
        <v>1732.75</v>
      </c>
      <c r="M112" s="80">
        <v>0</v>
      </c>
      <c r="N112" s="80">
        <v>0</v>
      </c>
      <c r="O112" s="80">
        <v>3799.16</v>
      </c>
    </row>
    <row r="113" spans="1:15">
      <c r="B113" s="76" t="s">
        <v>637</v>
      </c>
      <c r="C113" s="80">
        <v>0</v>
      </c>
      <c r="D113" s="80">
        <v>0</v>
      </c>
      <c r="E113" s="80">
        <v>0</v>
      </c>
      <c r="F113" s="80">
        <v>0</v>
      </c>
      <c r="G113" s="80">
        <v>208.84</v>
      </c>
      <c r="H113" s="80">
        <v>243.86</v>
      </c>
      <c r="I113" s="80">
        <v>0</v>
      </c>
      <c r="J113" s="80">
        <v>0</v>
      </c>
      <c r="K113" s="80">
        <v>168.34</v>
      </c>
      <c r="L113" s="80">
        <v>9.7100000000000009</v>
      </c>
      <c r="M113" s="80">
        <v>0</v>
      </c>
      <c r="N113" s="80">
        <v>63</v>
      </c>
      <c r="O113" s="80">
        <v>693.75</v>
      </c>
    </row>
    <row r="114" spans="1:15">
      <c r="A114" s="341" t="s">
        <v>30</v>
      </c>
      <c r="B114" s="76" t="s">
        <v>638</v>
      </c>
      <c r="C114" s="224">
        <v>9363.3700000000008</v>
      </c>
      <c r="D114" s="224">
        <v>11497.5</v>
      </c>
      <c r="E114" s="224">
        <v>9517.6200000000008</v>
      </c>
      <c r="F114" s="224">
        <v>7020.82</v>
      </c>
      <c r="G114" s="224">
        <v>20847.66</v>
      </c>
      <c r="H114" s="224">
        <v>9179.17</v>
      </c>
      <c r="I114" s="224">
        <v>15138.88</v>
      </c>
      <c r="J114" s="224">
        <v>7487.78</v>
      </c>
      <c r="K114" s="224">
        <v>11502.49</v>
      </c>
      <c r="L114" s="224">
        <v>13843.6</v>
      </c>
      <c r="M114" s="224">
        <v>9164.86</v>
      </c>
      <c r="N114" s="224">
        <v>11778.47</v>
      </c>
      <c r="O114" s="224">
        <v>136342.22</v>
      </c>
    </row>
    <row r="115" spans="1:15">
      <c r="B115" s="476" t="s">
        <v>0</v>
      </c>
      <c r="C115" s="476"/>
      <c r="D115" s="476"/>
      <c r="E115" s="476"/>
      <c r="F115" s="476"/>
      <c r="G115" s="476"/>
      <c r="H115" s="476"/>
      <c r="I115" s="476"/>
      <c r="J115" s="476"/>
      <c r="K115" s="476"/>
      <c r="L115" s="476"/>
      <c r="M115" s="476"/>
      <c r="N115" s="476"/>
      <c r="O115" s="476"/>
    </row>
    <row r="116" spans="1:15">
      <c r="B116" s="76" t="s">
        <v>639</v>
      </c>
      <c r="C116" s="76" t="s">
        <v>345</v>
      </c>
      <c r="D116" s="76" t="s">
        <v>345</v>
      </c>
      <c r="E116" s="76" t="s">
        <v>345</v>
      </c>
      <c r="F116" s="76" t="s">
        <v>345</v>
      </c>
      <c r="G116" s="76" t="s">
        <v>345</v>
      </c>
      <c r="H116" s="76" t="s">
        <v>345</v>
      </c>
      <c r="I116" s="76" t="s">
        <v>345</v>
      </c>
      <c r="J116" s="76" t="s">
        <v>345</v>
      </c>
      <c r="K116" s="76" t="s">
        <v>345</v>
      </c>
      <c r="L116" s="76" t="s">
        <v>345</v>
      </c>
      <c r="M116" s="76" t="s">
        <v>345</v>
      </c>
      <c r="N116" s="76" t="s">
        <v>345</v>
      </c>
      <c r="O116" s="76" t="s">
        <v>345</v>
      </c>
    </row>
    <row r="117" spans="1:15">
      <c r="B117" s="76" t="s">
        <v>640</v>
      </c>
      <c r="C117" s="80">
        <v>1660.89</v>
      </c>
      <c r="D117" s="80">
        <v>1369.51</v>
      </c>
      <c r="E117" s="80">
        <v>1787.77</v>
      </c>
      <c r="F117" s="80">
        <v>2168.87</v>
      </c>
      <c r="G117" s="80">
        <v>838.83</v>
      </c>
      <c r="H117" s="80">
        <v>0</v>
      </c>
      <c r="I117" s="80">
        <v>1758.01</v>
      </c>
      <c r="J117" s="80">
        <v>765.51</v>
      </c>
      <c r="K117" s="80">
        <v>863.86</v>
      </c>
      <c r="L117" s="80">
        <v>2606.86</v>
      </c>
      <c r="M117" s="80">
        <v>147.66999999999999</v>
      </c>
      <c r="N117" s="80">
        <v>1603.1</v>
      </c>
      <c r="O117" s="80">
        <v>15570.88</v>
      </c>
    </row>
    <row r="118" spans="1:15">
      <c r="B118" s="76" t="s">
        <v>641</v>
      </c>
      <c r="C118" s="80">
        <v>4107.93</v>
      </c>
      <c r="D118" s="80">
        <v>3644</v>
      </c>
      <c r="E118" s="80">
        <v>7147</v>
      </c>
      <c r="F118" s="80">
        <v>4613</v>
      </c>
      <c r="G118" s="80">
        <v>2494</v>
      </c>
      <c r="H118" s="80">
        <v>4755</v>
      </c>
      <c r="I118" s="80">
        <v>3344</v>
      </c>
      <c r="J118" s="80">
        <v>3919.81</v>
      </c>
      <c r="K118" s="80">
        <v>3939</v>
      </c>
      <c r="L118" s="80">
        <v>4877.87</v>
      </c>
      <c r="M118" s="80">
        <v>5777</v>
      </c>
      <c r="N118" s="80">
        <v>8645.18</v>
      </c>
      <c r="O118" s="80">
        <v>57263.79</v>
      </c>
    </row>
    <row r="119" spans="1:15">
      <c r="A119" s="341" t="s">
        <v>28</v>
      </c>
      <c r="B119" s="76" t="s">
        <v>642</v>
      </c>
      <c r="C119" s="224">
        <v>5768.82</v>
      </c>
      <c r="D119" s="224">
        <v>5013.51</v>
      </c>
      <c r="E119" s="224">
        <v>8934.77</v>
      </c>
      <c r="F119" s="224">
        <v>6781.87</v>
      </c>
      <c r="G119" s="224">
        <v>3332.83</v>
      </c>
      <c r="H119" s="224">
        <v>4755</v>
      </c>
      <c r="I119" s="224">
        <v>5102.01</v>
      </c>
      <c r="J119" s="224">
        <v>4685.32</v>
      </c>
      <c r="K119" s="224">
        <v>4802.8599999999997</v>
      </c>
      <c r="L119" s="224">
        <v>7484.73</v>
      </c>
      <c r="M119" s="224">
        <v>5924.67</v>
      </c>
      <c r="N119" s="224">
        <v>10248.280000000001</v>
      </c>
      <c r="O119" s="224">
        <v>72834.67</v>
      </c>
    </row>
    <row r="120" spans="1:15">
      <c r="B120" s="476" t="s">
        <v>0</v>
      </c>
      <c r="C120" s="476"/>
      <c r="D120" s="476"/>
      <c r="E120" s="476"/>
      <c r="F120" s="476"/>
      <c r="G120" s="476"/>
      <c r="H120" s="476"/>
      <c r="I120" s="476"/>
      <c r="J120" s="476"/>
      <c r="K120" s="476"/>
      <c r="L120" s="476"/>
      <c r="M120" s="476"/>
      <c r="N120" s="476"/>
      <c r="O120" s="476"/>
    </row>
    <row r="121" spans="1:15">
      <c r="B121" s="76" t="s">
        <v>643</v>
      </c>
      <c r="C121" s="224">
        <v>134009.81</v>
      </c>
      <c r="D121" s="224">
        <v>121018.72</v>
      </c>
      <c r="E121" s="224">
        <v>125859.75</v>
      </c>
      <c r="F121" s="224">
        <v>124793.24</v>
      </c>
      <c r="G121" s="224">
        <v>123346.02</v>
      </c>
      <c r="H121" s="224">
        <v>106981.73</v>
      </c>
      <c r="I121" s="224">
        <v>189804.9</v>
      </c>
      <c r="J121" s="224">
        <v>156135.54</v>
      </c>
      <c r="K121" s="224">
        <v>175641.9</v>
      </c>
      <c r="L121" s="224">
        <v>140121.38</v>
      </c>
      <c r="M121" s="224">
        <v>124575.27</v>
      </c>
      <c r="N121" s="224">
        <v>141538.47</v>
      </c>
      <c r="O121" s="224">
        <v>1663826.73</v>
      </c>
    </row>
    <row r="122" spans="1:15">
      <c r="B122" s="476" t="s">
        <v>0</v>
      </c>
      <c r="C122" s="476"/>
      <c r="D122" s="476"/>
      <c r="E122" s="476"/>
      <c r="F122" s="476"/>
      <c r="G122" s="476"/>
      <c r="H122" s="476"/>
      <c r="I122" s="476"/>
      <c r="J122" s="476"/>
      <c r="K122" s="476"/>
      <c r="L122" s="476"/>
      <c r="M122" s="476"/>
      <c r="N122" s="476"/>
      <c r="O122" s="476"/>
    </row>
    <row r="123" spans="1:15">
      <c r="B123" s="76" t="s">
        <v>346</v>
      </c>
      <c r="C123" s="224">
        <v>239351.86</v>
      </c>
      <c r="D123" s="224">
        <v>238693.2</v>
      </c>
      <c r="E123" s="224">
        <v>250627.38</v>
      </c>
      <c r="F123" s="224">
        <v>212449.26</v>
      </c>
      <c r="G123" s="224">
        <v>227936.48</v>
      </c>
      <c r="H123" s="224">
        <v>259417.91</v>
      </c>
      <c r="I123" s="224">
        <v>185482.8</v>
      </c>
      <c r="J123" s="224">
        <v>200154.53</v>
      </c>
      <c r="K123" s="224">
        <v>206770.41</v>
      </c>
      <c r="L123" s="224">
        <v>237973.28</v>
      </c>
      <c r="M123" s="224">
        <v>248057.81</v>
      </c>
      <c r="N123" s="224">
        <v>215411.43</v>
      </c>
      <c r="O123" s="224">
        <v>2722326.35</v>
      </c>
    </row>
    <row r="124" spans="1:15">
      <c r="B124" s="476" t="s">
        <v>0</v>
      </c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476"/>
      <c r="N124" s="476"/>
      <c r="O124" s="476"/>
    </row>
    <row r="125" spans="1:15">
      <c r="B125" s="76" t="s">
        <v>728</v>
      </c>
      <c r="C125" s="76" t="s">
        <v>344</v>
      </c>
      <c r="D125" s="76" t="s">
        <v>344</v>
      </c>
      <c r="E125" s="76" t="s">
        <v>344</v>
      </c>
      <c r="F125" s="76" t="s">
        <v>344</v>
      </c>
      <c r="G125" s="76" t="s">
        <v>344</v>
      </c>
      <c r="H125" s="76" t="s">
        <v>344</v>
      </c>
      <c r="I125" s="76" t="s">
        <v>344</v>
      </c>
      <c r="J125" s="76" t="s">
        <v>344</v>
      </c>
      <c r="K125" s="76" t="s">
        <v>344</v>
      </c>
      <c r="L125" s="76" t="s">
        <v>344</v>
      </c>
      <c r="M125" s="76" t="s">
        <v>344</v>
      </c>
      <c r="N125" s="76" t="s">
        <v>344</v>
      </c>
      <c r="O125" s="76" t="s">
        <v>344</v>
      </c>
    </row>
    <row r="126" spans="1:15">
      <c r="B126" s="76" t="s">
        <v>729</v>
      </c>
      <c r="C126" s="80">
        <v>305440.44</v>
      </c>
      <c r="D126" s="80">
        <v>295704.55</v>
      </c>
      <c r="E126" s="80">
        <v>305870.46000000002</v>
      </c>
      <c r="F126" s="80">
        <v>295263.52</v>
      </c>
      <c r="G126" s="80">
        <v>306467.43</v>
      </c>
      <c r="H126" s="80">
        <v>307422.21000000002</v>
      </c>
      <c r="I126" s="80">
        <v>288206.99</v>
      </c>
      <c r="J126" s="80">
        <v>292489.92</v>
      </c>
      <c r="K126" s="80">
        <v>279857.91999999998</v>
      </c>
      <c r="L126" s="80">
        <v>279763.19</v>
      </c>
      <c r="M126" s="80">
        <v>276607.8</v>
      </c>
      <c r="N126" s="80">
        <v>249002.18</v>
      </c>
      <c r="O126" s="80">
        <v>3482096.61</v>
      </c>
    </row>
    <row r="127" spans="1:15">
      <c r="B127" s="76" t="s">
        <v>730</v>
      </c>
      <c r="C127" s="80">
        <v>-82085.440000000002</v>
      </c>
      <c r="D127" s="80">
        <v>-79554.55</v>
      </c>
      <c r="E127" s="80">
        <v>-82515.460000000006</v>
      </c>
      <c r="F127" s="80">
        <v>-79113.52</v>
      </c>
      <c r="G127" s="80">
        <v>-83112.429999999993</v>
      </c>
      <c r="H127" s="80">
        <v>-84067.21</v>
      </c>
      <c r="I127" s="80">
        <v>-72056.990000000005</v>
      </c>
      <c r="J127" s="80">
        <v>-69134.92</v>
      </c>
      <c r="K127" s="80">
        <v>-63707.92</v>
      </c>
      <c r="L127" s="80">
        <v>-56408.19</v>
      </c>
      <c r="M127" s="80">
        <v>-53252.800000000003</v>
      </c>
      <c r="N127" s="80">
        <v>-47262.18</v>
      </c>
      <c r="O127" s="80">
        <v>-852271.61</v>
      </c>
    </row>
    <row r="128" spans="1:15">
      <c r="B128" s="76" t="s">
        <v>731</v>
      </c>
      <c r="C128" s="224">
        <v>223355</v>
      </c>
      <c r="D128" s="224">
        <v>216150</v>
      </c>
      <c r="E128" s="224">
        <v>223355</v>
      </c>
      <c r="F128" s="224">
        <v>216150</v>
      </c>
      <c r="G128" s="224">
        <v>223355</v>
      </c>
      <c r="H128" s="224">
        <v>223355</v>
      </c>
      <c r="I128" s="224">
        <v>216150</v>
      </c>
      <c r="J128" s="224">
        <v>223355</v>
      </c>
      <c r="K128" s="224">
        <v>216150</v>
      </c>
      <c r="L128" s="224">
        <v>223355</v>
      </c>
      <c r="M128" s="224">
        <v>223355</v>
      </c>
      <c r="N128" s="224">
        <v>201740</v>
      </c>
      <c r="O128" s="224">
        <v>2629825</v>
      </c>
    </row>
    <row r="129" spans="2:15">
      <c r="B129" s="476" t="s">
        <v>0</v>
      </c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476"/>
      <c r="N129" s="476"/>
      <c r="O129" s="476"/>
    </row>
    <row r="130" spans="2:15">
      <c r="B130" s="76" t="s">
        <v>732</v>
      </c>
      <c r="C130" s="225">
        <v>15996.86</v>
      </c>
      <c r="D130" s="225">
        <v>22543.200000000001</v>
      </c>
      <c r="E130" s="225">
        <v>27272.38</v>
      </c>
      <c r="F130" s="225">
        <v>-3700.74</v>
      </c>
      <c r="G130" s="225">
        <v>4581.4799999999996</v>
      </c>
      <c r="H130" s="225">
        <v>36062.910000000003</v>
      </c>
      <c r="I130" s="225">
        <v>-30667.200000000001</v>
      </c>
      <c r="J130" s="225">
        <v>-23200.47</v>
      </c>
      <c r="K130" s="225">
        <v>-9379.59</v>
      </c>
      <c r="L130" s="225">
        <v>14618.28</v>
      </c>
      <c r="M130" s="225">
        <v>24702.81</v>
      </c>
      <c r="N130" s="225">
        <v>13671.43</v>
      </c>
      <c r="O130" s="225">
        <v>92501.35</v>
      </c>
    </row>
    <row r="131" spans="2:15">
      <c r="B131" s="476" t="s">
        <v>0</v>
      </c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476"/>
      <c r="N131" s="476"/>
      <c r="O131" s="476"/>
    </row>
    <row r="132" spans="2:15">
      <c r="B132" s="76" t="s">
        <v>733</v>
      </c>
      <c r="C132" s="76" t="s">
        <v>344</v>
      </c>
      <c r="D132" s="76" t="s">
        <v>344</v>
      </c>
      <c r="E132" s="76" t="s">
        <v>344</v>
      </c>
      <c r="F132" s="76" t="s">
        <v>344</v>
      </c>
      <c r="G132" s="76" t="s">
        <v>344</v>
      </c>
      <c r="H132" s="76" t="s">
        <v>344</v>
      </c>
      <c r="I132" s="76" t="s">
        <v>344</v>
      </c>
      <c r="J132" s="76" t="s">
        <v>344</v>
      </c>
      <c r="K132" s="76" t="s">
        <v>344</v>
      </c>
      <c r="L132" s="76" t="s">
        <v>344</v>
      </c>
      <c r="M132" s="76" t="s">
        <v>344</v>
      </c>
      <c r="N132" s="76" t="s">
        <v>344</v>
      </c>
      <c r="O132" s="76" t="s">
        <v>344</v>
      </c>
    </row>
    <row r="133" spans="2:15">
      <c r="B133" s="76" t="s">
        <v>734</v>
      </c>
      <c r="C133" s="80">
        <v>0</v>
      </c>
      <c r="D133" s="80">
        <v>0</v>
      </c>
      <c r="E133" s="80">
        <v>0</v>
      </c>
      <c r="F133" s="80">
        <v>0</v>
      </c>
      <c r="G133" s="80">
        <v>0</v>
      </c>
      <c r="H133" s="80">
        <v>0</v>
      </c>
      <c r="I133" s="80">
        <v>0</v>
      </c>
      <c r="J133" s="80">
        <v>0</v>
      </c>
      <c r="K133" s="80">
        <v>0</v>
      </c>
      <c r="L133" s="80">
        <v>0</v>
      </c>
      <c r="M133" s="80">
        <v>5480</v>
      </c>
      <c r="N133" s="80">
        <v>2000</v>
      </c>
      <c r="O133" s="80">
        <v>7480</v>
      </c>
    </row>
    <row r="134" spans="2:15">
      <c r="B134" s="76" t="s">
        <v>735</v>
      </c>
      <c r="C134" s="80">
        <v>3778.44</v>
      </c>
      <c r="D134" s="80">
        <v>3733.62</v>
      </c>
      <c r="E134" s="80">
        <v>3597.12</v>
      </c>
      <c r="F134" s="80">
        <v>3764.87</v>
      </c>
      <c r="G134" s="80">
        <v>3372.43</v>
      </c>
      <c r="H134" s="80">
        <v>3512.83</v>
      </c>
      <c r="I134" s="80">
        <v>3664</v>
      </c>
      <c r="J134" s="80">
        <v>3752.88</v>
      </c>
      <c r="K134" s="80">
        <v>3562.9</v>
      </c>
      <c r="L134" s="80">
        <v>3824.12</v>
      </c>
      <c r="M134" s="80">
        <v>3780.95</v>
      </c>
      <c r="N134" s="80">
        <v>3726.33</v>
      </c>
      <c r="O134" s="80">
        <v>44070.49</v>
      </c>
    </row>
    <row r="135" spans="2:15">
      <c r="B135" s="76" t="s">
        <v>736</v>
      </c>
      <c r="C135" s="80">
        <v>7833.37</v>
      </c>
      <c r="D135" s="80">
        <v>333.37</v>
      </c>
      <c r="E135" s="80">
        <v>333.37</v>
      </c>
      <c r="F135" s="80">
        <v>333.37</v>
      </c>
      <c r="G135" s="80">
        <v>333.37</v>
      </c>
      <c r="H135" s="80">
        <v>333.37</v>
      </c>
      <c r="I135" s="80">
        <v>333.37</v>
      </c>
      <c r="J135" s="80">
        <v>333.37</v>
      </c>
      <c r="K135" s="80">
        <v>8553.3700000000008</v>
      </c>
      <c r="L135" s="80">
        <v>333.37</v>
      </c>
      <c r="M135" s="80">
        <v>332.93</v>
      </c>
      <c r="N135" s="80">
        <v>167</v>
      </c>
      <c r="O135" s="80">
        <v>19553.63</v>
      </c>
    </row>
    <row r="136" spans="2:15">
      <c r="B136" s="76" t="s">
        <v>737</v>
      </c>
      <c r="C136" s="80">
        <v>8295</v>
      </c>
      <c r="D136" s="80">
        <v>0</v>
      </c>
      <c r="E136" s="80">
        <v>0</v>
      </c>
      <c r="F136" s="80">
        <v>0</v>
      </c>
      <c r="G136" s="80">
        <v>0</v>
      </c>
      <c r="H136" s="80">
        <v>0</v>
      </c>
      <c r="I136" s="80">
        <v>0</v>
      </c>
      <c r="J136" s="80">
        <v>0</v>
      </c>
      <c r="K136" s="80">
        <v>0</v>
      </c>
      <c r="L136" s="80">
        <v>0</v>
      </c>
      <c r="M136" s="80">
        <v>0</v>
      </c>
      <c r="N136" s="80">
        <v>0</v>
      </c>
      <c r="O136" s="80">
        <v>8295</v>
      </c>
    </row>
    <row r="137" spans="2:15">
      <c r="B137" s="76" t="s">
        <v>738</v>
      </c>
      <c r="C137" s="225">
        <v>19906.810000000001</v>
      </c>
      <c r="D137" s="225">
        <v>4066.99</v>
      </c>
      <c r="E137" s="225">
        <v>3930.49</v>
      </c>
      <c r="F137" s="225">
        <v>4098.24</v>
      </c>
      <c r="G137" s="225">
        <v>3705.8</v>
      </c>
      <c r="H137" s="225">
        <v>3846.2</v>
      </c>
      <c r="I137" s="225">
        <v>3997.37</v>
      </c>
      <c r="J137" s="225">
        <v>4086.25</v>
      </c>
      <c r="K137" s="225">
        <v>12116.27</v>
      </c>
      <c r="L137" s="225">
        <v>4157.49</v>
      </c>
      <c r="M137" s="225">
        <v>9593.8799999999992</v>
      </c>
      <c r="N137" s="225">
        <v>5893.33</v>
      </c>
      <c r="O137" s="225">
        <v>79399.12</v>
      </c>
    </row>
    <row r="138" spans="2:15">
      <c r="B138" s="476" t="s">
        <v>0</v>
      </c>
      <c r="C138" s="476"/>
      <c r="D138" s="476"/>
      <c r="E138" s="476"/>
      <c r="F138" s="476"/>
      <c r="G138" s="476"/>
      <c r="H138" s="476"/>
      <c r="I138" s="476"/>
      <c r="J138" s="476"/>
      <c r="K138" s="476"/>
      <c r="L138" s="476"/>
      <c r="M138" s="476"/>
      <c r="N138" s="476"/>
      <c r="O138" s="476"/>
    </row>
    <row r="139" spans="2:15">
      <c r="B139" s="476" t="s">
        <v>0</v>
      </c>
      <c r="C139" s="476"/>
      <c r="D139" s="476"/>
      <c r="E139" s="476"/>
      <c r="F139" s="476"/>
      <c r="G139" s="476"/>
      <c r="H139" s="476"/>
      <c r="I139" s="476"/>
      <c r="J139" s="476"/>
      <c r="K139" s="476"/>
      <c r="L139" s="476"/>
      <c r="M139" s="476"/>
      <c r="N139" s="476"/>
      <c r="O139" s="476"/>
    </row>
    <row r="140" spans="2:15" ht="13.5" thickBot="1">
      <c r="B140" s="76" t="s">
        <v>739</v>
      </c>
      <c r="C140" s="226">
        <v>-3909.95</v>
      </c>
      <c r="D140" s="226">
        <v>18476.21</v>
      </c>
      <c r="E140" s="226">
        <v>23341.89</v>
      </c>
      <c r="F140" s="226">
        <v>-7798.98</v>
      </c>
      <c r="G140" s="226">
        <v>875.68</v>
      </c>
      <c r="H140" s="226">
        <v>32216.71</v>
      </c>
      <c r="I140" s="226">
        <v>-34664.57</v>
      </c>
      <c r="J140" s="226">
        <v>-27286.720000000001</v>
      </c>
      <c r="K140" s="226">
        <v>-21495.86</v>
      </c>
      <c r="L140" s="226">
        <v>10460.790000000001</v>
      </c>
      <c r="M140" s="226">
        <v>15108.93</v>
      </c>
      <c r="N140" s="226">
        <v>7778.1</v>
      </c>
      <c r="O140" s="226">
        <v>13102.23</v>
      </c>
    </row>
    <row r="141" spans="2:15" ht="13.5" thickTop="1">
      <c r="B141" s="216" t="s">
        <v>0</v>
      </c>
    </row>
    <row r="142" spans="2:15">
      <c r="B142" s="216" t="s">
        <v>0</v>
      </c>
    </row>
    <row r="143" spans="2:15">
      <c r="B143" s="476" t="s">
        <v>1030</v>
      </c>
      <c r="C143" s="476"/>
      <c r="D143" s="476"/>
      <c r="E143" s="476"/>
    </row>
    <row r="144" spans="2:15">
      <c r="B144" s="216"/>
    </row>
    <row r="145" spans="2:5">
      <c r="B145" s="476"/>
      <c r="C145" s="476"/>
      <c r="D145" s="476"/>
      <c r="E145" s="476"/>
    </row>
  </sheetData>
  <mergeCells count="27">
    <mergeCell ref="B6:O6"/>
    <mergeCell ref="B52:O52"/>
    <mergeCell ref="B61:O61"/>
    <mergeCell ref="B16:O16"/>
    <mergeCell ref="B38:O38"/>
    <mergeCell ref="B41:O41"/>
    <mergeCell ref="B1:O1"/>
    <mergeCell ref="B2:O2"/>
    <mergeCell ref="C3:O3"/>
    <mergeCell ref="C4:O4"/>
    <mergeCell ref="C5:O5"/>
    <mergeCell ref="B145:E145"/>
    <mergeCell ref="B11:O11"/>
    <mergeCell ref="B39:O39"/>
    <mergeCell ref="B122:O122"/>
    <mergeCell ref="B124:O124"/>
    <mergeCell ref="B131:O131"/>
    <mergeCell ref="B78:O78"/>
    <mergeCell ref="B129:O129"/>
    <mergeCell ref="B138:O138"/>
    <mergeCell ref="B139:O139"/>
    <mergeCell ref="B143:E143"/>
    <mergeCell ref="B86:O86"/>
    <mergeCell ref="B92:O92"/>
    <mergeCell ref="B96:O96"/>
    <mergeCell ref="B115:O115"/>
    <mergeCell ref="B120:O120"/>
  </mergeCells>
  <dataValidations disablePrompts="1" count="3">
    <dataValidation type="list" allowBlank="1" showInputMessage="1" showErrorMessage="1" sqref="A1:A1048576" xr:uid="{4911CA28-2C8B-4FA2-B04A-7522807DDB7E}">
      <formula1>$V$13:$V$45</formula1>
    </dataValidation>
    <dataValidation type="list" allowBlank="1" showInputMessage="1" showErrorMessage="1" sqref="T19:T36" xr:uid="{629AE80B-2A2E-4ACE-830D-93404655414E}">
      <formula1>"Recurring,Non-Recurring"</formula1>
    </dataValidation>
    <dataValidation type="list" allowBlank="1" showInputMessage="1" showErrorMessage="1" sqref="R44" xr:uid="{8E237049-2C0A-4267-B6CF-82A998BB85F3}">
      <formula1>$R$12:$S$12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6CA1-CBF9-4867-B3E8-2357617CD56F}">
  <sheetPr codeName="Sheet5">
    <outlinePr summaryBelow="0" summaryRight="0"/>
  </sheetPr>
  <dimension ref="A1:BR441"/>
  <sheetViews>
    <sheetView showGridLines="0" tabSelected="1" workbookViewId="0">
      <pane ySplit="5" topLeftCell="A245" activePane="bottomLeft" state="frozenSplit"/>
      <selection pane="bottomLeft" activeCell="G260" sqref="G260"/>
    </sheetView>
  </sheetViews>
  <sheetFormatPr defaultRowHeight="12.75"/>
  <cols>
    <col min="1" max="1" width="13.7109375" style="143" customWidth="1"/>
    <col min="2" max="3" width="10.28515625" style="143" customWidth="1"/>
    <col min="4" max="4" width="13.7109375" style="143" customWidth="1"/>
    <col min="5" max="5" width="27.42578125" style="143" customWidth="1"/>
    <col min="6" max="6" width="12" style="143" customWidth="1"/>
    <col min="7" max="7" width="18.85546875" style="143" customWidth="1"/>
    <col min="8" max="8" width="30" style="143" customWidth="1"/>
    <col min="9" max="9" width="20.5703125" style="143" customWidth="1"/>
    <col min="10" max="10" width="34.28515625" style="143" customWidth="1"/>
    <col min="11" max="39" width="13.7109375" style="143" customWidth="1"/>
    <col min="40" max="42" width="13.7109375" style="433" customWidth="1"/>
    <col min="43" max="43" width="13.7109375" style="143" customWidth="1"/>
    <col min="44" max="44" width="6.85546875" style="143" customWidth="1"/>
    <col min="45" max="45" width="21" style="143" customWidth="1"/>
    <col min="46" max="46" width="15.28515625" style="143" customWidth="1"/>
    <col min="47" max="47" width="21.85546875" style="143" bestFit="1" customWidth="1"/>
    <col min="48" max="48" width="11.28515625" style="143" bestFit="1" customWidth="1"/>
    <col min="49" max="49" width="16.7109375" style="143" bestFit="1" customWidth="1"/>
    <col min="50" max="50" width="11.5703125" style="143" bestFit="1" customWidth="1"/>
    <col min="51" max="51" width="11.42578125" style="143" bestFit="1" customWidth="1"/>
    <col min="52" max="52" width="11.42578125" style="143" customWidth="1"/>
    <col min="53" max="53" width="18.28515625" style="143" bestFit="1" customWidth="1"/>
    <col min="54" max="62" width="11.28515625" style="143" customWidth="1"/>
    <col min="63" max="64" width="8.85546875" style="143"/>
    <col min="65" max="65" width="9.42578125" style="143" bestFit="1" customWidth="1"/>
    <col min="66" max="258" width="8.85546875" style="143"/>
    <col min="259" max="259" width="13.7109375" style="143" customWidth="1"/>
    <col min="260" max="261" width="10.28515625" style="143" customWidth="1"/>
    <col min="262" max="262" width="13.7109375" style="143" customWidth="1"/>
    <col min="263" max="263" width="27.42578125" style="143" customWidth="1"/>
    <col min="264" max="264" width="12" style="143" customWidth="1"/>
    <col min="265" max="265" width="18.85546875" style="143" customWidth="1"/>
    <col min="266" max="266" width="42.85546875" style="143" customWidth="1"/>
    <col min="267" max="267" width="20.5703125" style="143" customWidth="1"/>
    <col min="268" max="268" width="34.28515625" style="143" customWidth="1"/>
    <col min="269" max="295" width="13.7109375" style="143" customWidth="1"/>
    <col min="296" max="296" width="3.42578125" style="143" customWidth="1"/>
    <col min="297" max="297" width="10.28515625" style="143" customWidth="1"/>
    <col min="298" max="298" width="5.140625" style="143" customWidth="1"/>
    <col min="299" max="299" width="1.7109375" style="143" customWidth="1"/>
    <col min="300" max="301" width="6.85546875" style="143" customWidth="1"/>
    <col min="302" max="302" width="13.7109375" style="143" customWidth="1"/>
    <col min="303" max="514" width="8.85546875" style="143"/>
    <col min="515" max="515" width="13.7109375" style="143" customWidth="1"/>
    <col min="516" max="517" width="10.28515625" style="143" customWidth="1"/>
    <col min="518" max="518" width="13.7109375" style="143" customWidth="1"/>
    <col min="519" max="519" width="27.42578125" style="143" customWidth="1"/>
    <col min="520" max="520" width="12" style="143" customWidth="1"/>
    <col min="521" max="521" width="18.85546875" style="143" customWidth="1"/>
    <col min="522" max="522" width="42.85546875" style="143" customWidth="1"/>
    <col min="523" max="523" width="20.5703125" style="143" customWidth="1"/>
    <col min="524" max="524" width="34.28515625" style="143" customWidth="1"/>
    <col min="525" max="551" width="13.7109375" style="143" customWidth="1"/>
    <col min="552" max="552" width="3.42578125" style="143" customWidth="1"/>
    <col min="553" max="553" width="10.28515625" style="143" customWidth="1"/>
    <col min="554" max="554" width="5.140625" style="143" customWidth="1"/>
    <col min="555" max="555" width="1.7109375" style="143" customWidth="1"/>
    <col min="556" max="557" width="6.85546875" style="143" customWidth="1"/>
    <col min="558" max="558" width="13.7109375" style="143" customWidth="1"/>
    <col min="559" max="770" width="8.85546875" style="143"/>
    <col min="771" max="771" width="13.7109375" style="143" customWidth="1"/>
    <col min="772" max="773" width="10.28515625" style="143" customWidth="1"/>
    <col min="774" max="774" width="13.7109375" style="143" customWidth="1"/>
    <col min="775" max="775" width="27.42578125" style="143" customWidth="1"/>
    <col min="776" max="776" width="12" style="143" customWidth="1"/>
    <col min="777" max="777" width="18.85546875" style="143" customWidth="1"/>
    <col min="778" max="778" width="42.85546875" style="143" customWidth="1"/>
    <col min="779" max="779" width="20.5703125" style="143" customWidth="1"/>
    <col min="780" max="780" width="34.28515625" style="143" customWidth="1"/>
    <col min="781" max="807" width="13.7109375" style="143" customWidth="1"/>
    <col min="808" max="808" width="3.42578125" style="143" customWidth="1"/>
    <col min="809" max="809" width="10.28515625" style="143" customWidth="1"/>
    <col min="810" max="810" width="5.140625" style="143" customWidth="1"/>
    <col min="811" max="811" width="1.7109375" style="143" customWidth="1"/>
    <col min="812" max="813" width="6.85546875" style="143" customWidth="1"/>
    <col min="814" max="814" width="13.7109375" style="143" customWidth="1"/>
    <col min="815" max="1026" width="8.85546875" style="143"/>
    <col min="1027" max="1027" width="13.7109375" style="143" customWidth="1"/>
    <col min="1028" max="1029" width="10.28515625" style="143" customWidth="1"/>
    <col min="1030" max="1030" width="13.7109375" style="143" customWidth="1"/>
    <col min="1031" max="1031" width="27.42578125" style="143" customWidth="1"/>
    <col min="1032" max="1032" width="12" style="143" customWidth="1"/>
    <col min="1033" max="1033" width="18.85546875" style="143" customWidth="1"/>
    <col min="1034" max="1034" width="42.85546875" style="143" customWidth="1"/>
    <col min="1035" max="1035" width="20.5703125" style="143" customWidth="1"/>
    <col min="1036" max="1036" width="34.28515625" style="143" customWidth="1"/>
    <col min="1037" max="1063" width="13.7109375" style="143" customWidth="1"/>
    <col min="1064" max="1064" width="3.42578125" style="143" customWidth="1"/>
    <col min="1065" max="1065" width="10.28515625" style="143" customWidth="1"/>
    <col min="1066" max="1066" width="5.140625" style="143" customWidth="1"/>
    <col min="1067" max="1067" width="1.7109375" style="143" customWidth="1"/>
    <col min="1068" max="1069" width="6.85546875" style="143" customWidth="1"/>
    <col min="1070" max="1070" width="13.7109375" style="143" customWidth="1"/>
    <col min="1071" max="1282" width="8.85546875" style="143"/>
    <col min="1283" max="1283" width="13.7109375" style="143" customWidth="1"/>
    <col min="1284" max="1285" width="10.28515625" style="143" customWidth="1"/>
    <col min="1286" max="1286" width="13.7109375" style="143" customWidth="1"/>
    <col min="1287" max="1287" width="27.42578125" style="143" customWidth="1"/>
    <col min="1288" max="1288" width="12" style="143" customWidth="1"/>
    <col min="1289" max="1289" width="18.85546875" style="143" customWidth="1"/>
    <col min="1290" max="1290" width="42.85546875" style="143" customWidth="1"/>
    <col min="1291" max="1291" width="20.5703125" style="143" customWidth="1"/>
    <col min="1292" max="1292" width="34.28515625" style="143" customWidth="1"/>
    <col min="1293" max="1319" width="13.7109375" style="143" customWidth="1"/>
    <col min="1320" max="1320" width="3.42578125" style="143" customWidth="1"/>
    <col min="1321" max="1321" width="10.28515625" style="143" customWidth="1"/>
    <col min="1322" max="1322" width="5.140625" style="143" customWidth="1"/>
    <col min="1323" max="1323" width="1.7109375" style="143" customWidth="1"/>
    <col min="1324" max="1325" width="6.85546875" style="143" customWidth="1"/>
    <col min="1326" max="1326" width="13.7109375" style="143" customWidth="1"/>
    <col min="1327" max="1538" width="8.85546875" style="143"/>
    <col min="1539" max="1539" width="13.7109375" style="143" customWidth="1"/>
    <col min="1540" max="1541" width="10.28515625" style="143" customWidth="1"/>
    <col min="1542" max="1542" width="13.7109375" style="143" customWidth="1"/>
    <col min="1543" max="1543" width="27.42578125" style="143" customWidth="1"/>
    <col min="1544" max="1544" width="12" style="143" customWidth="1"/>
    <col min="1545" max="1545" width="18.85546875" style="143" customWidth="1"/>
    <col min="1546" max="1546" width="42.85546875" style="143" customWidth="1"/>
    <col min="1547" max="1547" width="20.5703125" style="143" customWidth="1"/>
    <col min="1548" max="1548" width="34.28515625" style="143" customWidth="1"/>
    <col min="1549" max="1575" width="13.7109375" style="143" customWidth="1"/>
    <col min="1576" max="1576" width="3.42578125" style="143" customWidth="1"/>
    <col min="1577" max="1577" width="10.28515625" style="143" customWidth="1"/>
    <col min="1578" max="1578" width="5.140625" style="143" customWidth="1"/>
    <col min="1579" max="1579" width="1.7109375" style="143" customWidth="1"/>
    <col min="1580" max="1581" width="6.85546875" style="143" customWidth="1"/>
    <col min="1582" max="1582" width="13.7109375" style="143" customWidth="1"/>
    <col min="1583" max="1794" width="8.85546875" style="143"/>
    <col min="1795" max="1795" width="13.7109375" style="143" customWidth="1"/>
    <col min="1796" max="1797" width="10.28515625" style="143" customWidth="1"/>
    <col min="1798" max="1798" width="13.7109375" style="143" customWidth="1"/>
    <col min="1799" max="1799" width="27.42578125" style="143" customWidth="1"/>
    <col min="1800" max="1800" width="12" style="143" customWidth="1"/>
    <col min="1801" max="1801" width="18.85546875" style="143" customWidth="1"/>
    <col min="1802" max="1802" width="42.85546875" style="143" customWidth="1"/>
    <col min="1803" max="1803" width="20.5703125" style="143" customWidth="1"/>
    <col min="1804" max="1804" width="34.28515625" style="143" customWidth="1"/>
    <col min="1805" max="1831" width="13.7109375" style="143" customWidth="1"/>
    <col min="1832" max="1832" width="3.42578125" style="143" customWidth="1"/>
    <col min="1833" max="1833" width="10.28515625" style="143" customWidth="1"/>
    <col min="1834" max="1834" width="5.140625" style="143" customWidth="1"/>
    <col min="1835" max="1835" width="1.7109375" style="143" customWidth="1"/>
    <col min="1836" max="1837" width="6.85546875" style="143" customWidth="1"/>
    <col min="1838" max="1838" width="13.7109375" style="143" customWidth="1"/>
    <col min="1839" max="2050" width="8.85546875" style="143"/>
    <col min="2051" max="2051" width="13.7109375" style="143" customWidth="1"/>
    <col min="2052" max="2053" width="10.28515625" style="143" customWidth="1"/>
    <col min="2054" max="2054" width="13.7109375" style="143" customWidth="1"/>
    <col min="2055" max="2055" width="27.42578125" style="143" customWidth="1"/>
    <col min="2056" max="2056" width="12" style="143" customWidth="1"/>
    <col min="2057" max="2057" width="18.85546875" style="143" customWidth="1"/>
    <col min="2058" max="2058" width="42.85546875" style="143" customWidth="1"/>
    <col min="2059" max="2059" width="20.5703125" style="143" customWidth="1"/>
    <col min="2060" max="2060" width="34.28515625" style="143" customWidth="1"/>
    <col min="2061" max="2087" width="13.7109375" style="143" customWidth="1"/>
    <col min="2088" max="2088" width="3.42578125" style="143" customWidth="1"/>
    <col min="2089" max="2089" width="10.28515625" style="143" customWidth="1"/>
    <col min="2090" max="2090" width="5.140625" style="143" customWidth="1"/>
    <col min="2091" max="2091" width="1.7109375" style="143" customWidth="1"/>
    <col min="2092" max="2093" width="6.85546875" style="143" customWidth="1"/>
    <col min="2094" max="2094" width="13.7109375" style="143" customWidth="1"/>
    <col min="2095" max="2306" width="8.85546875" style="143"/>
    <col min="2307" max="2307" width="13.7109375" style="143" customWidth="1"/>
    <col min="2308" max="2309" width="10.28515625" style="143" customWidth="1"/>
    <col min="2310" max="2310" width="13.7109375" style="143" customWidth="1"/>
    <col min="2311" max="2311" width="27.42578125" style="143" customWidth="1"/>
    <col min="2312" max="2312" width="12" style="143" customWidth="1"/>
    <col min="2313" max="2313" width="18.85546875" style="143" customWidth="1"/>
    <col min="2314" max="2314" width="42.85546875" style="143" customWidth="1"/>
    <col min="2315" max="2315" width="20.5703125" style="143" customWidth="1"/>
    <col min="2316" max="2316" width="34.28515625" style="143" customWidth="1"/>
    <col min="2317" max="2343" width="13.7109375" style="143" customWidth="1"/>
    <col min="2344" max="2344" width="3.42578125" style="143" customWidth="1"/>
    <col min="2345" max="2345" width="10.28515625" style="143" customWidth="1"/>
    <col min="2346" max="2346" width="5.140625" style="143" customWidth="1"/>
    <col min="2347" max="2347" width="1.7109375" style="143" customWidth="1"/>
    <col min="2348" max="2349" width="6.85546875" style="143" customWidth="1"/>
    <col min="2350" max="2350" width="13.7109375" style="143" customWidth="1"/>
    <col min="2351" max="2562" width="8.85546875" style="143"/>
    <col min="2563" max="2563" width="13.7109375" style="143" customWidth="1"/>
    <col min="2564" max="2565" width="10.28515625" style="143" customWidth="1"/>
    <col min="2566" max="2566" width="13.7109375" style="143" customWidth="1"/>
    <col min="2567" max="2567" width="27.42578125" style="143" customWidth="1"/>
    <col min="2568" max="2568" width="12" style="143" customWidth="1"/>
    <col min="2569" max="2569" width="18.85546875" style="143" customWidth="1"/>
    <col min="2570" max="2570" width="42.85546875" style="143" customWidth="1"/>
    <col min="2571" max="2571" width="20.5703125" style="143" customWidth="1"/>
    <col min="2572" max="2572" width="34.28515625" style="143" customWidth="1"/>
    <col min="2573" max="2599" width="13.7109375" style="143" customWidth="1"/>
    <col min="2600" max="2600" width="3.42578125" style="143" customWidth="1"/>
    <col min="2601" max="2601" width="10.28515625" style="143" customWidth="1"/>
    <col min="2602" max="2602" width="5.140625" style="143" customWidth="1"/>
    <col min="2603" max="2603" width="1.7109375" style="143" customWidth="1"/>
    <col min="2604" max="2605" width="6.85546875" style="143" customWidth="1"/>
    <col min="2606" max="2606" width="13.7109375" style="143" customWidth="1"/>
    <col min="2607" max="2818" width="8.85546875" style="143"/>
    <col min="2819" max="2819" width="13.7109375" style="143" customWidth="1"/>
    <col min="2820" max="2821" width="10.28515625" style="143" customWidth="1"/>
    <col min="2822" max="2822" width="13.7109375" style="143" customWidth="1"/>
    <col min="2823" max="2823" width="27.42578125" style="143" customWidth="1"/>
    <col min="2824" max="2824" width="12" style="143" customWidth="1"/>
    <col min="2825" max="2825" width="18.85546875" style="143" customWidth="1"/>
    <col min="2826" max="2826" width="42.85546875" style="143" customWidth="1"/>
    <col min="2827" max="2827" width="20.5703125" style="143" customWidth="1"/>
    <col min="2828" max="2828" width="34.28515625" style="143" customWidth="1"/>
    <col min="2829" max="2855" width="13.7109375" style="143" customWidth="1"/>
    <col min="2856" max="2856" width="3.42578125" style="143" customWidth="1"/>
    <col min="2857" max="2857" width="10.28515625" style="143" customWidth="1"/>
    <col min="2858" max="2858" width="5.140625" style="143" customWidth="1"/>
    <col min="2859" max="2859" width="1.7109375" style="143" customWidth="1"/>
    <col min="2860" max="2861" width="6.85546875" style="143" customWidth="1"/>
    <col min="2862" max="2862" width="13.7109375" style="143" customWidth="1"/>
    <col min="2863" max="3074" width="8.85546875" style="143"/>
    <col min="3075" max="3075" width="13.7109375" style="143" customWidth="1"/>
    <col min="3076" max="3077" width="10.28515625" style="143" customWidth="1"/>
    <col min="3078" max="3078" width="13.7109375" style="143" customWidth="1"/>
    <col min="3079" max="3079" width="27.42578125" style="143" customWidth="1"/>
    <col min="3080" max="3080" width="12" style="143" customWidth="1"/>
    <col min="3081" max="3081" width="18.85546875" style="143" customWidth="1"/>
    <col min="3082" max="3082" width="42.85546875" style="143" customWidth="1"/>
    <col min="3083" max="3083" width="20.5703125" style="143" customWidth="1"/>
    <col min="3084" max="3084" width="34.28515625" style="143" customWidth="1"/>
    <col min="3085" max="3111" width="13.7109375" style="143" customWidth="1"/>
    <col min="3112" max="3112" width="3.42578125" style="143" customWidth="1"/>
    <col min="3113" max="3113" width="10.28515625" style="143" customWidth="1"/>
    <col min="3114" max="3114" width="5.140625" style="143" customWidth="1"/>
    <col min="3115" max="3115" width="1.7109375" style="143" customWidth="1"/>
    <col min="3116" max="3117" width="6.85546875" style="143" customWidth="1"/>
    <col min="3118" max="3118" width="13.7109375" style="143" customWidth="1"/>
    <col min="3119" max="3330" width="8.85546875" style="143"/>
    <col min="3331" max="3331" width="13.7109375" style="143" customWidth="1"/>
    <col min="3332" max="3333" width="10.28515625" style="143" customWidth="1"/>
    <col min="3334" max="3334" width="13.7109375" style="143" customWidth="1"/>
    <col min="3335" max="3335" width="27.42578125" style="143" customWidth="1"/>
    <col min="3336" max="3336" width="12" style="143" customWidth="1"/>
    <col min="3337" max="3337" width="18.85546875" style="143" customWidth="1"/>
    <col min="3338" max="3338" width="42.85546875" style="143" customWidth="1"/>
    <col min="3339" max="3339" width="20.5703125" style="143" customWidth="1"/>
    <col min="3340" max="3340" width="34.28515625" style="143" customWidth="1"/>
    <col min="3341" max="3367" width="13.7109375" style="143" customWidth="1"/>
    <col min="3368" max="3368" width="3.42578125" style="143" customWidth="1"/>
    <col min="3369" max="3369" width="10.28515625" style="143" customWidth="1"/>
    <col min="3370" max="3370" width="5.140625" style="143" customWidth="1"/>
    <col min="3371" max="3371" width="1.7109375" style="143" customWidth="1"/>
    <col min="3372" max="3373" width="6.85546875" style="143" customWidth="1"/>
    <col min="3374" max="3374" width="13.7109375" style="143" customWidth="1"/>
    <col min="3375" max="3586" width="8.85546875" style="143"/>
    <col min="3587" max="3587" width="13.7109375" style="143" customWidth="1"/>
    <col min="3588" max="3589" width="10.28515625" style="143" customWidth="1"/>
    <col min="3590" max="3590" width="13.7109375" style="143" customWidth="1"/>
    <col min="3591" max="3591" width="27.42578125" style="143" customWidth="1"/>
    <col min="3592" max="3592" width="12" style="143" customWidth="1"/>
    <col min="3593" max="3593" width="18.85546875" style="143" customWidth="1"/>
    <col min="3594" max="3594" width="42.85546875" style="143" customWidth="1"/>
    <col min="3595" max="3595" width="20.5703125" style="143" customWidth="1"/>
    <col min="3596" max="3596" width="34.28515625" style="143" customWidth="1"/>
    <col min="3597" max="3623" width="13.7109375" style="143" customWidth="1"/>
    <col min="3624" max="3624" width="3.42578125" style="143" customWidth="1"/>
    <col min="3625" max="3625" width="10.28515625" style="143" customWidth="1"/>
    <col min="3626" max="3626" width="5.140625" style="143" customWidth="1"/>
    <col min="3627" max="3627" width="1.7109375" style="143" customWidth="1"/>
    <col min="3628" max="3629" width="6.85546875" style="143" customWidth="1"/>
    <col min="3630" max="3630" width="13.7109375" style="143" customWidth="1"/>
    <col min="3631" max="3842" width="8.85546875" style="143"/>
    <col min="3843" max="3843" width="13.7109375" style="143" customWidth="1"/>
    <col min="3844" max="3845" width="10.28515625" style="143" customWidth="1"/>
    <col min="3846" max="3846" width="13.7109375" style="143" customWidth="1"/>
    <col min="3847" max="3847" width="27.42578125" style="143" customWidth="1"/>
    <col min="3848" max="3848" width="12" style="143" customWidth="1"/>
    <col min="3849" max="3849" width="18.85546875" style="143" customWidth="1"/>
    <col min="3850" max="3850" width="42.85546875" style="143" customWidth="1"/>
    <col min="3851" max="3851" width="20.5703125" style="143" customWidth="1"/>
    <col min="3852" max="3852" width="34.28515625" style="143" customWidth="1"/>
    <col min="3853" max="3879" width="13.7109375" style="143" customWidth="1"/>
    <col min="3880" max="3880" width="3.42578125" style="143" customWidth="1"/>
    <col min="3881" max="3881" width="10.28515625" style="143" customWidth="1"/>
    <col min="3882" max="3882" width="5.140625" style="143" customWidth="1"/>
    <col min="3883" max="3883" width="1.7109375" style="143" customWidth="1"/>
    <col min="3884" max="3885" width="6.85546875" style="143" customWidth="1"/>
    <col min="3886" max="3886" width="13.7109375" style="143" customWidth="1"/>
    <col min="3887" max="4098" width="8.85546875" style="143"/>
    <col min="4099" max="4099" width="13.7109375" style="143" customWidth="1"/>
    <col min="4100" max="4101" width="10.28515625" style="143" customWidth="1"/>
    <col min="4102" max="4102" width="13.7109375" style="143" customWidth="1"/>
    <col min="4103" max="4103" width="27.42578125" style="143" customWidth="1"/>
    <col min="4104" max="4104" width="12" style="143" customWidth="1"/>
    <col min="4105" max="4105" width="18.85546875" style="143" customWidth="1"/>
    <col min="4106" max="4106" width="42.85546875" style="143" customWidth="1"/>
    <col min="4107" max="4107" width="20.5703125" style="143" customWidth="1"/>
    <col min="4108" max="4108" width="34.28515625" style="143" customWidth="1"/>
    <col min="4109" max="4135" width="13.7109375" style="143" customWidth="1"/>
    <col min="4136" max="4136" width="3.42578125" style="143" customWidth="1"/>
    <col min="4137" max="4137" width="10.28515625" style="143" customWidth="1"/>
    <col min="4138" max="4138" width="5.140625" style="143" customWidth="1"/>
    <col min="4139" max="4139" width="1.7109375" style="143" customWidth="1"/>
    <col min="4140" max="4141" width="6.85546875" style="143" customWidth="1"/>
    <col min="4142" max="4142" width="13.7109375" style="143" customWidth="1"/>
    <col min="4143" max="4354" width="8.85546875" style="143"/>
    <col min="4355" max="4355" width="13.7109375" style="143" customWidth="1"/>
    <col min="4356" max="4357" width="10.28515625" style="143" customWidth="1"/>
    <col min="4358" max="4358" width="13.7109375" style="143" customWidth="1"/>
    <col min="4359" max="4359" width="27.42578125" style="143" customWidth="1"/>
    <col min="4360" max="4360" width="12" style="143" customWidth="1"/>
    <col min="4361" max="4361" width="18.85546875" style="143" customWidth="1"/>
    <col min="4362" max="4362" width="42.85546875" style="143" customWidth="1"/>
    <col min="4363" max="4363" width="20.5703125" style="143" customWidth="1"/>
    <col min="4364" max="4364" width="34.28515625" style="143" customWidth="1"/>
    <col min="4365" max="4391" width="13.7109375" style="143" customWidth="1"/>
    <col min="4392" max="4392" width="3.42578125" style="143" customWidth="1"/>
    <col min="4393" max="4393" width="10.28515625" style="143" customWidth="1"/>
    <col min="4394" max="4394" width="5.140625" style="143" customWidth="1"/>
    <col min="4395" max="4395" width="1.7109375" style="143" customWidth="1"/>
    <col min="4396" max="4397" width="6.85546875" style="143" customWidth="1"/>
    <col min="4398" max="4398" width="13.7109375" style="143" customWidth="1"/>
    <col min="4399" max="4610" width="8.85546875" style="143"/>
    <col min="4611" max="4611" width="13.7109375" style="143" customWidth="1"/>
    <col min="4612" max="4613" width="10.28515625" style="143" customWidth="1"/>
    <col min="4614" max="4614" width="13.7109375" style="143" customWidth="1"/>
    <col min="4615" max="4615" width="27.42578125" style="143" customWidth="1"/>
    <col min="4616" max="4616" width="12" style="143" customWidth="1"/>
    <col min="4617" max="4617" width="18.85546875" style="143" customWidth="1"/>
    <col min="4618" max="4618" width="42.85546875" style="143" customWidth="1"/>
    <col min="4619" max="4619" width="20.5703125" style="143" customWidth="1"/>
    <col min="4620" max="4620" width="34.28515625" style="143" customWidth="1"/>
    <col min="4621" max="4647" width="13.7109375" style="143" customWidth="1"/>
    <col min="4648" max="4648" width="3.42578125" style="143" customWidth="1"/>
    <col min="4649" max="4649" width="10.28515625" style="143" customWidth="1"/>
    <col min="4650" max="4650" width="5.140625" style="143" customWidth="1"/>
    <col min="4651" max="4651" width="1.7109375" style="143" customWidth="1"/>
    <col min="4652" max="4653" width="6.85546875" style="143" customWidth="1"/>
    <col min="4654" max="4654" width="13.7109375" style="143" customWidth="1"/>
    <col min="4655" max="4866" width="8.85546875" style="143"/>
    <col min="4867" max="4867" width="13.7109375" style="143" customWidth="1"/>
    <col min="4868" max="4869" width="10.28515625" style="143" customWidth="1"/>
    <col min="4870" max="4870" width="13.7109375" style="143" customWidth="1"/>
    <col min="4871" max="4871" width="27.42578125" style="143" customWidth="1"/>
    <col min="4872" max="4872" width="12" style="143" customWidth="1"/>
    <col min="4873" max="4873" width="18.85546875" style="143" customWidth="1"/>
    <col min="4874" max="4874" width="42.85546875" style="143" customWidth="1"/>
    <col min="4875" max="4875" width="20.5703125" style="143" customWidth="1"/>
    <col min="4876" max="4876" width="34.28515625" style="143" customWidth="1"/>
    <col min="4877" max="4903" width="13.7109375" style="143" customWidth="1"/>
    <col min="4904" max="4904" width="3.42578125" style="143" customWidth="1"/>
    <col min="4905" max="4905" width="10.28515625" style="143" customWidth="1"/>
    <col min="4906" max="4906" width="5.140625" style="143" customWidth="1"/>
    <col min="4907" max="4907" width="1.7109375" style="143" customWidth="1"/>
    <col min="4908" max="4909" width="6.85546875" style="143" customWidth="1"/>
    <col min="4910" max="4910" width="13.7109375" style="143" customWidth="1"/>
    <col min="4911" max="5122" width="8.85546875" style="143"/>
    <col min="5123" max="5123" width="13.7109375" style="143" customWidth="1"/>
    <col min="5124" max="5125" width="10.28515625" style="143" customWidth="1"/>
    <col min="5126" max="5126" width="13.7109375" style="143" customWidth="1"/>
    <col min="5127" max="5127" width="27.42578125" style="143" customWidth="1"/>
    <col min="5128" max="5128" width="12" style="143" customWidth="1"/>
    <col min="5129" max="5129" width="18.85546875" style="143" customWidth="1"/>
    <col min="5130" max="5130" width="42.85546875" style="143" customWidth="1"/>
    <col min="5131" max="5131" width="20.5703125" style="143" customWidth="1"/>
    <col min="5132" max="5132" width="34.28515625" style="143" customWidth="1"/>
    <col min="5133" max="5159" width="13.7109375" style="143" customWidth="1"/>
    <col min="5160" max="5160" width="3.42578125" style="143" customWidth="1"/>
    <col min="5161" max="5161" width="10.28515625" style="143" customWidth="1"/>
    <col min="5162" max="5162" width="5.140625" style="143" customWidth="1"/>
    <col min="5163" max="5163" width="1.7109375" style="143" customWidth="1"/>
    <col min="5164" max="5165" width="6.85546875" style="143" customWidth="1"/>
    <col min="5166" max="5166" width="13.7109375" style="143" customWidth="1"/>
    <col min="5167" max="5378" width="8.85546875" style="143"/>
    <col min="5379" max="5379" width="13.7109375" style="143" customWidth="1"/>
    <col min="5380" max="5381" width="10.28515625" style="143" customWidth="1"/>
    <col min="5382" max="5382" width="13.7109375" style="143" customWidth="1"/>
    <col min="5383" max="5383" width="27.42578125" style="143" customWidth="1"/>
    <col min="5384" max="5384" width="12" style="143" customWidth="1"/>
    <col min="5385" max="5385" width="18.85546875" style="143" customWidth="1"/>
    <col min="5386" max="5386" width="42.85546875" style="143" customWidth="1"/>
    <col min="5387" max="5387" width="20.5703125" style="143" customWidth="1"/>
    <col min="5388" max="5388" width="34.28515625" style="143" customWidth="1"/>
    <col min="5389" max="5415" width="13.7109375" style="143" customWidth="1"/>
    <col min="5416" max="5416" width="3.42578125" style="143" customWidth="1"/>
    <col min="5417" max="5417" width="10.28515625" style="143" customWidth="1"/>
    <col min="5418" max="5418" width="5.140625" style="143" customWidth="1"/>
    <col min="5419" max="5419" width="1.7109375" style="143" customWidth="1"/>
    <col min="5420" max="5421" width="6.85546875" style="143" customWidth="1"/>
    <col min="5422" max="5422" width="13.7109375" style="143" customWidth="1"/>
    <col min="5423" max="5634" width="8.85546875" style="143"/>
    <col min="5635" max="5635" width="13.7109375" style="143" customWidth="1"/>
    <col min="5636" max="5637" width="10.28515625" style="143" customWidth="1"/>
    <col min="5638" max="5638" width="13.7109375" style="143" customWidth="1"/>
    <col min="5639" max="5639" width="27.42578125" style="143" customWidth="1"/>
    <col min="5640" max="5640" width="12" style="143" customWidth="1"/>
    <col min="5641" max="5641" width="18.85546875" style="143" customWidth="1"/>
    <col min="5642" max="5642" width="42.85546875" style="143" customWidth="1"/>
    <col min="5643" max="5643" width="20.5703125" style="143" customWidth="1"/>
    <col min="5644" max="5644" width="34.28515625" style="143" customWidth="1"/>
    <col min="5645" max="5671" width="13.7109375" style="143" customWidth="1"/>
    <col min="5672" max="5672" width="3.42578125" style="143" customWidth="1"/>
    <col min="5673" max="5673" width="10.28515625" style="143" customWidth="1"/>
    <col min="5674" max="5674" width="5.140625" style="143" customWidth="1"/>
    <col min="5675" max="5675" width="1.7109375" style="143" customWidth="1"/>
    <col min="5676" max="5677" width="6.85546875" style="143" customWidth="1"/>
    <col min="5678" max="5678" width="13.7109375" style="143" customWidth="1"/>
    <col min="5679" max="5890" width="8.85546875" style="143"/>
    <col min="5891" max="5891" width="13.7109375" style="143" customWidth="1"/>
    <col min="5892" max="5893" width="10.28515625" style="143" customWidth="1"/>
    <col min="5894" max="5894" width="13.7109375" style="143" customWidth="1"/>
    <col min="5895" max="5895" width="27.42578125" style="143" customWidth="1"/>
    <col min="5896" max="5896" width="12" style="143" customWidth="1"/>
    <col min="5897" max="5897" width="18.85546875" style="143" customWidth="1"/>
    <col min="5898" max="5898" width="42.85546875" style="143" customWidth="1"/>
    <col min="5899" max="5899" width="20.5703125" style="143" customWidth="1"/>
    <col min="5900" max="5900" width="34.28515625" style="143" customWidth="1"/>
    <col min="5901" max="5927" width="13.7109375" style="143" customWidth="1"/>
    <col min="5928" max="5928" width="3.42578125" style="143" customWidth="1"/>
    <col min="5929" max="5929" width="10.28515625" style="143" customWidth="1"/>
    <col min="5930" max="5930" width="5.140625" style="143" customWidth="1"/>
    <col min="5931" max="5931" width="1.7109375" style="143" customWidth="1"/>
    <col min="5932" max="5933" width="6.85546875" style="143" customWidth="1"/>
    <col min="5934" max="5934" width="13.7109375" style="143" customWidth="1"/>
    <col min="5935" max="6146" width="8.85546875" style="143"/>
    <col min="6147" max="6147" width="13.7109375" style="143" customWidth="1"/>
    <col min="6148" max="6149" width="10.28515625" style="143" customWidth="1"/>
    <col min="6150" max="6150" width="13.7109375" style="143" customWidth="1"/>
    <col min="6151" max="6151" width="27.42578125" style="143" customWidth="1"/>
    <col min="6152" max="6152" width="12" style="143" customWidth="1"/>
    <col min="6153" max="6153" width="18.85546875" style="143" customWidth="1"/>
    <col min="6154" max="6154" width="42.85546875" style="143" customWidth="1"/>
    <col min="6155" max="6155" width="20.5703125" style="143" customWidth="1"/>
    <col min="6156" max="6156" width="34.28515625" style="143" customWidth="1"/>
    <col min="6157" max="6183" width="13.7109375" style="143" customWidth="1"/>
    <col min="6184" max="6184" width="3.42578125" style="143" customWidth="1"/>
    <col min="6185" max="6185" width="10.28515625" style="143" customWidth="1"/>
    <col min="6186" max="6186" width="5.140625" style="143" customWidth="1"/>
    <col min="6187" max="6187" width="1.7109375" style="143" customWidth="1"/>
    <col min="6188" max="6189" width="6.85546875" style="143" customWidth="1"/>
    <col min="6190" max="6190" width="13.7109375" style="143" customWidth="1"/>
    <col min="6191" max="6402" width="8.85546875" style="143"/>
    <col min="6403" max="6403" width="13.7109375" style="143" customWidth="1"/>
    <col min="6404" max="6405" width="10.28515625" style="143" customWidth="1"/>
    <col min="6406" max="6406" width="13.7109375" style="143" customWidth="1"/>
    <col min="6407" max="6407" width="27.42578125" style="143" customWidth="1"/>
    <col min="6408" max="6408" width="12" style="143" customWidth="1"/>
    <col min="6409" max="6409" width="18.85546875" style="143" customWidth="1"/>
    <col min="6410" max="6410" width="42.85546875" style="143" customWidth="1"/>
    <col min="6411" max="6411" width="20.5703125" style="143" customWidth="1"/>
    <col min="6412" max="6412" width="34.28515625" style="143" customWidth="1"/>
    <col min="6413" max="6439" width="13.7109375" style="143" customWidth="1"/>
    <col min="6440" max="6440" width="3.42578125" style="143" customWidth="1"/>
    <col min="6441" max="6441" width="10.28515625" style="143" customWidth="1"/>
    <col min="6442" max="6442" width="5.140625" style="143" customWidth="1"/>
    <col min="6443" max="6443" width="1.7109375" style="143" customWidth="1"/>
    <col min="6444" max="6445" width="6.85546875" style="143" customWidth="1"/>
    <col min="6446" max="6446" width="13.7109375" style="143" customWidth="1"/>
    <col min="6447" max="6658" width="8.85546875" style="143"/>
    <col min="6659" max="6659" width="13.7109375" style="143" customWidth="1"/>
    <col min="6660" max="6661" width="10.28515625" style="143" customWidth="1"/>
    <col min="6662" max="6662" width="13.7109375" style="143" customWidth="1"/>
    <col min="6663" max="6663" width="27.42578125" style="143" customWidth="1"/>
    <col min="6664" max="6664" width="12" style="143" customWidth="1"/>
    <col min="6665" max="6665" width="18.85546875" style="143" customWidth="1"/>
    <col min="6666" max="6666" width="42.85546875" style="143" customWidth="1"/>
    <col min="6667" max="6667" width="20.5703125" style="143" customWidth="1"/>
    <col min="6668" max="6668" width="34.28515625" style="143" customWidth="1"/>
    <col min="6669" max="6695" width="13.7109375" style="143" customWidth="1"/>
    <col min="6696" max="6696" width="3.42578125" style="143" customWidth="1"/>
    <col min="6697" max="6697" width="10.28515625" style="143" customWidth="1"/>
    <col min="6698" max="6698" width="5.140625" style="143" customWidth="1"/>
    <col min="6699" max="6699" width="1.7109375" style="143" customWidth="1"/>
    <col min="6700" max="6701" width="6.85546875" style="143" customWidth="1"/>
    <col min="6702" max="6702" width="13.7109375" style="143" customWidth="1"/>
    <col min="6703" max="6914" width="8.85546875" style="143"/>
    <col min="6915" max="6915" width="13.7109375" style="143" customWidth="1"/>
    <col min="6916" max="6917" width="10.28515625" style="143" customWidth="1"/>
    <col min="6918" max="6918" width="13.7109375" style="143" customWidth="1"/>
    <col min="6919" max="6919" width="27.42578125" style="143" customWidth="1"/>
    <col min="6920" max="6920" width="12" style="143" customWidth="1"/>
    <col min="6921" max="6921" width="18.85546875" style="143" customWidth="1"/>
    <col min="6922" max="6922" width="42.85546875" style="143" customWidth="1"/>
    <col min="6923" max="6923" width="20.5703125" style="143" customWidth="1"/>
    <col min="6924" max="6924" width="34.28515625" style="143" customWidth="1"/>
    <col min="6925" max="6951" width="13.7109375" style="143" customWidth="1"/>
    <col min="6952" max="6952" width="3.42578125" style="143" customWidth="1"/>
    <col min="6953" max="6953" width="10.28515625" style="143" customWidth="1"/>
    <col min="6954" max="6954" width="5.140625" style="143" customWidth="1"/>
    <col min="6955" max="6955" width="1.7109375" style="143" customWidth="1"/>
    <col min="6956" max="6957" width="6.85546875" style="143" customWidth="1"/>
    <col min="6958" max="6958" width="13.7109375" style="143" customWidth="1"/>
    <col min="6959" max="7170" width="8.85546875" style="143"/>
    <col min="7171" max="7171" width="13.7109375" style="143" customWidth="1"/>
    <col min="7172" max="7173" width="10.28515625" style="143" customWidth="1"/>
    <col min="7174" max="7174" width="13.7109375" style="143" customWidth="1"/>
    <col min="7175" max="7175" width="27.42578125" style="143" customWidth="1"/>
    <col min="7176" max="7176" width="12" style="143" customWidth="1"/>
    <col min="7177" max="7177" width="18.85546875" style="143" customWidth="1"/>
    <col min="7178" max="7178" width="42.85546875" style="143" customWidth="1"/>
    <col min="7179" max="7179" width="20.5703125" style="143" customWidth="1"/>
    <col min="7180" max="7180" width="34.28515625" style="143" customWidth="1"/>
    <col min="7181" max="7207" width="13.7109375" style="143" customWidth="1"/>
    <col min="7208" max="7208" width="3.42578125" style="143" customWidth="1"/>
    <col min="7209" max="7209" width="10.28515625" style="143" customWidth="1"/>
    <col min="7210" max="7210" width="5.140625" style="143" customWidth="1"/>
    <col min="7211" max="7211" width="1.7109375" style="143" customWidth="1"/>
    <col min="7212" max="7213" width="6.85546875" style="143" customWidth="1"/>
    <col min="7214" max="7214" width="13.7109375" style="143" customWidth="1"/>
    <col min="7215" max="7426" width="8.85546875" style="143"/>
    <col min="7427" max="7427" width="13.7109375" style="143" customWidth="1"/>
    <col min="7428" max="7429" width="10.28515625" style="143" customWidth="1"/>
    <col min="7430" max="7430" width="13.7109375" style="143" customWidth="1"/>
    <col min="7431" max="7431" width="27.42578125" style="143" customWidth="1"/>
    <col min="7432" max="7432" width="12" style="143" customWidth="1"/>
    <col min="7433" max="7433" width="18.85546875" style="143" customWidth="1"/>
    <col min="7434" max="7434" width="42.85546875" style="143" customWidth="1"/>
    <col min="7435" max="7435" width="20.5703125" style="143" customWidth="1"/>
    <col min="7436" max="7436" width="34.28515625" style="143" customWidth="1"/>
    <col min="7437" max="7463" width="13.7109375" style="143" customWidth="1"/>
    <col min="7464" max="7464" width="3.42578125" style="143" customWidth="1"/>
    <col min="7465" max="7465" width="10.28515625" style="143" customWidth="1"/>
    <col min="7466" max="7466" width="5.140625" style="143" customWidth="1"/>
    <col min="7467" max="7467" width="1.7109375" style="143" customWidth="1"/>
    <col min="7468" max="7469" width="6.85546875" style="143" customWidth="1"/>
    <col min="7470" max="7470" width="13.7109375" style="143" customWidth="1"/>
    <col min="7471" max="7682" width="8.85546875" style="143"/>
    <col min="7683" max="7683" width="13.7109375" style="143" customWidth="1"/>
    <col min="7684" max="7685" width="10.28515625" style="143" customWidth="1"/>
    <col min="7686" max="7686" width="13.7109375" style="143" customWidth="1"/>
    <col min="7687" max="7687" width="27.42578125" style="143" customWidth="1"/>
    <col min="7688" max="7688" width="12" style="143" customWidth="1"/>
    <col min="7689" max="7689" width="18.85546875" style="143" customWidth="1"/>
    <col min="7690" max="7690" width="42.85546875" style="143" customWidth="1"/>
    <col min="7691" max="7691" width="20.5703125" style="143" customWidth="1"/>
    <col min="7692" max="7692" width="34.28515625" style="143" customWidth="1"/>
    <col min="7693" max="7719" width="13.7109375" style="143" customWidth="1"/>
    <col min="7720" max="7720" width="3.42578125" style="143" customWidth="1"/>
    <col min="7721" max="7721" width="10.28515625" style="143" customWidth="1"/>
    <col min="7722" max="7722" width="5.140625" style="143" customWidth="1"/>
    <col min="7723" max="7723" width="1.7109375" style="143" customWidth="1"/>
    <col min="7724" max="7725" width="6.85546875" style="143" customWidth="1"/>
    <col min="7726" max="7726" width="13.7109375" style="143" customWidth="1"/>
    <col min="7727" max="7938" width="8.85546875" style="143"/>
    <col min="7939" max="7939" width="13.7109375" style="143" customWidth="1"/>
    <col min="7940" max="7941" width="10.28515625" style="143" customWidth="1"/>
    <col min="7942" max="7942" width="13.7109375" style="143" customWidth="1"/>
    <col min="7943" max="7943" width="27.42578125" style="143" customWidth="1"/>
    <col min="7944" max="7944" width="12" style="143" customWidth="1"/>
    <col min="7945" max="7945" width="18.85546875" style="143" customWidth="1"/>
    <col min="7946" max="7946" width="42.85546875" style="143" customWidth="1"/>
    <col min="7947" max="7947" width="20.5703125" style="143" customWidth="1"/>
    <col min="7948" max="7948" width="34.28515625" style="143" customWidth="1"/>
    <col min="7949" max="7975" width="13.7109375" style="143" customWidth="1"/>
    <col min="7976" max="7976" width="3.42578125" style="143" customWidth="1"/>
    <col min="7977" max="7977" width="10.28515625" style="143" customWidth="1"/>
    <col min="7978" max="7978" width="5.140625" style="143" customWidth="1"/>
    <col min="7979" max="7979" width="1.7109375" style="143" customWidth="1"/>
    <col min="7980" max="7981" width="6.85546875" style="143" customWidth="1"/>
    <col min="7982" max="7982" width="13.7109375" style="143" customWidth="1"/>
    <col min="7983" max="8194" width="8.85546875" style="143"/>
    <col min="8195" max="8195" width="13.7109375" style="143" customWidth="1"/>
    <col min="8196" max="8197" width="10.28515625" style="143" customWidth="1"/>
    <col min="8198" max="8198" width="13.7109375" style="143" customWidth="1"/>
    <col min="8199" max="8199" width="27.42578125" style="143" customWidth="1"/>
    <col min="8200" max="8200" width="12" style="143" customWidth="1"/>
    <col min="8201" max="8201" width="18.85546875" style="143" customWidth="1"/>
    <col min="8202" max="8202" width="42.85546875" style="143" customWidth="1"/>
    <col min="8203" max="8203" width="20.5703125" style="143" customWidth="1"/>
    <col min="8204" max="8204" width="34.28515625" style="143" customWidth="1"/>
    <col min="8205" max="8231" width="13.7109375" style="143" customWidth="1"/>
    <col min="8232" max="8232" width="3.42578125" style="143" customWidth="1"/>
    <col min="8233" max="8233" width="10.28515625" style="143" customWidth="1"/>
    <col min="8234" max="8234" width="5.140625" style="143" customWidth="1"/>
    <col min="8235" max="8235" width="1.7109375" style="143" customWidth="1"/>
    <col min="8236" max="8237" width="6.85546875" style="143" customWidth="1"/>
    <col min="8238" max="8238" width="13.7109375" style="143" customWidth="1"/>
    <col min="8239" max="8450" width="8.85546875" style="143"/>
    <col min="8451" max="8451" width="13.7109375" style="143" customWidth="1"/>
    <col min="8452" max="8453" width="10.28515625" style="143" customWidth="1"/>
    <col min="8454" max="8454" width="13.7109375" style="143" customWidth="1"/>
    <col min="8455" max="8455" width="27.42578125" style="143" customWidth="1"/>
    <col min="8456" max="8456" width="12" style="143" customWidth="1"/>
    <col min="8457" max="8457" width="18.85546875" style="143" customWidth="1"/>
    <col min="8458" max="8458" width="42.85546875" style="143" customWidth="1"/>
    <col min="8459" max="8459" width="20.5703125" style="143" customWidth="1"/>
    <col min="8460" max="8460" width="34.28515625" style="143" customWidth="1"/>
    <col min="8461" max="8487" width="13.7109375" style="143" customWidth="1"/>
    <col min="8488" max="8488" width="3.42578125" style="143" customWidth="1"/>
    <col min="8489" max="8489" width="10.28515625" style="143" customWidth="1"/>
    <col min="8490" max="8490" width="5.140625" style="143" customWidth="1"/>
    <col min="8491" max="8491" width="1.7109375" style="143" customWidth="1"/>
    <col min="8492" max="8493" width="6.85546875" style="143" customWidth="1"/>
    <col min="8494" max="8494" width="13.7109375" style="143" customWidth="1"/>
    <col min="8495" max="8706" width="8.85546875" style="143"/>
    <col min="8707" max="8707" width="13.7109375" style="143" customWidth="1"/>
    <col min="8708" max="8709" width="10.28515625" style="143" customWidth="1"/>
    <col min="8710" max="8710" width="13.7109375" style="143" customWidth="1"/>
    <col min="8711" max="8711" width="27.42578125" style="143" customWidth="1"/>
    <col min="8712" max="8712" width="12" style="143" customWidth="1"/>
    <col min="8713" max="8713" width="18.85546875" style="143" customWidth="1"/>
    <col min="8714" max="8714" width="42.85546875" style="143" customWidth="1"/>
    <col min="8715" max="8715" width="20.5703125" style="143" customWidth="1"/>
    <col min="8716" max="8716" width="34.28515625" style="143" customWidth="1"/>
    <col min="8717" max="8743" width="13.7109375" style="143" customWidth="1"/>
    <col min="8744" max="8744" width="3.42578125" style="143" customWidth="1"/>
    <col min="8745" max="8745" width="10.28515625" style="143" customWidth="1"/>
    <col min="8746" max="8746" width="5.140625" style="143" customWidth="1"/>
    <col min="8747" max="8747" width="1.7109375" style="143" customWidth="1"/>
    <col min="8748" max="8749" width="6.85546875" style="143" customWidth="1"/>
    <col min="8750" max="8750" width="13.7109375" style="143" customWidth="1"/>
    <col min="8751" max="8962" width="8.85546875" style="143"/>
    <col min="8963" max="8963" width="13.7109375" style="143" customWidth="1"/>
    <col min="8964" max="8965" width="10.28515625" style="143" customWidth="1"/>
    <col min="8966" max="8966" width="13.7109375" style="143" customWidth="1"/>
    <col min="8967" max="8967" width="27.42578125" style="143" customWidth="1"/>
    <col min="8968" max="8968" width="12" style="143" customWidth="1"/>
    <col min="8969" max="8969" width="18.85546875" style="143" customWidth="1"/>
    <col min="8970" max="8970" width="42.85546875" style="143" customWidth="1"/>
    <col min="8971" max="8971" width="20.5703125" style="143" customWidth="1"/>
    <col min="8972" max="8972" width="34.28515625" style="143" customWidth="1"/>
    <col min="8973" max="8999" width="13.7109375" style="143" customWidth="1"/>
    <col min="9000" max="9000" width="3.42578125" style="143" customWidth="1"/>
    <col min="9001" max="9001" width="10.28515625" style="143" customWidth="1"/>
    <col min="9002" max="9002" width="5.140625" style="143" customWidth="1"/>
    <col min="9003" max="9003" width="1.7109375" style="143" customWidth="1"/>
    <col min="9004" max="9005" width="6.85546875" style="143" customWidth="1"/>
    <col min="9006" max="9006" width="13.7109375" style="143" customWidth="1"/>
    <col min="9007" max="9218" width="8.85546875" style="143"/>
    <col min="9219" max="9219" width="13.7109375" style="143" customWidth="1"/>
    <col min="9220" max="9221" width="10.28515625" style="143" customWidth="1"/>
    <col min="9222" max="9222" width="13.7109375" style="143" customWidth="1"/>
    <col min="9223" max="9223" width="27.42578125" style="143" customWidth="1"/>
    <col min="9224" max="9224" width="12" style="143" customWidth="1"/>
    <col min="9225" max="9225" width="18.85546875" style="143" customWidth="1"/>
    <col min="9226" max="9226" width="42.85546875" style="143" customWidth="1"/>
    <col min="9227" max="9227" width="20.5703125" style="143" customWidth="1"/>
    <col min="9228" max="9228" width="34.28515625" style="143" customWidth="1"/>
    <col min="9229" max="9255" width="13.7109375" style="143" customWidth="1"/>
    <col min="9256" max="9256" width="3.42578125" style="143" customWidth="1"/>
    <col min="9257" max="9257" width="10.28515625" style="143" customWidth="1"/>
    <col min="9258" max="9258" width="5.140625" style="143" customWidth="1"/>
    <col min="9259" max="9259" width="1.7109375" style="143" customWidth="1"/>
    <col min="9260" max="9261" width="6.85546875" style="143" customWidth="1"/>
    <col min="9262" max="9262" width="13.7109375" style="143" customWidth="1"/>
    <col min="9263" max="9474" width="8.85546875" style="143"/>
    <col min="9475" max="9475" width="13.7109375" style="143" customWidth="1"/>
    <col min="9476" max="9477" width="10.28515625" style="143" customWidth="1"/>
    <col min="9478" max="9478" width="13.7109375" style="143" customWidth="1"/>
    <col min="9479" max="9479" width="27.42578125" style="143" customWidth="1"/>
    <col min="9480" max="9480" width="12" style="143" customWidth="1"/>
    <col min="9481" max="9481" width="18.85546875" style="143" customWidth="1"/>
    <col min="9482" max="9482" width="42.85546875" style="143" customWidth="1"/>
    <col min="9483" max="9483" width="20.5703125" style="143" customWidth="1"/>
    <col min="9484" max="9484" width="34.28515625" style="143" customWidth="1"/>
    <col min="9485" max="9511" width="13.7109375" style="143" customWidth="1"/>
    <col min="9512" max="9512" width="3.42578125" style="143" customWidth="1"/>
    <col min="9513" max="9513" width="10.28515625" style="143" customWidth="1"/>
    <col min="9514" max="9514" width="5.140625" style="143" customWidth="1"/>
    <col min="9515" max="9515" width="1.7109375" style="143" customWidth="1"/>
    <col min="9516" max="9517" width="6.85546875" style="143" customWidth="1"/>
    <col min="9518" max="9518" width="13.7109375" style="143" customWidth="1"/>
    <col min="9519" max="9730" width="8.85546875" style="143"/>
    <col min="9731" max="9731" width="13.7109375" style="143" customWidth="1"/>
    <col min="9732" max="9733" width="10.28515625" style="143" customWidth="1"/>
    <col min="9734" max="9734" width="13.7109375" style="143" customWidth="1"/>
    <col min="9735" max="9735" width="27.42578125" style="143" customWidth="1"/>
    <col min="9736" max="9736" width="12" style="143" customWidth="1"/>
    <col min="9737" max="9737" width="18.85546875" style="143" customWidth="1"/>
    <col min="9738" max="9738" width="42.85546875" style="143" customWidth="1"/>
    <col min="9739" max="9739" width="20.5703125" style="143" customWidth="1"/>
    <col min="9740" max="9740" width="34.28515625" style="143" customWidth="1"/>
    <col min="9741" max="9767" width="13.7109375" style="143" customWidth="1"/>
    <col min="9768" max="9768" width="3.42578125" style="143" customWidth="1"/>
    <col min="9769" max="9769" width="10.28515625" style="143" customWidth="1"/>
    <col min="9770" max="9770" width="5.140625" style="143" customWidth="1"/>
    <col min="9771" max="9771" width="1.7109375" style="143" customWidth="1"/>
    <col min="9772" max="9773" width="6.85546875" style="143" customWidth="1"/>
    <col min="9774" max="9774" width="13.7109375" style="143" customWidth="1"/>
    <col min="9775" max="9986" width="8.85546875" style="143"/>
    <col min="9987" max="9987" width="13.7109375" style="143" customWidth="1"/>
    <col min="9988" max="9989" width="10.28515625" style="143" customWidth="1"/>
    <col min="9990" max="9990" width="13.7109375" style="143" customWidth="1"/>
    <col min="9991" max="9991" width="27.42578125" style="143" customWidth="1"/>
    <col min="9992" max="9992" width="12" style="143" customWidth="1"/>
    <col min="9993" max="9993" width="18.85546875" style="143" customWidth="1"/>
    <col min="9994" max="9994" width="42.85546875" style="143" customWidth="1"/>
    <col min="9995" max="9995" width="20.5703125" style="143" customWidth="1"/>
    <col min="9996" max="9996" width="34.28515625" style="143" customWidth="1"/>
    <col min="9997" max="10023" width="13.7109375" style="143" customWidth="1"/>
    <col min="10024" max="10024" width="3.42578125" style="143" customWidth="1"/>
    <col min="10025" max="10025" width="10.28515625" style="143" customWidth="1"/>
    <col min="10026" max="10026" width="5.140625" style="143" customWidth="1"/>
    <col min="10027" max="10027" width="1.7109375" style="143" customWidth="1"/>
    <col min="10028" max="10029" width="6.85546875" style="143" customWidth="1"/>
    <col min="10030" max="10030" width="13.7109375" style="143" customWidth="1"/>
    <col min="10031" max="10242" width="8.85546875" style="143"/>
    <col min="10243" max="10243" width="13.7109375" style="143" customWidth="1"/>
    <col min="10244" max="10245" width="10.28515625" style="143" customWidth="1"/>
    <col min="10246" max="10246" width="13.7109375" style="143" customWidth="1"/>
    <col min="10247" max="10247" width="27.42578125" style="143" customWidth="1"/>
    <col min="10248" max="10248" width="12" style="143" customWidth="1"/>
    <col min="10249" max="10249" width="18.85546875" style="143" customWidth="1"/>
    <col min="10250" max="10250" width="42.85546875" style="143" customWidth="1"/>
    <col min="10251" max="10251" width="20.5703125" style="143" customWidth="1"/>
    <col min="10252" max="10252" width="34.28515625" style="143" customWidth="1"/>
    <col min="10253" max="10279" width="13.7109375" style="143" customWidth="1"/>
    <col min="10280" max="10280" width="3.42578125" style="143" customWidth="1"/>
    <col min="10281" max="10281" width="10.28515625" style="143" customWidth="1"/>
    <col min="10282" max="10282" width="5.140625" style="143" customWidth="1"/>
    <col min="10283" max="10283" width="1.7109375" style="143" customWidth="1"/>
    <col min="10284" max="10285" width="6.85546875" style="143" customWidth="1"/>
    <col min="10286" max="10286" width="13.7109375" style="143" customWidth="1"/>
    <col min="10287" max="10498" width="8.85546875" style="143"/>
    <col min="10499" max="10499" width="13.7109375" style="143" customWidth="1"/>
    <col min="10500" max="10501" width="10.28515625" style="143" customWidth="1"/>
    <col min="10502" max="10502" width="13.7109375" style="143" customWidth="1"/>
    <col min="10503" max="10503" width="27.42578125" style="143" customWidth="1"/>
    <col min="10504" max="10504" width="12" style="143" customWidth="1"/>
    <col min="10505" max="10505" width="18.85546875" style="143" customWidth="1"/>
    <col min="10506" max="10506" width="42.85546875" style="143" customWidth="1"/>
    <col min="10507" max="10507" width="20.5703125" style="143" customWidth="1"/>
    <col min="10508" max="10508" width="34.28515625" style="143" customWidth="1"/>
    <col min="10509" max="10535" width="13.7109375" style="143" customWidth="1"/>
    <col min="10536" max="10536" width="3.42578125" style="143" customWidth="1"/>
    <col min="10537" max="10537" width="10.28515625" style="143" customWidth="1"/>
    <col min="10538" max="10538" width="5.140625" style="143" customWidth="1"/>
    <col min="10539" max="10539" width="1.7109375" style="143" customWidth="1"/>
    <col min="10540" max="10541" width="6.85546875" style="143" customWidth="1"/>
    <col min="10542" max="10542" width="13.7109375" style="143" customWidth="1"/>
    <col min="10543" max="10754" width="8.85546875" style="143"/>
    <col min="10755" max="10755" width="13.7109375" style="143" customWidth="1"/>
    <col min="10756" max="10757" width="10.28515625" style="143" customWidth="1"/>
    <col min="10758" max="10758" width="13.7109375" style="143" customWidth="1"/>
    <col min="10759" max="10759" width="27.42578125" style="143" customWidth="1"/>
    <col min="10760" max="10760" width="12" style="143" customWidth="1"/>
    <col min="10761" max="10761" width="18.85546875" style="143" customWidth="1"/>
    <col min="10762" max="10762" width="42.85546875" style="143" customWidth="1"/>
    <col min="10763" max="10763" width="20.5703125" style="143" customWidth="1"/>
    <col min="10764" max="10764" width="34.28515625" style="143" customWidth="1"/>
    <col min="10765" max="10791" width="13.7109375" style="143" customWidth="1"/>
    <col min="10792" max="10792" width="3.42578125" style="143" customWidth="1"/>
    <col min="10793" max="10793" width="10.28515625" style="143" customWidth="1"/>
    <col min="10794" max="10794" width="5.140625" style="143" customWidth="1"/>
    <col min="10795" max="10795" width="1.7109375" style="143" customWidth="1"/>
    <col min="10796" max="10797" width="6.85546875" style="143" customWidth="1"/>
    <col min="10798" max="10798" width="13.7109375" style="143" customWidth="1"/>
    <col min="10799" max="11010" width="8.85546875" style="143"/>
    <col min="11011" max="11011" width="13.7109375" style="143" customWidth="1"/>
    <col min="11012" max="11013" width="10.28515625" style="143" customWidth="1"/>
    <col min="11014" max="11014" width="13.7109375" style="143" customWidth="1"/>
    <col min="11015" max="11015" width="27.42578125" style="143" customWidth="1"/>
    <col min="11016" max="11016" width="12" style="143" customWidth="1"/>
    <col min="11017" max="11017" width="18.85546875" style="143" customWidth="1"/>
    <col min="11018" max="11018" width="42.85546875" style="143" customWidth="1"/>
    <col min="11019" max="11019" width="20.5703125" style="143" customWidth="1"/>
    <col min="11020" max="11020" width="34.28515625" style="143" customWidth="1"/>
    <col min="11021" max="11047" width="13.7109375" style="143" customWidth="1"/>
    <col min="11048" max="11048" width="3.42578125" style="143" customWidth="1"/>
    <col min="11049" max="11049" width="10.28515625" style="143" customWidth="1"/>
    <col min="11050" max="11050" width="5.140625" style="143" customWidth="1"/>
    <col min="11051" max="11051" width="1.7109375" style="143" customWidth="1"/>
    <col min="11052" max="11053" width="6.85546875" style="143" customWidth="1"/>
    <col min="11054" max="11054" width="13.7109375" style="143" customWidth="1"/>
    <col min="11055" max="11266" width="8.85546875" style="143"/>
    <col min="11267" max="11267" width="13.7109375" style="143" customWidth="1"/>
    <col min="11268" max="11269" width="10.28515625" style="143" customWidth="1"/>
    <col min="11270" max="11270" width="13.7109375" style="143" customWidth="1"/>
    <col min="11271" max="11271" width="27.42578125" style="143" customWidth="1"/>
    <col min="11272" max="11272" width="12" style="143" customWidth="1"/>
    <col min="11273" max="11273" width="18.85546875" style="143" customWidth="1"/>
    <col min="11274" max="11274" width="42.85546875" style="143" customWidth="1"/>
    <col min="11275" max="11275" width="20.5703125" style="143" customWidth="1"/>
    <col min="11276" max="11276" width="34.28515625" style="143" customWidth="1"/>
    <col min="11277" max="11303" width="13.7109375" style="143" customWidth="1"/>
    <col min="11304" max="11304" width="3.42578125" style="143" customWidth="1"/>
    <col min="11305" max="11305" width="10.28515625" style="143" customWidth="1"/>
    <col min="11306" max="11306" width="5.140625" style="143" customWidth="1"/>
    <col min="11307" max="11307" width="1.7109375" style="143" customWidth="1"/>
    <col min="11308" max="11309" width="6.85546875" style="143" customWidth="1"/>
    <col min="11310" max="11310" width="13.7109375" style="143" customWidth="1"/>
    <col min="11311" max="11522" width="8.85546875" style="143"/>
    <col min="11523" max="11523" width="13.7109375" style="143" customWidth="1"/>
    <col min="11524" max="11525" width="10.28515625" style="143" customWidth="1"/>
    <col min="11526" max="11526" width="13.7109375" style="143" customWidth="1"/>
    <col min="11527" max="11527" width="27.42578125" style="143" customWidth="1"/>
    <col min="11528" max="11528" width="12" style="143" customWidth="1"/>
    <col min="11529" max="11529" width="18.85546875" style="143" customWidth="1"/>
    <col min="11530" max="11530" width="42.85546875" style="143" customWidth="1"/>
    <col min="11531" max="11531" width="20.5703125" style="143" customWidth="1"/>
    <col min="11532" max="11532" width="34.28515625" style="143" customWidth="1"/>
    <col min="11533" max="11559" width="13.7109375" style="143" customWidth="1"/>
    <col min="11560" max="11560" width="3.42578125" style="143" customWidth="1"/>
    <col min="11561" max="11561" width="10.28515625" style="143" customWidth="1"/>
    <col min="11562" max="11562" width="5.140625" style="143" customWidth="1"/>
    <col min="11563" max="11563" width="1.7109375" style="143" customWidth="1"/>
    <col min="11564" max="11565" width="6.85546875" style="143" customWidth="1"/>
    <col min="11566" max="11566" width="13.7109375" style="143" customWidth="1"/>
    <col min="11567" max="11778" width="8.85546875" style="143"/>
    <col min="11779" max="11779" width="13.7109375" style="143" customWidth="1"/>
    <col min="11780" max="11781" width="10.28515625" style="143" customWidth="1"/>
    <col min="11782" max="11782" width="13.7109375" style="143" customWidth="1"/>
    <col min="11783" max="11783" width="27.42578125" style="143" customWidth="1"/>
    <col min="11784" max="11784" width="12" style="143" customWidth="1"/>
    <col min="11785" max="11785" width="18.85546875" style="143" customWidth="1"/>
    <col min="11786" max="11786" width="42.85546875" style="143" customWidth="1"/>
    <col min="11787" max="11787" width="20.5703125" style="143" customWidth="1"/>
    <col min="11788" max="11788" width="34.28515625" style="143" customWidth="1"/>
    <col min="11789" max="11815" width="13.7109375" style="143" customWidth="1"/>
    <col min="11816" max="11816" width="3.42578125" style="143" customWidth="1"/>
    <col min="11817" max="11817" width="10.28515625" style="143" customWidth="1"/>
    <col min="11818" max="11818" width="5.140625" style="143" customWidth="1"/>
    <col min="11819" max="11819" width="1.7109375" style="143" customWidth="1"/>
    <col min="11820" max="11821" width="6.85546875" style="143" customWidth="1"/>
    <col min="11822" max="11822" width="13.7109375" style="143" customWidth="1"/>
    <col min="11823" max="12034" width="8.85546875" style="143"/>
    <col min="12035" max="12035" width="13.7109375" style="143" customWidth="1"/>
    <col min="12036" max="12037" width="10.28515625" style="143" customWidth="1"/>
    <col min="12038" max="12038" width="13.7109375" style="143" customWidth="1"/>
    <col min="12039" max="12039" width="27.42578125" style="143" customWidth="1"/>
    <col min="12040" max="12040" width="12" style="143" customWidth="1"/>
    <col min="12041" max="12041" width="18.85546875" style="143" customWidth="1"/>
    <col min="12042" max="12042" width="42.85546875" style="143" customWidth="1"/>
    <col min="12043" max="12043" width="20.5703125" style="143" customWidth="1"/>
    <col min="12044" max="12044" width="34.28515625" style="143" customWidth="1"/>
    <col min="12045" max="12071" width="13.7109375" style="143" customWidth="1"/>
    <col min="12072" max="12072" width="3.42578125" style="143" customWidth="1"/>
    <col min="12073" max="12073" width="10.28515625" style="143" customWidth="1"/>
    <col min="12074" max="12074" width="5.140625" style="143" customWidth="1"/>
    <col min="12075" max="12075" width="1.7109375" style="143" customWidth="1"/>
    <col min="12076" max="12077" width="6.85546875" style="143" customWidth="1"/>
    <col min="12078" max="12078" width="13.7109375" style="143" customWidth="1"/>
    <col min="12079" max="12290" width="8.85546875" style="143"/>
    <col min="12291" max="12291" width="13.7109375" style="143" customWidth="1"/>
    <col min="12292" max="12293" width="10.28515625" style="143" customWidth="1"/>
    <col min="12294" max="12294" width="13.7109375" style="143" customWidth="1"/>
    <col min="12295" max="12295" width="27.42578125" style="143" customWidth="1"/>
    <col min="12296" max="12296" width="12" style="143" customWidth="1"/>
    <col min="12297" max="12297" width="18.85546875" style="143" customWidth="1"/>
    <col min="12298" max="12298" width="42.85546875" style="143" customWidth="1"/>
    <col min="12299" max="12299" width="20.5703125" style="143" customWidth="1"/>
    <col min="12300" max="12300" width="34.28515625" style="143" customWidth="1"/>
    <col min="12301" max="12327" width="13.7109375" style="143" customWidth="1"/>
    <col min="12328" max="12328" width="3.42578125" style="143" customWidth="1"/>
    <col min="12329" max="12329" width="10.28515625" style="143" customWidth="1"/>
    <col min="12330" max="12330" width="5.140625" style="143" customWidth="1"/>
    <col min="12331" max="12331" width="1.7109375" style="143" customWidth="1"/>
    <col min="12332" max="12333" width="6.85546875" style="143" customWidth="1"/>
    <col min="12334" max="12334" width="13.7109375" style="143" customWidth="1"/>
    <col min="12335" max="12546" width="8.85546875" style="143"/>
    <col min="12547" max="12547" width="13.7109375" style="143" customWidth="1"/>
    <col min="12548" max="12549" width="10.28515625" style="143" customWidth="1"/>
    <col min="12550" max="12550" width="13.7109375" style="143" customWidth="1"/>
    <col min="12551" max="12551" width="27.42578125" style="143" customWidth="1"/>
    <col min="12552" max="12552" width="12" style="143" customWidth="1"/>
    <col min="12553" max="12553" width="18.85546875" style="143" customWidth="1"/>
    <col min="12554" max="12554" width="42.85546875" style="143" customWidth="1"/>
    <col min="12555" max="12555" width="20.5703125" style="143" customWidth="1"/>
    <col min="12556" max="12556" width="34.28515625" style="143" customWidth="1"/>
    <col min="12557" max="12583" width="13.7109375" style="143" customWidth="1"/>
    <col min="12584" max="12584" width="3.42578125" style="143" customWidth="1"/>
    <col min="12585" max="12585" width="10.28515625" style="143" customWidth="1"/>
    <col min="12586" max="12586" width="5.140625" style="143" customWidth="1"/>
    <col min="12587" max="12587" width="1.7109375" style="143" customWidth="1"/>
    <col min="12588" max="12589" width="6.85546875" style="143" customWidth="1"/>
    <col min="12590" max="12590" width="13.7109375" style="143" customWidth="1"/>
    <col min="12591" max="12802" width="8.85546875" style="143"/>
    <col min="12803" max="12803" width="13.7109375" style="143" customWidth="1"/>
    <col min="12804" max="12805" width="10.28515625" style="143" customWidth="1"/>
    <col min="12806" max="12806" width="13.7109375" style="143" customWidth="1"/>
    <col min="12807" max="12807" width="27.42578125" style="143" customWidth="1"/>
    <col min="12808" max="12808" width="12" style="143" customWidth="1"/>
    <col min="12809" max="12809" width="18.85546875" style="143" customWidth="1"/>
    <col min="12810" max="12810" width="42.85546875" style="143" customWidth="1"/>
    <col min="12811" max="12811" width="20.5703125" style="143" customWidth="1"/>
    <col min="12812" max="12812" width="34.28515625" style="143" customWidth="1"/>
    <col min="12813" max="12839" width="13.7109375" style="143" customWidth="1"/>
    <col min="12840" max="12840" width="3.42578125" style="143" customWidth="1"/>
    <col min="12841" max="12841" width="10.28515625" style="143" customWidth="1"/>
    <col min="12842" max="12842" width="5.140625" style="143" customWidth="1"/>
    <col min="12843" max="12843" width="1.7109375" style="143" customWidth="1"/>
    <col min="12844" max="12845" width="6.85546875" style="143" customWidth="1"/>
    <col min="12846" max="12846" width="13.7109375" style="143" customWidth="1"/>
    <col min="12847" max="13058" width="8.85546875" style="143"/>
    <col min="13059" max="13059" width="13.7109375" style="143" customWidth="1"/>
    <col min="13060" max="13061" width="10.28515625" style="143" customWidth="1"/>
    <col min="13062" max="13062" width="13.7109375" style="143" customWidth="1"/>
    <col min="13063" max="13063" width="27.42578125" style="143" customWidth="1"/>
    <col min="13064" max="13064" width="12" style="143" customWidth="1"/>
    <col min="13065" max="13065" width="18.85546875" style="143" customWidth="1"/>
    <col min="13066" max="13066" width="42.85546875" style="143" customWidth="1"/>
    <col min="13067" max="13067" width="20.5703125" style="143" customWidth="1"/>
    <col min="13068" max="13068" width="34.28515625" style="143" customWidth="1"/>
    <col min="13069" max="13095" width="13.7109375" style="143" customWidth="1"/>
    <col min="13096" max="13096" width="3.42578125" style="143" customWidth="1"/>
    <col min="13097" max="13097" width="10.28515625" style="143" customWidth="1"/>
    <col min="13098" max="13098" width="5.140625" style="143" customWidth="1"/>
    <col min="13099" max="13099" width="1.7109375" style="143" customWidth="1"/>
    <col min="13100" max="13101" width="6.85546875" style="143" customWidth="1"/>
    <col min="13102" max="13102" width="13.7109375" style="143" customWidth="1"/>
    <col min="13103" max="13314" width="8.85546875" style="143"/>
    <col min="13315" max="13315" width="13.7109375" style="143" customWidth="1"/>
    <col min="13316" max="13317" width="10.28515625" style="143" customWidth="1"/>
    <col min="13318" max="13318" width="13.7109375" style="143" customWidth="1"/>
    <col min="13319" max="13319" width="27.42578125" style="143" customWidth="1"/>
    <col min="13320" max="13320" width="12" style="143" customWidth="1"/>
    <col min="13321" max="13321" width="18.85546875" style="143" customWidth="1"/>
    <col min="13322" max="13322" width="42.85546875" style="143" customWidth="1"/>
    <col min="13323" max="13323" width="20.5703125" style="143" customWidth="1"/>
    <col min="13324" max="13324" width="34.28515625" style="143" customWidth="1"/>
    <col min="13325" max="13351" width="13.7109375" style="143" customWidth="1"/>
    <col min="13352" max="13352" width="3.42578125" style="143" customWidth="1"/>
    <col min="13353" max="13353" width="10.28515625" style="143" customWidth="1"/>
    <col min="13354" max="13354" width="5.140625" style="143" customWidth="1"/>
    <col min="13355" max="13355" width="1.7109375" style="143" customWidth="1"/>
    <col min="13356" max="13357" width="6.85546875" style="143" customWidth="1"/>
    <col min="13358" max="13358" width="13.7109375" style="143" customWidth="1"/>
    <col min="13359" max="13570" width="8.85546875" style="143"/>
    <col min="13571" max="13571" width="13.7109375" style="143" customWidth="1"/>
    <col min="13572" max="13573" width="10.28515625" style="143" customWidth="1"/>
    <col min="13574" max="13574" width="13.7109375" style="143" customWidth="1"/>
    <col min="13575" max="13575" width="27.42578125" style="143" customWidth="1"/>
    <col min="13576" max="13576" width="12" style="143" customWidth="1"/>
    <col min="13577" max="13577" width="18.85546875" style="143" customWidth="1"/>
    <col min="13578" max="13578" width="42.85546875" style="143" customWidth="1"/>
    <col min="13579" max="13579" width="20.5703125" style="143" customWidth="1"/>
    <col min="13580" max="13580" width="34.28515625" style="143" customWidth="1"/>
    <col min="13581" max="13607" width="13.7109375" style="143" customWidth="1"/>
    <col min="13608" max="13608" width="3.42578125" style="143" customWidth="1"/>
    <col min="13609" max="13609" width="10.28515625" style="143" customWidth="1"/>
    <col min="13610" max="13610" width="5.140625" style="143" customWidth="1"/>
    <col min="13611" max="13611" width="1.7109375" style="143" customWidth="1"/>
    <col min="13612" max="13613" width="6.85546875" style="143" customWidth="1"/>
    <col min="13614" max="13614" width="13.7109375" style="143" customWidth="1"/>
    <col min="13615" max="13826" width="8.85546875" style="143"/>
    <col min="13827" max="13827" width="13.7109375" style="143" customWidth="1"/>
    <col min="13828" max="13829" width="10.28515625" style="143" customWidth="1"/>
    <col min="13830" max="13830" width="13.7109375" style="143" customWidth="1"/>
    <col min="13831" max="13831" width="27.42578125" style="143" customWidth="1"/>
    <col min="13832" max="13832" width="12" style="143" customWidth="1"/>
    <col min="13833" max="13833" width="18.85546875" style="143" customWidth="1"/>
    <col min="13834" max="13834" width="42.85546875" style="143" customWidth="1"/>
    <col min="13835" max="13835" width="20.5703125" style="143" customWidth="1"/>
    <col min="13836" max="13836" width="34.28515625" style="143" customWidth="1"/>
    <col min="13837" max="13863" width="13.7109375" style="143" customWidth="1"/>
    <col min="13864" max="13864" width="3.42578125" style="143" customWidth="1"/>
    <col min="13865" max="13865" width="10.28515625" style="143" customWidth="1"/>
    <col min="13866" max="13866" width="5.140625" style="143" customWidth="1"/>
    <col min="13867" max="13867" width="1.7109375" style="143" customWidth="1"/>
    <col min="13868" max="13869" width="6.85546875" style="143" customWidth="1"/>
    <col min="13870" max="13870" width="13.7109375" style="143" customWidth="1"/>
    <col min="13871" max="14082" width="8.85546875" style="143"/>
    <col min="14083" max="14083" width="13.7109375" style="143" customWidth="1"/>
    <col min="14084" max="14085" width="10.28515625" style="143" customWidth="1"/>
    <col min="14086" max="14086" width="13.7109375" style="143" customWidth="1"/>
    <col min="14087" max="14087" width="27.42578125" style="143" customWidth="1"/>
    <col min="14088" max="14088" width="12" style="143" customWidth="1"/>
    <col min="14089" max="14089" width="18.85546875" style="143" customWidth="1"/>
    <col min="14090" max="14090" width="42.85546875" style="143" customWidth="1"/>
    <col min="14091" max="14091" width="20.5703125" style="143" customWidth="1"/>
    <col min="14092" max="14092" width="34.28515625" style="143" customWidth="1"/>
    <col min="14093" max="14119" width="13.7109375" style="143" customWidth="1"/>
    <col min="14120" max="14120" width="3.42578125" style="143" customWidth="1"/>
    <col min="14121" max="14121" width="10.28515625" style="143" customWidth="1"/>
    <col min="14122" max="14122" width="5.140625" style="143" customWidth="1"/>
    <col min="14123" max="14123" width="1.7109375" style="143" customWidth="1"/>
    <col min="14124" max="14125" width="6.85546875" style="143" customWidth="1"/>
    <col min="14126" max="14126" width="13.7109375" style="143" customWidth="1"/>
    <col min="14127" max="14338" width="8.85546875" style="143"/>
    <col min="14339" max="14339" width="13.7109375" style="143" customWidth="1"/>
    <col min="14340" max="14341" width="10.28515625" style="143" customWidth="1"/>
    <col min="14342" max="14342" width="13.7109375" style="143" customWidth="1"/>
    <col min="14343" max="14343" width="27.42578125" style="143" customWidth="1"/>
    <col min="14344" max="14344" width="12" style="143" customWidth="1"/>
    <col min="14345" max="14345" width="18.85546875" style="143" customWidth="1"/>
    <col min="14346" max="14346" width="42.85546875" style="143" customWidth="1"/>
    <col min="14347" max="14347" width="20.5703125" style="143" customWidth="1"/>
    <col min="14348" max="14348" width="34.28515625" style="143" customWidth="1"/>
    <col min="14349" max="14375" width="13.7109375" style="143" customWidth="1"/>
    <col min="14376" max="14376" width="3.42578125" style="143" customWidth="1"/>
    <col min="14377" max="14377" width="10.28515625" style="143" customWidth="1"/>
    <col min="14378" max="14378" width="5.140625" style="143" customWidth="1"/>
    <col min="14379" max="14379" width="1.7109375" style="143" customWidth="1"/>
    <col min="14380" max="14381" width="6.85546875" style="143" customWidth="1"/>
    <col min="14382" max="14382" width="13.7109375" style="143" customWidth="1"/>
    <col min="14383" max="14594" width="8.85546875" style="143"/>
    <col min="14595" max="14595" width="13.7109375" style="143" customWidth="1"/>
    <col min="14596" max="14597" width="10.28515625" style="143" customWidth="1"/>
    <col min="14598" max="14598" width="13.7109375" style="143" customWidth="1"/>
    <col min="14599" max="14599" width="27.42578125" style="143" customWidth="1"/>
    <col min="14600" max="14600" width="12" style="143" customWidth="1"/>
    <col min="14601" max="14601" width="18.85546875" style="143" customWidth="1"/>
    <col min="14602" max="14602" width="42.85546875" style="143" customWidth="1"/>
    <col min="14603" max="14603" width="20.5703125" style="143" customWidth="1"/>
    <col min="14604" max="14604" width="34.28515625" style="143" customWidth="1"/>
    <col min="14605" max="14631" width="13.7109375" style="143" customWidth="1"/>
    <col min="14632" max="14632" width="3.42578125" style="143" customWidth="1"/>
    <col min="14633" max="14633" width="10.28515625" style="143" customWidth="1"/>
    <col min="14634" max="14634" width="5.140625" style="143" customWidth="1"/>
    <col min="14635" max="14635" width="1.7109375" style="143" customWidth="1"/>
    <col min="14636" max="14637" width="6.85546875" style="143" customWidth="1"/>
    <col min="14638" max="14638" width="13.7109375" style="143" customWidth="1"/>
    <col min="14639" max="14850" width="8.85546875" style="143"/>
    <col min="14851" max="14851" width="13.7109375" style="143" customWidth="1"/>
    <col min="14852" max="14853" width="10.28515625" style="143" customWidth="1"/>
    <col min="14854" max="14854" width="13.7109375" style="143" customWidth="1"/>
    <col min="14855" max="14855" width="27.42578125" style="143" customWidth="1"/>
    <col min="14856" max="14856" width="12" style="143" customWidth="1"/>
    <col min="14857" max="14857" width="18.85546875" style="143" customWidth="1"/>
    <col min="14858" max="14858" width="42.85546875" style="143" customWidth="1"/>
    <col min="14859" max="14859" width="20.5703125" style="143" customWidth="1"/>
    <col min="14860" max="14860" width="34.28515625" style="143" customWidth="1"/>
    <col min="14861" max="14887" width="13.7109375" style="143" customWidth="1"/>
    <col min="14888" max="14888" width="3.42578125" style="143" customWidth="1"/>
    <col min="14889" max="14889" width="10.28515625" style="143" customWidth="1"/>
    <col min="14890" max="14890" width="5.140625" style="143" customWidth="1"/>
    <col min="14891" max="14891" width="1.7109375" style="143" customWidth="1"/>
    <col min="14892" max="14893" width="6.85546875" style="143" customWidth="1"/>
    <col min="14894" max="14894" width="13.7109375" style="143" customWidth="1"/>
    <col min="14895" max="15106" width="8.85546875" style="143"/>
    <col min="15107" max="15107" width="13.7109375" style="143" customWidth="1"/>
    <col min="15108" max="15109" width="10.28515625" style="143" customWidth="1"/>
    <col min="15110" max="15110" width="13.7109375" style="143" customWidth="1"/>
    <col min="15111" max="15111" width="27.42578125" style="143" customWidth="1"/>
    <col min="15112" max="15112" width="12" style="143" customWidth="1"/>
    <col min="15113" max="15113" width="18.85546875" style="143" customWidth="1"/>
    <col min="15114" max="15114" width="42.85546875" style="143" customWidth="1"/>
    <col min="15115" max="15115" width="20.5703125" style="143" customWidth="1"/>
    <col min="15116" max="15116" width="34.28515625" style="143" customWidth="1"/>
    <col min="15117" max="15143" width="13.7109375" style="143" customWidth="1"/>
    <col min="15144" max="15144" width="3.42578125" style="143" customWidth="1"/>
    <col min="15145" max="15145" width="10.28515625" style="143" customWidth="1"/>
    <col min="15146" max="15146" width="5.140625" style="143" customWidth="1"/>
    <col min="15147" max="15147" width="1.7109375" style="143" customWidth="1"/>
    <col min="15148" max="15149" width="6.85546875" style="143" customWidth="1"/>
    <col min="15150" max="15150" width="13.7109375" style="143" customWidth="1"/>
    <col min="15151" max="15362" width="8.85546875" style="143"/>
    <col min="15363" max="15363" width="13.7109375" style="143" customWidth="1"/>
    <col min="15364" max="15365" width="10.28515625" style="143" customWidth="1"/>
    <col min="15366" max="15366" width="13.7109375" style="143" customWidth="1"/>
    <col min="15367" max="15367" width="27.42578125" style="143" customWidth="1"/>
    <col min="15368" max="15368" width="12" style="143" customWidth="1"/>
    <col min="15369" max="15369" width="18.85546875" style="143" customWidth="1"/>
    <col min="15370" max="15370" width="42.85546875" style="143" customWidth="1"/>
    <col min="15371" max="15371" width="20.5703125" style="143" customWidth="1"/>
    <col min="15372" max="15372" width="34.28515625" style="143" customWidth="1"/>
    <col min="15373" max="15399" width="13.7109375" style="143" customWidth="1"/>
    <col min="15400" max="15400" width="3.42578125" style="143" customWidth="1"/>
    <col min="15401" max="15401" width="10.28515625" style="143" customWidth="1"/>
    <col min="15402" max="15402" width="5.140625" style="143" customWidth="1"/>
    <col min="15403" max="15403" width="1.7109375" style="143" customWidth="1"/>
    <col min="15404" max="15405" width="6.85546875" style="143" customWidth="1"/>
    <col min="15406" max="15406" width="13.7109375" style="143" customWidth="1"/>
    <col min="15407" max="15618" width="8.85546875" style="143"/>
    <col min="15619" max="15619" width="13.7109375" style="143" customWidth="1"/>
    <col min="15620" max="15621" width="10.28515625" style="143" customWidth="1"/>
    <col min="15622" max="15622" width="13.7109375" style="143" customWidth="1"/>
    <col min="15623" max="15623" width="27.42578125" style="143" customWidth="1"/>
    <col min="15624" max="15624" width="12" style="143" customWidth="1"/>
    <col min="15625" max="15625" width="18.85546875" style="143" customWidth="1"/>
    <col min="15626" max="15626" width="42.85546875" style="143" customWidth="1"/>
    <col min="15627" max="15627" width="20.5703125" style="143" customWidth="1"/>
    <col min="15628" max="15628" width="34.28515625" style="143" customWidth="1"/>
    <col min="15629" max="15655" width="13.7109375" style="143" customWidth="1"/>
    <col min="15656" max="15656" width="3.42578125" style="143" customWidth="1"/>
    <col min="15657" max="15657" width="10.28515625" style="143" customWidth="1"/>
    <col min="15658" max="15658" width="5.140625" style="143" customWidth="1"/>
    <col min="15659" max="15659" width="1.7109375" style="143" customWidth="1"/>
    <col min="15660" max="15661" width="6.85546875" style="143" customWidth="1"/>
    <col min="15662" max="15662" width="13.7109375" style="143" customWidth="1"/>
    <col min="15663" max="15874" width="8.85546875" style="143"/>
    <col min="15875" max="15875" width="13.7109375" style="143" customWidth="1"/>
    <col min="15876" max="15877" width="10.28515625" style="143" customWidth="1"/>
    <col min="15878" max="15878" width="13.7109375" style="143" customWidth="1"/>
    <col min="15879" max="15879" width="27.42578125" style="143" customWidth="1"/>
    <col min="15880" max="15880" width="12" style="143" customWidth="1"/>
    <col min="15881" max="15881" width="18.85546875" style="143" customWidth="1"/>
    <col min="15882" max="15882" width="42.85546875" style="143" customWidth="1"/>
    <col min="15883" max="15883" width="20.5703125" style="143" customWidth="1"/>
    <col min="15884" max="15884" width="34.28515625" style="143" customWidth="1"/>
    <col min="15885" max="15911" width="13.7109375" style="143" customWidth="1"/>
    <col min="15912" max="15912" width="3.42578125" style="143" customWidth="1"/>
    <col min="15913" max="15913" width="10.28515625" style="143" customWidth="1"/>
    <col min="15914" max="15914" width="5.140625" style="143" customWidth="1"/>
    <col min="15915" max="15915" width="1.7109375" style="143" customWidth="1"/>
    <col min="15916" max="15917" width="6.85546875" style="143" customWidth="1"/>
    <col min="15918" max="15918" width="13.7109375" style="143" customWidth="1"/>
    <col min="15919" max="16130" width="8.85546875" style="143"/>
    <col min="16131" max="16131" width="13.7109375" style="143" customWidth="1"/>
    <col min="16132" max="16133" width="10.28515625" style="143" customWidth="1"/>
    <col min="16134" max="16134" width="13.7109375" style="143" customWidth="1"/>
    <col min="16135" max="16135" width="27.42578125" style="143" customWidth="1"/>
    <col min="16136" max="16136" width="12" style="143" customWidth="1"/>
    <col min="16137" max="16137" width="18.85546875" style="143" customWidth="1"/>
    <col min="16138" max="16138" width="42.85546875" style="143" customWidth="1"/>
    <col min="16139" max="16139" width="20.5703125" style="143" customWidth="1"/>
    <col min="16140" max="16140" width="34.28515625" style="143" customWidth="1"/>
    <col min="16141" max="16167" width="13.7109375" style="143" customWidth="1"/>
    <col min="16168" max="16168" width="3.42578125" style="143" customWidth="1"/>
    <col min="16169" max="16169" width="10.28515625" style="143" customWidth="1"/>
    <col min="16170" max="16170" width="5.140625" style="143" customWidth="1"/>
    <col min="16171" max="16171" width="1.7109375" style="143" customWidth="1"/>
    <col min="16172" max="16173" width="6.85546875" style="143" customWidth="1"/>
    <col min="16174" max="16174" width="13.7109375" style="143" customWidth="1"/>
    <col min="16175" max="16383" width="8.85546875" style="143"/>
    <col min="16384" max="16384" width="8.85546875" style="143" customWidth="1"/>
  </cols>
  <sheetData>
    <row r="1" spans="1:70" ht="14.45" customHeight="1">
      <c r="A1" s="473" t="s">
        <v>721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  <c r="AK1" s="391"/>
      <c r="AL1" s="391"/>
      <c r="AM1" s="386"/>
      <c r="AN1" s="386"/>
      <c r="AO1" s="386"/>
      <c r="AP1" s="386"/>
      <c r="AQ1" s="217"/>
      <c r="AR1" s="142"/>
      <c r="AS1" s="142"/>
      <c r="AW1" s="267"/>
      <c r="BI1" s="267"/>
    </row>
    <row r="2" spans="1:70" ht="14.45" customHeight="1">
      <c r="A2" s="473" t="s">
        <v>722</v>
      </c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392"/>
      <c r="S2" s="392"/>
      <c r="T2" s="392"/>
      <c r="U2" s="392"/>
      <c r="V2" s="392"/>
      <c r="W2" s="392"/>
      <c r="X2" s="392"/>
      <c r="Y2" s="392"/>
      <c r="Z2" s="392"/>
      <c r="AA2" s="392"/>
      <c r="AB2" s="392"/>
      <c r="AC2" s="392"/>
      <c r="AD2" s="392"/>
      <c r="AE2" s="392"/>
      <c r="AF2" s="392"/>
      <c r="AG2" s="392"/>
      <c r="AH2" s="392"/>
      <c r="AI2" s="392"/>
      <c r="AJ2" s="392"/>
      <c r="AK2" s="391"/>
      <c r="AL2" s="391"/>
      <c r="AM2" s="386"/>
      <c r="AN2" s="386"/>
      <c r="AO2" s="386"/>
      <c r="AP2" s="386"/>
      <c r="AQ2" s="217"/>
      <c r="AR2" s="142"/>
      <c r="AS2" s="142"/>
      <c r="AU2" s="267"/>
      <c r="AV2" s="267"/>
      <c r="AW2" s="267"/>
      <c r="AX2" s="267"/>
      <c r="AY2" s="267"/>
      <c r="AZ2" s="267"/>
      <c r="BA2" s="267"/>
      <c r="BB2" s="267"/>
      <c r="BC2" s="267"/>
      <c r="BD2" s="267"/>
      <c r="BE2" s="267"/>
      <c r="BF2" s="267"/>
      <c r="BG2" s="267"/>
      <c r="BH2" s="267"/>
      <c r="BI2" s="267"/>
      <c r="BJ2" s="267"/>
      <c r="BK2" s="267"/>
      <c r="BL2" s="267"/>
      <c r="BM2" s="267"/>
      <c r="BN2" s="267"/>
      <c r="BO2" s="267"/>
      <c r="BP2" s="267"/>
      <c r="BQ2" s="267"/>
      <c r="BR2" s="267"/>
    </row>
    <row r="3" spans="1:70" ht="14.45" customHeight="1">
      <c r="A3" s="473" t="s">
        <v>1031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1"/>
      <c r="AL3" s="391"/>
      <c r="AM3" s="386"/>
      <c r="AN3" s="386"/>
      <c r="AO3" s="386"/>
      <c r="AP3" s="386"/>
      <c r="AQ3" s="217"/>
      <c r="AR3" s="268"/>
      <c r="AS3" s="268"/>
      <c r="AT3" s="267"/>
      <c r="AU3" s="267"/>
      <c r="AV3" s="267"/>
      <c r="AW3" s="267"/>
      <c r="AX3" s="267"/>
      <c r="AY3" s="267"/>
      <c r="AZ3" s="267"/>
      <c r="BA3" s="267"/>
      <c r="BB3" s="267"/>
      <c r="BC3" s="267"/>
    </row>
    <row r="4" spans="1:70" ht="14.45" customHeight="1">
      <c r="A4" s="473" t="s">
        <v>1032</v>
      </c>
      <c r="B4" s="473"/>
      <c r="C4" s="473"/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392"/>
      <c r="S4" s="392"/>
      <c r="T4" s="392"/>
      <c r="U4" s="392"/>
      <c r="V4" s="392"/>
      <c r="W4" s="392"/>
      <c r="X4" s="392"/>
      <c r="Y4" s="392"/>
      <c r="Z4" s="392"/>
      <c r="AA4" s="392"/>
      <c r="AB4" s="392"/>
      <c r="AC4" s="392"/>
      <c r="AD4" s="392"/>
      <c r="AE4" s="392"/>
      <c r="AF4" s="392"/>
      <c r="AG4" s="392"/>
      <c r="AH4" s="392"/>
      <c r="AI4" s="392"/>
      <c r="AJ4" s="392"/>
      <c r="AK4" s="391"/>
      <c r="AL4" s="391"/>
      <c r="AM4" s="386"/>
      <c r="AN4" s="386"/>
      <c r="AO4" s="386"/>
      <c r="AP4" s="386"/>
      <c r="AQ4" s="217"/>
      <c r="AR4" s="142"/>
      <c r="AS4" s="142"/>
    </row>
    <row r="5" spans="1:70" ht="14.45" customHeight="1">
      <c r="A5" s="473" t="s">
        <v>1033</v>
      </c>
      <c r="B5" s="473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392"/>
      <c r="S5" s="392"/>
      <c r="T5" s="392"/>
      <c r="U5" s="392"/>
      <c r="V5" s="392"/>
      <c r="W5" s="392"/>
      <c r="X5" s="392"/>
      <c r="Y5" s="392"/>
      <c r="Z5" s="392"/>
      <c r="AA5" s="392"/>
      <c r="AB5" s="392"/>
      <c r="AC5" s="392"/>
      <c r="AD5" s="392"/>
      <c r="AE5" s="392"/>
      <c r="AF5" s="392"/>
      <c r="AG5" s="392"/>
      <c r="AH5" s="392"/>
      <c r="AI5" s="392"/>
      <c r="AJ5" s="392"/>
      <c r="AK5" s="391"/>
      <c r="AL5" s="391"/>
      <c r="AM5" s="386"/>
      <c r="AN5" s="386"/>
      <c r="AO5" s="386"/>
      <c r="AP5" s="386"/>
      <c r="AQ5" s="217"/>
      <c r="AR5" s="142"/>
      <c r="AS5" s="142"/>
    </row>
    <row r="6" spans="1:70" ht="26.45" customHeight="1" thickBot="1">
      <c r="A6" s="393" t="s">
        <v>418</v>
      </c>
      <c r="B6" s="393" t="s">
        <v>419</v>
      </c>
      <c r="C6" s="393" t="s">
        <v>420</v>
      </c>
      <c r="D6" s="393" t="s">
        <v>1034</v>
      </c>
      <c r="E6" s="393" t="s">
        <v>1035</v>
      </c>
      <c r="F6" s="393" t="s">
        <v>421</v>
      </c>
      <c r="G6" s="393" t="s">
        <v>422</v>
      </c>
      <c r="H6" s="393" t="s">
        <v>423</v>
      </c>
      <c r="I6" s="393" t="s">
        <v>424</v>
      </c>
      <c r="J6" s="393" t="s">
        <v>425</v>
      </c>
      <c r="K6" s="393" t="s">
        <v>426</v>
      </c>
      <c r="L6" s="393" t="s">
        <v>427</v>
      </c>
      <c r="M6" s="393" t="s">
        <v>333</v>
      </c>
      <c r="N6" s="393" t="s">
        <v>1036</v>
      </c>
      <c r="O6" s="393" t="s">
        <v>1037</v>
      </c>
      <c r="P6" s="393" t="s">
        <v>428</v>
      </c>
      <c r="Q6" s="393" t="s">
        <v>429</v>
      </c>
      <c r="R6" s="393" t="s">
        <v>1038</v>
      </c>
      <c r="S6" s="393" t="s">
        <v>1039</v>
      </c>
      <c r="T6" s="393" t="s">
        <v>1040</v>
      </c>
      <c r="U6" s="393" t="s">
        <v>1041</v>
      </c>
      <c r="V6" s="393" t="s">
        <v>1042</v>
      </c>
      <c r="W6" s="393" t="s">
        <v>1043</v>
      </c>
      <c r="X6" s="393" t="s">
        <v>1044</v>
      </c>
      <c r="Y6" s="393" t="s">
        <v>1045</v>
      </c>
      <c r="Z6" s="393" t="s">
        <v>1046</v>
      </c>
      <c r="AA6" s="393" t="s">
        <v>1047</v>
      </c>
      <c r="AB6" s="393" t="s">
        <v>1048</v>
      </c>
      <c r="AC6" s="393" t="s">
        <v>1049</v>
      </c>
      <c r="AD6" s="393" t="s">
        <v>1050</v>
      </c>
      <c r="AE6" s="393" t="s">
        <v>1051</v>
      </c>
      <c r="AF6" s="393" t="s">
        <v>1052</v>
      </c>
      <c r="AG6" s="393" t="s">
        <v>1053</v>
      </c>
      <c r="AH6" s="393" t="s">
        <v>1054</v>
      </c>
      <c r="AI6" s="393" t="s">
        <v>1055</v>
      </c>
      <c r="AJ6" s="393" t="s">
        <v>1056</v>
      </c>
      <c r="AK6" s="387"/>
      <c r="AL6" s="472"/>
      <c r="AM6" s="472"/>
      <c r="AN6" s="123" t="s">
        <v>478</v>
      </c>
      <c r="AO6" s="124"/>
      <c r="AP6" s="217"/>
      <c r="AQ6" s="219"/>
      <c r="AR6" s="144"/>
      <c r="AS6" s="121" t="s">
        <v>403</v>
      </c>
      <c r="AT6" s="122">
        <v>3</v>
      </c>
      <c r="AU6" s="122">
        <v>4</v>
      </c>
      <c r="AW6" s="121" t="s">
        <v>403</v>
      </c>
      <c r="AX6" s="122">
        <v>3</v>
      </c>
      <c r="AY6" s="122">
        <v>4</v>
      </c>
      <c r="AZ6" s="154"/>
    </row>
    <row r="7" spans="1:70" ht="13.35" customHeight="1" thickBot="1">
      <c r="A7" s="394">
        <v>40704</v>
      </c>
      <c r="B7" s="394">
        <v>41133</v>
      </c>
      <c r="C7" s="395" t="s">
        <v>80</v>
      </c>
      <c r="D7" s="396" t="s">
        <v>81</v>
      </c>
      <c r="E7" s="396" t="s">
        <v>82</v>
      </c>
      <c r="F7" s="397">
        <v>1080</v>
      </c>
      <c r="G7" s="395" t="s">
        <v>86</v>
      </c>
      <c r="H7" s="395" t="s">
        <v>527</v>
      </c>
      <c r="I7" s="396" t="s">
        <v>464</v>
      </c>
      <c r="J7" s="396"/>
      <c r="K7" s="396" t="s">
        <v>931</v>
      </c>
      <c r="L7" s="396" t="s">
        <v>932</v>
      </c>
      <c r="M7" s="398">
        <v>1940</v>
      </c>
      <c r="N7" s="399" t="s">
        <v>1057</v>
      </c>
      <c r="O7" s="398">
        <v>0</v>
      </c>
      <c r="P7" s="398">
        <v>0</v>
      </c>
      <c r="Q7" s="398">
        <v>0</v>
      </c>
      <c r="R7" s="398">
        <v>2085</v>
      </c>
      <c r="S7" s="398">
        <v>2085</v>
      </c>
      <c r="T7" s="398">
        <v>25</v>
      </c>
      <c r="U7" s="398">
        <v>8</v>
      </c>
      <c r="V7" s="398">
        <v>5</v>
      </c>
      <c r="W7" s="398">
        <v>5</v>
      </c>
      <c r="X7" s="398">
        <v>3</v>
      </c>
      <c r="Y7" s="398">
        <v>18</v>
      </c>
      <c r="Z7" s="398">
        <v>25</v>
      </c>
      <c r="AA7" s="398">
        <v>0</v>
      </c>
      <c r="AB7" s="398">
        <v>0</v>
      </c>
      <c r="AC7" s="398">
        <v>0</v>
      </c>
      <c r="AD7" s="398">
        <v>0</v>
      </c>
      <c r="AE7" s="398">
        <v>0</v>
      </c>
      <c r="AF7" s="398">
        <v>0</v>
      </c>
      <c r="AG7" s="398">
        <v>0</v>
      </c>
      <c r="AH7" s="398">
        <v>0</v>
      </c>
      <c r="AI7" s="398">
        <v>0</v>
      </c>
      <c r="AJ7" s="398">
        <v>2174</v>
      </c>
      <c r="AK7" s="191"/>
      <c r="AL7" s="471"/>
      <c r="AM7" s="471"/>
      <c r="AN7" s="125" t="s">
        <v>1337</v>
      </c>
      <c r="AO7" s="221">
        <v>-1000</v>
      </c>
      <c r="AP7" s="429"/>
      <c r="AQ7" s="220"/>
      <c r="AR7" s="144"/>
      <c r="AS7" s="123" t="s">
        <v>404</v>
      </c>
      <c r="AT7" s="124">
        <v>45747</v>
      </c>
      <c r="AU7" s="124">
        <v>46112</v>
      </c>
      <c r="AW7" s="123" t="s">
        <v>404</v>
      </c>
      <c r="AX7" s="124">
        <v>45747</v>
      </c>
      <c r="AY7" s="124">
        <v>46112</v>
      </c>
      <c r="AZ7" s="262"/>
      <c r="BB7" s="203">
        <v>2</v>
      </c>
      <c r="BC7" s="203">
        <v>3</v>
      </c>
      <c r="BD7" s="227">
        <v>4</v>
      </c>
      <c r="BE7" s="228">
        <v>5</v>
      </c>
      <c r="BF7" s="203">
        <v>6</v>
      </c>
      <c r="BG7" s="203">
        <v>7</v>
      </c>
      <c r="BH7" s="203">
        <v>8</v>
      </c>
      <c r="BI7" s="203">
        <v>9</v>
      </c>
      <c r="BJ7" s="228">
        <v>10</v>
      </c>
    </row>
    <row r="8" spans="1:70" ht="13.35" customHeight="1">
      <c r="A8" s="394">
        <v>40418</v>
      </c>
      <c r="B8" s="394">
        <v>41220</v>
      </c>
      <c r="C8" s="395" t="s">
        <v>84</v>
      </c>
      <c r="D8" s="396" t="s">
        <v>97</v>
      </c>
      <c r="E8" s="396" t="s">
        <v>82</v>
      </c>
      <c r="F8" s="397">
        <v>690</v>
      </c>
      <c r="G8" s="395" t="s">
        <v>86</v>
      </c>
      <c r="H8" s="395" t="s">
        <v>357</v>
      </c>
      <c r="I8" s="396" t="s">
        <v>358</v>
      </c>
      <c r="J8" s="396"/>
      <c r="K8" s="396" t="s">
        <v>720</v>
      </c>
      <c r="L8" s="396" t="s">
        <v>1058</v>
      </c>
      <c r="M8" s="398">
        <v>1515</v>
      </c>
      <c r="N8" s="399" t="s">
        <v>1057</v>
      </c>
      <c r="O8" s="398">
        <v>0</v>
      </c>
      <c r="P8" s="398">
        <v>0</v>
      </c>
      <c r="Q8" s="398">
        <v>-25</v>
      </c>
      <c r="R8" s="398">
        <v>1683</v>
      </c>
      <c r="S8" s="398">
        <v>1683</v>
      </c>
      <c r="T8" s="398">
        <v>25</v>
      </c>
      <c r="U8" s="398">
        <v>8</v>
      </c>
      <c r="V8" s="398">
        <v>5</v>
      </c>
      <c r="W8" s="398">
        <v>5</v>
      </c>
      <c r="X8" s="398">
        <v>3</v>
      </c>
      <c r="Y8" s="398">
        <v>18</v>
      </c>
      <c r="Z8" s="398">
        <v>25</v>
      </c>
      <c r="AA8" s="398">
        <v>0</v>
      </c>
      <c r="AB8" s="398">
        <v>0</v>
      </c>
      <c r="AC8" s="398">
        <v>0</v>
      </c>
      <c r="AD8" s="398">
        <v>0</v>
      </c>
      <c r="AE8" s="398">
        <v>0</v>
      </c>
      <c r="AF8" s="398">
        <v>0</v>
      </c>
      <c r="AG8" s="398">
        <v>0</v>
      </c>
      <c r="AH8" s="398">
        <v>0</v>
      </c>
      <c r="AI8" s="398">
        <v>0</v>
      </c>
      <c r="AJ8" s="398">
        <v>1772</v>
      </c>
      <c r="AK8" s="191"/>
      <c r="AL8" s="471"/>
      <c r="AM8" s="471"/>
      <c r="AN8" s="125" t="s">
        <v>1338</v>
      </c>
      <c r="AO8" s="269">
        <v>-5460</v>
      </c>
      <c r="AP8" s="429"/>
      <c r="AQ8" s="220"/>
      <c r="AR8" s="144"/>
      <c r="AS8" s="125" t="s">
        <v>405</v>
      </c>
      <c r="AT8" s="265">
        <v>5084648.432068808</v>
      </c>
      <c r="AU8" s="265">
        <v>5221028.6539082173</v>
      </c>
      <c r="AW8" s="125" t="s">
        <v>444</v>
      </c>
      <c r="AX8" s="145">
        <v>1653335.0850956391</v>
      </c>
      <c r="AY8" s="145">
        <v>1714345.2978964527</v>
      </c>
      <c r="AZ8" s="264"/>
      <c r="BB8" s="204">
        <v>45382</v>
      </c>
      <c r="BC8" s="204">
        <v>45747</v>
      </c>
      <c r="BD8" s="204">
        <v>46112</v>
      </c>
      <c r="BE8" s="229">
        <v>46477</v>
      </c>
      <c r="BF8" s="204">
        <v>46843</v>
      </c>
      <c r="BG8" s="204">
        <v>47208</v>
      </c>
      <c r="BH8" s="204">
        <v>47573</v>
      </c>
      <c r="BI8" s="204">
        <v>47938</v>
      </c>
      <c r="BJ8" s="229">
        <v>48304</v>
      </c>
    </row>
    <row r="9" spans="1:70" ht="13.35" customHeight="1">
      <c r="A9" s="394">
        <v>40756</v>
      </c>
      <c r="B9" s="394">
        <v>41142</v>
      </c>
      <c r="C9" s="395" t="s">
        <v>87</v>
      </c>
      <c r="D9" s="396" t="s">
        <v>97</v>
      </c>
      <c r="E9" s="396" t="s">
        <v>82</v>
      </c>
      <c r="F9" s="397">
        <v>690</v>
      </c>
      <c r="G9" s="395" t="s">
        <v>86</v>
      </c>
      <c r="H9" s="395" t="s">
        <v>646</v>
      </c>
      <c r="I9" s="396" t="s">
        <v>645</v>
      </c>
      <c r="J9" s="396"/>
      <c r="K9" s="396" t="s">
        <v>873</v>
      </c>
      <c r="L9" s="396" t="s">
        <v>814</v>
      </c>
      <c r="M9" s="398">
        <v>1515</v>
      </c>
      <c r="N9" s="399" t="s">
        <v>1057</v>
      </c>
      <c r="O9" s="398">
        <v>0</v>
      </c>
      <c r="P9" s="398">
        <v>0</v>
      </c>
      <c r="Q9" s="398">
        <v>0</v>
      </c>
      <c r="R9" s="398">
        <v>1612</v>
      </c>
      <c r="S9" s="398">
        <v>1612</v>
      </c>
      <c r="T9" s="398">
        <v>25</v>
      </c>
      <c r="U9" s="398">
        <v>8</v>
      </c>
      <c r="V9" s="398">
        <v>5</v>
      </c>
      <c r="W9" s="398">
        <v>5</v>
      </c>
      <c r="X9" s="398">
        <v>3</v>
      </c>
      <c r="Y9" s="398">
        <v>18</v>
      </c>
      <c r="Z9" s="398">
        <v>0</v>
      </c>
      <c r="AA9" s="398">
        <v>0</v>
      </c>
      <c r="AB9" s="398">
        <v>0</v>
      </c>
      <c r="AC9" s="398">
        <v>75</v>
      </c>
      <c r="AD9" s="398">
        <v>0</v>
      </c>
      <c r="AE9" s="398">
        <v>0</v>
      </c>
      <c r="AF9" s="398">
        <v>0</v>
      </c>
      <c r="AG9" s="398">
        <v>0</v>
      </c>
      <c r="AH9" s="398">
        <v>0</v>
      </c>
      <c r="AI9" s="398">
        <v>0</v>
      </c>
      <c r="AJ9" s="398">
        <v>1751</v>
      </c>
      <c r="AK9" s="191"/>
      <c r="AL9" s="471"/>
      <c r="AM9" s="471"/>
      <c r="AN9" s="125" t="s">
        <v>1339</v>
      </c>
      <c r="AO9" s="269">
        <v>-10332.5</v>
      </c>
      <c r="AP9" s="429"/>
      <c r="AQ9" s="220"/>
      <c r="AR9" s="144"/>
      <c r="AS9" s="125" t="s">
        <v>406</v>
      </c>
      <c r="AT9" s="195">
        <f>AT8/12</f>
        <v>423720.70267240069</v>
      </c>
      <c r="AU9" s="195">
        <f>AU8/12</f>
        <v>435085.72115901811</v>
      </c>
      <c r="AW9" s="125" t="s">
        <v>409</v>
      </c>
      <c r="AX9" s="128">
        <f>+AT12</f>
        <v>0.25</v>
      </c>
      <c r="AY9" s="128">
        <f>+AU12</f>
        <v>0.75</v>
      </c>
      <c r="AZ9" s="128"/>
      <c r="BB9" s="205"/>
      <c r="BC9" s="205"/>
      <c r="BD9" s="205"/>
      <c r="BE9" s="230"/>
      <c r="BF9" s="231"/>
      <c r="BG9" s="231"/>
      <c r="BH9" s="231"/>
      <c r="BI9" s="231"/>
      <c r="BJ9" s="232"/>
    </row>
    <row r="10" spans="1:70" ht="13.35" customHeight="1">
      <c r="A10" s="394">
        <v>40857</v>
      </c>
      <c r="B10" s="394">
        <v>41030</v>
      </c>
      <c r="C10" s="395" t="s">
        <v>88</v>
      </c>
      <c r="D10" s="396" t="s">
        <v>97</v>
      </c>
      <c r="E10" s="396" t="s">
        <v>82</v>
      </c>
      <c r="F10" s="397">
        <v>690</v>
      </c>
      <c r="G10" s="395" t="s">
        <v>86</v>
      </c>
      <c r="H10" s="395" t="s">
        <v>740</v>
      </c>
      <c r="I10" s="396" t="s">
        <v>498</v>
      </c>
      <c r="J10" s="396"/>
      <c r="K10" s="396" t="s">
        <v>498</v>
      </c>
      <c r="L10" s="396" t="s">
        <v>741</v>
      </c>
      <c r="M10" s="398">
        <v>1515</v>
      </c>
      <c r="N10" s="399" t="s">
        <v>1057</v>
      </c>
      <c r="O10" s="398">
        <v>0</v>
      </c>
      <c r="P10" s="398">
        <v>0</v>
      </c>
      <c r="Q10" s="398">
        <v>-318.7</v>
      </c>
      <c r="R10" s="398">
        <v>1565</v>
      </c>
      <c r="S10" s="398">
        <v>1565</v>
      </c>
      <c r="T10" s="398">
        <v>25</v>
      </c>
      <c r="U10" s="398">
        <v>8</v>
      </c>
      <c r="V10" s="398">
        <v>5</v>
      </c>
      <c r="W10" s="398">
        <v>5</v>
      </c>
      <c r="X10" s="398">
        <v>3</v>
      </c>
      <c r="Y10" s="398">
        <v>18</v>
      </c>
      <c r="Z10" s="398">
        <v>25</v>
      </c>
      <c r="AA10" s="398">
        <v>0</v>
      </c>
      <c r="AB10" s="398">
        <v>0</v>
      </c>
      <c r="AC10" s="398">
        <v>0</v>
      </c>
      <c r="AD10" s="398">
        <v>0</v>
      </c>
      <c r="AE10" s="398">
        <v>0</v>
      </c>
      <c r="AF10" s="398">
        <v>0</v>
      </c>
      <c r="AG10" s="398">
        <v>0</v>
      </c>
      <c r="AH10" s="398">
        <v>0</v>
      </c>
      <c r="AI10" s="398">
        <v>0</v>
      </c>
      <c r="AJ10" s="398">
        <v>1654</v>
      </c>
      <c r="AK10" s="191"/>
      <c r="AL10" s="471"/>
      <c r="AM10" s="471"/>
      <c r="AN10" s="434" t="s">
        <v>724</v>
      </c>
      <c r="AO10" s="435">
        <f>SUM(AO7:AO9)</f>
        <v>-16792.5</v>
      </c>
      <c r="AP10" s="429"/>
      <c r="AQ10" s="220"/>
      <c r="AR10" s="144"/>
      <c r="AS10" s="125" t="s">
        <v>407</v>
      </c>
      <c r="AT10" s="126">
        <v>1</v>
      </c>
      <c r="AU10" s="126">
        <v>1</v>
      </c>
      <c r="AW10" s="159" t="s">
        <v>445</v>
      </c>
      <c r="AX10" s="159"/>
      <c r="AY10" s="160">
        <f>SUMPRODUCT(AX8:AY8,AX9:AY9)</f>
        <v>1699092.7446962495</v>
      </c>
      <c r="AZ10" s="156"/>
      <c r="BA10" s="263" t="s">
        <v>829</v>
      </c>
      <c r="BB10" s="206"/>
      <c r="BC10" s="206"/>
      <c r="BD10" s="206"/>
      <c r="BE10" s="233"/>
      <c r="BF10" s="206"/>
      <c r="BG10" s="206"/>
      <c r="BH10" s="206"/>
      <c r="BI10" s="206"/>
      <c r="BJ10" s="233"/>
    </row>
    <row r="11" spans="1:70" ht="13.35" customHeight="1">
      <c r="A11" s="394">
        <v>40615</v>
      </c>
      <c r="B11" s="394">
        <v>40971</v>
      </c>
      <c r="C11" s="395" t="s">
        <v>89</v>
      </c>
      <c r="D11" s="396" t="s">
        <v>81</v>
      </c>
      <c r="E11" s="396" t="s">
        <v>82</v>
      </c>
      <c r="F11" s="397">
        <v>1080</v>
      </c>
      <c r="G11" s="395" t="s">
        <v>86</v>
      </c>
      <c r="H11" s="395" t="s">
        <v>487</v>
      </c>
      <c r="I11" s="396" t="s">
        <v>472</v>
      </c>
      <c r="J11" s="396"/>
      <c r="K11" s="396" t="s">
        <v>742</v>
      </c>
      <c r="L11" s="396" t="s">
        <v>743</v>
      </c>
      <c r="M11" s="398">
        <v>1940</v>
      </c>
      <c r="N11" s="399" t="s">
        <v>1057</v>
      </c>
      <c r="O11" s="398">
        <v>0</v>
      </c>
      <c r="P11" s="398">
        <v>0</v>
      </c>
      <c r="Q11" s="398">
        <v>-2305.39</v>
      </c>
      <c r="R11" s="398">
        <v>2100</v>
      </c>
      <c r="S11" s="398">
        <v>2100</v>
      </c>
      <c r="T11" s="398">
        <v>25</v>
      </c>
      <c r="U11" s="398">
        <v>8</v>
      </c>
      <c r="V11" s="398">
        <v>5</v>
      </c>
      <c r="W11" s="398">
        <v>5</v>
      </c>
      <c r="X11" s="398">
        <v>3</v>
      </c>
      <c r="Y11" s="398">
        <v>18</v>
      </c>
      <c r="Z11" s="398">
        <v>25</v>
      </c>
      <c r="AA11" s="398">
        <v>0</v>
      </c>
      <c r="AB11" s="398">
        <v>0</v>
      </c>
      <c r="AC11" s="398">
        <v>0</v>
      </c>
      <c r="AD11" s="398">
        <v>0</v>
      </c>
      <c r="AE11" s="398">
        <v>0</v>
      </c>
      <c r="AF11" s="398">
        <v>0</v>
      </c>
      <c r="AG11" s="398">
        <v>0</v>
      </c>
      <c r="AH11" s="398">
        <v>0</v>
      </c>
      <c r="AI11" s="398">
        <v>0</v>
      </c>
      <c r="AJ11" s="398">
        <v>2189</v>
      </c>
      <c r="AK11" s="191"/>
      <c r="AL11" s="471"/>
      <c r="AM11" s="471"/>
      <c r="AN11" s="434" t="s">
        <v>725</v>
      </c>
      <c r="AO11" s="435">
        <f>+AO10*4</f>
        <v>-67170</v>
      </c>
      <c r="AP11" s="429"/>
      <c r="AQ11" s="220"/>
      <c r="AR11" s="144"/>
      <c r="AS11" s="125" t="s">
        <v>408</v>
      </c>
      <c r="AT11" s="127">
        <f>AT9/(209*AT10)</f>
        <v>2027.3717831215345</v>
      </c>
      <c r="AU11" s="127">
        <f>AU9/(209*AU10)</f>
        <v>2081.7498620048714</v>
      </c>
      <c r="AW11" s="155" t="s">
        <v>446</v>
      </c>
      <c r="AX11" s="155"/>
      <c r="AY11" s="156" t="e">
        <f>#REF!</f>
        <v>#REF!</v>
      </c>
      <c r="AZ11" s="156"/>
      <c r="BA11" s="247" t="s">
        <v>830</v>
      </c>
      <c r="BB11" s="207">
        <v>5003799.2395399651</v>
      </c>
      <c r="BC11" s="207">
        <v>5149491.3051210092</v>
      </c>
      <c r="BD11" s="207">
        <v>5279975.4218520895</v>
      </c>
      <c r="BE11" s="234">
        <v>5409303.2327892389</v>
      </c>
      <c r="BF11" s="207">
        <v>5558631.8632776402</v>
      </c>
      <c r="BG11" s="207">
        <v>5725390.8191759745</v>
      </c>
      <c r="BH11" s="207">
        <v>5897152.5437512603</v>
      </c>
      <c r="BI11" s="207">
        <v>6074067.1200638041</v>
      </c>
      <c r="BJ11" s="234">
        <v>6256289.1336657256</v>
      </c>
    </row>
    <row r="12" spans="1:70" ht="13.35" customHeight="1">
      <c r="A12" s="394">
        <v>40525</v>
      </c>
      <c r="B12" s="394">
        <v>41101</v>
      </c>
      <c r="C12" s="395" t="s">
        <v>90</v>
      </c>
      <c r="D12" s="396" t="s">
        <v>91</v>
      </c>
      <c r="E12" s="396" t="s">
        <v>82</v>
      </c>
      <c r="F12" s="397">
        <v>630</v>
      </c>
      <c r="G12" s="395" t="s">
        <v>86</v>
      </c>
      <c r="H12" s="395" t="s">
        <v>448</v>
      </c>
      <c r="I12" s="396" t="s">
        <v>449</v>
      </c>
      <c r="J12" s="396"/>
      <c r="K12" s="396" t="s">
        <v>931</v>
      </c>
      <c r="L12" s="396" t="s">
        <v>932</v>
      </c>
      <c r="M12" s="398">
        <v>1485</v>
      </c>
      <c r="N12" s="399" t="s">
        <v>1057</v>
      </c>
      <c r="O12" s="398">
        <v>0</v>
      </c>
      <c r="P12" s="398">
        <v>0</v>
      </c>
      <c r="Q12" s="398">
        <v>0</v>
      </c>
      <c r="R12" s="398">
        <v>1650</v>
      </c>
      <c r="S12" s="398">
        <v>1650</v>
      </c>
      <c r="T12" s="398">
        <v>25</v>
      </c>
      <c r="U12" s="398">
        <v>8</v>
      </c>
      <c r="V12" s="398">
        <v>5</v>
      </c>
      <c r="W12" s="398">
        <v>5</v>
      </c>
      <c r="X12" s="398">
        <v>3</v>
      </c>
      <c r="Y12" s="398">
        <v>18</v>
      </c>
      <c r="Z12" s="398">
        <v>0</v>
      </c>
      <c r="AA12" s="398">
        <v>0</v>
      </c>
      <c r="AB12" s="398">
        <v>0</v>
      </c>
      <c r="AC12" s="398">
        <v>0</v>
      </c>
      <c r="AD12" s="398">
        <v>0</v>
      </c>
      <c r="AE12" s="398">
        <v>0</v>
      </c>
      <c r="AF12" s="398">
        <v>0</v>
      </c>
      <c r="AG12" s="398">
        <v>0</v>
      </c>
      <c r="AH12" s="398">
        <v>0</v>
      </c>
      <c r="AI12" s="398">
        <v>0</v>
      </c>
      <c r="AJ12" s="398">
        <v>1714</v>
      </c>
      <c r="AK12" s="191"/>
      <c r="AL12" s="471"/>
      <c r="AM12" s="471"/>
      <c r="AN12" s="429"/>
      <c r="AO12" s="429"/>
      <c r="AP12" s="429"/>
      <c r="AQ12" s="220"/>
      <c r="AR12" s="144"/>
      <c r="AS12" s="125" t="s">
        <v>409</v>
      </c>
      <c r="AT12" s="266">
        <v>0.25</v>
      </c>
      <c r="AU12" s="266">
        <v>0.75</v>
      </c>
      <c r="AW12" s="153" t="s">
        <v>447</v>
      </c>
      <c r="AX12" s="128"/>
      <c r="AY12" s="161" t="e">
        <f>(AY11/AY10)-1</f>
        <v>#REF!</v>
      </c>
      <c r="AZ12" s="161"/>
      <c r="BA12" s="248" t="s">
        <v>831</v>
      </c>
      <c r="BB12" s="208">
        <v>-89597.67747561296</v>
      </c>
      <c r="BC12" s="208">
        <v>-64842.873052202514</v>
      </c>
      <c r="BD12" s="208">
        <v>-58946.767943873245</v>
      </c>
      <c r="BE12" s="235">
        <v>-59824.744552373013</v>
      </c>
      <c r="BF12" s="208">
        <v>-71297.890689098276</v>
      </c>
      <c r="BG12" s="208">
        <v>-76873.486932882282</v>
      </c>
      <c r="BH12" s="208">
        <v>-79179.691540868953</v>
      </c>
      <c r="BI12" s="208">
        <v>-81555.082287095895</v>
      </c>
      <c r="BJ12" s="235">
        <v>-84001.734755708661</v>
      </c>
    </row>
    <row r="13" spans="1:70" ht="13.35" customHeight="1" thickBot="1">
      <c r="A13" s="394">
        <v>0</v>
      </c>
      <c r="B13" s="394">
        <v>0</v>
      </c>
      <c r="C13" s="395" t="s">
        <v>92</v>
      </c>
      <c r="D13" s="396" t="s">
        <v>81</v>
      </c>
      <c r="E13" s="396" t="s">
        <v>82</v>
      </c>
      <c r="F13" s="397">
        <v>1080</v>
      </c>
      <c r="G13" s="395" t="s">
        <v>166</v>
      </c>
      <c r="H13" s="395" t="s">
        <v>1059</v>
      </c>
      <c r="I13" s="396"/>
      <c r="J13" s="396"/>
      <c r="K13" s="396"/>
      <c r="L13" s="396"/>
      <c r="M13" s="398">
        <v>1940</v>
      </c>
      <c r="N13" s="399"/>
      <c r="O13" s="398">
        <v>0</v>
      </c>
      <c r="P13" s="398">
        <v>0</v>
      </c>
      <c r="Q13" s="398">
        <v>0</v>
      </c>
      <c r="R13" s="398">
        <v>0</v>
      </c>
      <c r="S13" s="398">
        <v>0</v>
      </c>
      <c r="T13" s="398">
        <v>0</v>
      </c>
      <c r="U13" s="398">
        <v>0</v>
      </c>
      <c r="V13" s="398">
        <v>0</v>
      </c>
      <c r="W13" s="398">
        <v>0</v>
      </c>
      <c r="X13" s="398">
        <v>0</v>
      </c>
      <c r="Y13" s="398">
        <v>0</v>
      </c>
      <c r="Z13" s="398">
        <v>0</v>
      </c>
      <c r="AA13" s="398">
        <v>0</v>
      </c>
      <c r="AB13" s="398">
        <v>0</v>
      </c>
      <c r="AC13" s="398">
        <v>0</v>
      </c>
      <c r="AD13" s="398">
        <v>0</v>
      </c>
      <c r="AE13" s="398">
        <v>0</v>
      </c>
      <c r="AF13" s="398">
        <v>0</v>
      </c>
      <c r="AG13" s="398">
        <v>0</v>
      </c>
      <c r="AH13" s="398">
        <v>0</v>
      </c>
      <c r="AI13" s="398">
        <v>0</v>
      </c>
      <c r="AJ13" s="398">
        <v>0</v>
      </c>
      <c r="AK13" s="191"/>
      <c r="AL13" s="471"/>
      <c r="AM13" s="471"/>
      <c r="AN13" s="429"/>
      <c r="AO13" s="429"/>
      <c r="AP13" s="429"/>
      <c r="AQ13" s="220"/>
      <c r="AR13" s="144"/>
      <c r="AS13" s="129" t="s">
        <v>410</v>
      </c>
      <c r="AT13" s="129"/>
      <c r="AU13" s="130">
        <f>SUMPRODUCT(AT12:AU12,AT11:AU11)</f>
        <v>2068.155342284037</v>
      </c>
      <c r="AW13" s="155"/>
      <c r="AX13" s="155"/>
      <c r="AY13" s="156"/>
      <c r="AZ13" s="156"/>
      <c r="BA13" s="249" t="s">
        <v>832</v>
      </c>
      <c r="BB13" s="209">
        <v>4914201.5620643524</v>
      </c>
      <c r="BC13" s="209">
        <v>5084648.432068808</v>
      </c>
      <c r="BD13" s="236">
        <v>5221028.6539082173</v>
      </c>
      <c r="BE13" s="237">
        <v>5349478.488236865</v>
      </c>
      <c r="BF13" s="236">
        <v>5487333.972588541</v>
      </c>
      <c r="BG13" s="236">
        <v>5648517.3322430933</v>
      </c>
      <c r="BH13" s="236">
        <v>5817972.8522103913</v>
      </c>
      <c r="BI13" s="236">
        <v>5992512.0377767086</v>
      </c>
      <c r="BJ13" s="237">
        <v>6172287.3989100158</v>
      </c>
    </row>
    <row r="14" spans="1:70" ht="13.35" customHeight="1">
      <c r="A14" s="394">
        <v>40950</v>
      </c>
      <c r="B14" s="394">
        <v>41196</v>
      </c>
      <c r="C14" s="395" t="s">
        <v>92</v>
      </c>
      <c r="D14" s="396" t="s">
        <v>81</v>
      </c>
      <c r="E14" s="396" t="s">
        <v>82</v>
      </c>
      <c r="F14" s="397">
        <v>1080</v>
      </c>
      <c r="G14" s="395" t="s">
        <v>1060</v>
      </c>
      <c r="H14" s="395" t="s">
        <v>1061</v>
      </c>
      <c r="I14" s="396" t="s">
        <v>702</v>
      </c>
      <c r="J14" s="396"/>
      <c r="K14" s="396" t="s">
        <v>702</v>
      </c>
      <c r="L14" s="396" t="s">
        <v>1062</v>
      </c>
      <c r="M14" s="398">
        <v>0</v>
      </c>
      <c r="N14" s="399" t="s">
        <v>1057</v>
      </c>
      <c r="O14" s="398">
        <v>0</v>
      </c>
      <c r="P14" s="398">
        <v>0</v>
      </c>
      <c r="Q14" s="398">
        <v>0</v>
      </c>
      <c r="R14" s="398">
        <v>1940</v>
      </c>
      <c r="S14" s="398">
        <v>1940</v>
      </c>
      <c r="T14" s="398">
        <v>25</v>
      </c>
      <c r="U14" s="398">
        <v>8</v>
      </c>
      <c r="V14" s="398">
        <v>5</v>
      </c>
      <c r="W14" s="398">
        <v>5</v>
      </c>
      <c r="X14" s="398">
        <v>3</v>
      </c>
      <c r="Y14" s="398">
        <v>18</v>
      </c>
      <c r="Z14" s="398">
        <v>25</v>
      </c>
      <c r="AA14" s="398">
        <v>0</v>
      </c>
      <c r="AB14" s="398">
        <v>0</v>
      </c>
      <c r="AC14" s="398">
        <v>0</v>
      </c>
      <c r="AD14" s="398">
        <v>0</v>
      </c>
      <c r="AE14" s="398">
        <v>0</v>
      </c>
      <c r="AF14" s="398">
        <v>0</v>
      </c>
      <c r="AG14" s="398">
        <v>0</v>
      </c>
      <c r="AH14" s="398">
        <v>0</v>
      </c>
      <c r="AI14" s="398">
        <v>0</v>
      </c>
      <c r="AJ14" s="398">
        <v>2029</v>
      </c>
      <c r="AK14" s="191"/>
      <c r="AL14" s="471"/>
      <c r="AM14" s="471"/>
      <c r="AN14" s="429"/>
      <c r="AO14" s="429"/>
      <c r="AP14" s="429"/>
      <c r="AQ14" s="220"/>
      <c r="AR14" s="144"/>
      <c r="AS14" s="144" t="s">
        <v>443</v>
      </c>
      <c r="AU14" s="158">
        <f>AVERAGEIF(T7:T215,"&gt;0")</f>
        <v>25</v>
      </c>
      <c r="AV14" s="196">
        <f>(AU14/AU13)-1</f>
        <v>-0.98791193316630155</v>
      </c>
      <c r="BA14" s="248" t="s">
        <v>833</v>
      </c>
      <c r="BB14" s="208">
        <v>388846.63000000012</v>
      </c>
      <c r="BC14" s="208">
        <v>400512.02890000003</v>
      </c>
      <c r="BD14" s="208">
        <v>412527.38976700016</v>
      </c>
      <c r="BE14" s="235">
        <v>424903.21146001009</v>
      </c>
      <c r="BF14" s="208">
        <v>437650.30780381034</v>
      </c>
      <c r="BG14" s="208">
        <v>450779.81703792466</v>
      </c>
      <c r="BH14" s="208">
        <v>464303.21154906251</v>
      </c>
      <c r="BI14" s="208">
        <v>478232.30789553444</v>
      </c>
      <c r="BJ14" s="235">
        <v>492579.27713240049</v>
      </c>
    </row>
    <row r="15" spans="1:70" ht="13.35" customHeight="1">
      <c r="A15" s="394">
        <v>40607</v>
      </c>
      <c r="B15" s="394">
        <v>41057</v>
      </c>
      <c r="C15" s="395" t="s">
        <v>94</v>
      </c>
      <c r="D15" s="396" t="s">
        <v>91</v>
      </c>
      <c r="E15" s="396" t="s">
        <v>82</v>
      </c>
      <c r="F15" s="397">
        <v>630</v>
      </c>
      <c r="G15" s="395" t="s">
        <v>86</v>
      </c>
      <c r="H15" s="395" t="s">
        <v>461</v>
      </c>
      <c r="I15" s="396" t="s">
        <v>462</v>
      </c>
      <c r="J15" s="396"/>
      <c r="K15" s="396" t="s">
        <v>507</v>
      </c>
      <c r="L15" s="396" t="s">
        <v>745</v>
      </c>
      <c r="M15" s="398">
        <v>1485</v>
      </c>
      <c r="N15" s="399" t="s">
        <v>1057</v>
      </c>
      <c r="O15" s="398">
        <v>0</v>
      </c>
      <c r="P15" s="398">
        <v>0</v>
      </c>
      <c r="Q15" s="398">
        <v>-1785.76</v>
      </c>
      <c r="R15" s="398">
        <v>1625</v>
      </c>
      <c r="S15" s="398">
        <v>1625</v>
      </c>
      <c r="T15" s="398">
        <v>25</v>
      </c>
      <c r="U15" s="398">
        <v>8</v>
      </c>
      <c r="V15" s="398">
        <v>5</v>
      </c>
      <c r="W15" s="398">
        <v>5</v>
      </c>
      <c r="X15" s="398">
        <v>3</v>
      </c>
      <c r="Y15" s="398">
        <v>18</v>
      </c>
      <c r="Z15" s="398">
        <v>25</v>
      </c>
      <c r="AA15" s="398">
        <v>0</v>
      </c>
      <c r="AB15" s="398">
        <v>0</v>
      </c>
      <c r="AC15" s="398">
        <v>0</v>
      </c>
      <c r="AD15" s="398">
        <v>0</v>
      </c>
      <c r="AE15" s="398">
        <v>0</v>
      </c>
      <c r="AF15" s="398">
        <v>0</v>
      </c>
      <c r="AG15" s="398">
        <v>0</v>
      </c>
      <c r="AH15" s="398">
        <v>0</v>
      </c>
      <c r="AI15" s="398">
        <v>0</v>
      </c>
      <c r="AJ15" s="398">
        <v>1714</v>
      </c>
      <c r="AK15" s="191"/>
      <c r="AL15" s="471"/>
      <c r="AM15" s="471"/>
      <c r="AN15" s="429"/>
      <c r="AO15" s="429"/>
      <c r="AP15" s="429"/>
      <c r="AQ15" s="220"/>
      <c r="AR15" s="144"/>
      <c r="AS15" s="144" t="s">
        <v>333</v>
      </c>
      <c r="AU15" s="158" t="e">
        <f>AVERAGEIF(P7:P215,"&gt;0")</f>
        <v>#DIV/0!</v>
      </c>
      <c r="AV15" s="162" t="e">
        <f>(AU14/AU15)-1</f>
        <v>#DIV/0!</v>
      </c>
      <c r="BA15" s="250" t="s">
        <v>834</v>
      </c>
      <c r="BB15" s="210">
        <v>5303048.1920643523</v>
      </c>
      <c r="BC15" s="210">
        <v>5485160.4609688083</v>
      </c>
      <c r="BD15" s="210">
        <v>5633556.0436752178</v>
      </c>
      <c r="BE15" s="238">
        <v>5774381.6996968752</v>
      </c>
      <c r="BF15" s="210">
        <v>5924984.2803923516</v>
      </c>
      <c r="BG15" s="210">
        <v>6099297.1492810175</v>
      </c>
      <c r="BH15" s="210">
        <v>6282276.0637594536</v>
      </c>
      <c r="BI15" s="210">
        <v>6470744.3456722433</v>
      </c>
      <c r="BJ15" s="238">
        <v>6664866.6760424161</v>
      </c>
    </row>
    <row r="16" spans="1:70" ht="13.35" customHeight="1">
      <c r="A16" s="394">
        <v>40607</v>
      </c>
      <c r="B16" s="394">
        <v>41244</v>
      </c>
      <c r="C16" s="395" t="s">
        <v>94</v>
      </c>
      <c r="D16" s="396" t="s">
        <v>91</v>
      </c>
      <c r="E16" s="396" t="s">
        <v>82</v>
      </c>
      <c r="F16" s="397">
        <v>630</v>
      </c>
      <c r="G16" s="395" t="s">
        <v>1063</v>
      </c>
      <c r="H16" s="395" t="s">
        <v>461</v>
      </c>
      <c r="I16" s="396" t="s">
        <v>462</v>
      </c>
      <c r="J16" s="396"/>
      <c r="K16" s="396" t="s">
        <v>1064</v>
      </c>
      <c r="L16" s="396" t="s">
        <v>1065</v>
      </c>
      <c r="M16" s="398">
        <v>0</v>
      </c>
      <c r="N16" s="399" t="s">
        <v>1057</v>
      </c>
      <c r="O16" s="398">
        <v>0</v>
      </c>
      <c r="P16" s="398">
        <v>0</v>
      </c>
      <c r="Q16" s="398">
        <v>0</v>
      </c>
      <c r="R16" s="398">
        <v>1674</v>
      </c>
      <c r="S16" s="398">
        <v>1674</v>
      </c>
      <c r="T16" s="398">
        <v>25</v>
      </c>
      <c r="U16" s="398">
        <v>8</v>
      </c>
      <c r="V16" s="398">
        <v>5</v>
      </c>
      <c r="W16" s="398">
        <v>5</v>
      </c>
      <c r="X16" s="398">
        <v>3</v>
      </c>
      <c r="Y16" s="398">
        <v>18</v>
      </c>
      <c r="Z16" s="398">
        <v>25</v>
      </c>
      <c r="AA16" s="398">
        <v>0</v>
      </c>
      <c r="AB16" s="398">
        <v>0</v>
      </c>
      <c r="AC16" s="398">
        <v>0</v>
      </c>
      <c r="AD16" s="398">
        <v>0</v>
      </c>
      <c r="AE16" s="398">
        <v>0</v>
      </c>
      <c r="AF16" s="398">
        <v>0</v>
      </c>
      <c r="AG16" s="398">
        <v>0</v>
      </c>
      <c r="AH16" s="398">
        <v>0</v>
      </c>
      <c r="AI16" s="398">
        <v>0</v>
      </c>
      <c r="AJ16" s="398">
        <v>1763</v>
      </c>
      <c r="AK16" s="191"/>
      <c r="AL16" s="471"/>
      <c r="AM16" s="471"/>
      <c r="AN16" s="429"/>
      <c r="AO16" s="429"/>
      <c r="AP16" s="429"/>
      <c r="AQ16" s="220"/>
      <c r="AR16" s="144"/>
      <c r="AS16" s="144"/>
      <c r="BA16" s="247" t="s">
        <v>835</v>
      </c>
      <c r="BB16" s="207">
        <v>-245710.07810321762</v>
      </c>
      <c r="BC16" s="207">
        <v>-254232.42160344045</v>
      </c>
      <c r="BD16" s="207">
        <v>-261051.43269541083</v>
      </c>
      <c r="BE16" s="234">
        <v>-267473.92441184324</v>
      </c>
      <c r="BF16" s="207">
        <v>-274366.69862942706</v>
      </c>
      <c r="BG16" s="207">
        <v>-282425.86661215464</v>
      </c>
      <c r="BH16" s="207">
        <v>-290898.6426105196</v>
      </c>
      <c r="BI16" s="207">
        <v>-299625.60188883543</v>
      </c>
      <c r="BJ16" s="234">
        <v>-308614.36994550086</v>
      </c>
    </row>
    <row r="17" spans="1:62" ht="13.35" customHeight="1">
      <c r="A17" s="394">
        <v>40959</v>
      </c>
      <c r="B17" s="394">
        <v>41212</v>
      </c>
      <c r="C17" s="395" t="s">
        <v>96</v>
      </c>
      <c r="D17" s="396" t="s">
        <v>97</v>
      </c>
      <c r="E17" s="396" t="s">
        <v>82</v>
      </c>
      <c r="F17" s="397">
        <v>690</v>
      </c>
      <c r="G17" s="395" t="s">
        <v>86</v>
      </c>
      <c r="H17" s="395" t="s">
        <v>1066</v>
      </c>
      <c r="I17" s="396" t="s">
        <v>717</v>
      </c>
      <c r="J17" s="396"/>
      <c r="K17" s="396" t="s">
        <v>717</v>
      </c>
      <c r="L17" s="396" t="s">
        <v>1067</v>
      </c>
      <c r="M17" s="398">
        <v>1515</v>
      </c>
      <c r="N17" s="399" t="s">
        <v>1057</v>
      </c>
      <c r="O17" s="398">
        <v>0</v>
      </c>
      <c r="P17" s="398">
        <v>0</v>
      </c>
      <c r="Q17" s="398">
        <v>-4.7</v>
      </c>
      <c r="R17" s="398">
        <v>1515</v>
      </c>
      <c r="S17" s="398">
        <v>1515</v>
      </c>
      <c r="T17" s="398">
        <v>25</v>
      </c>
      <c r="U17" s="398">
        <v>8</v>
      </c>
      <c r="V17" s="398">
        <v>5</v>
      </c>
      <c r="W17" s="398">
        <v>5</v>
      </c>
      <c r="X17" s="398">
        <v>3</v>
      </c>
      <c r="Y17" s="398">
        <v>18</v>
      </c>
      <c r="Z17" s="398">
        <v>25</v>
      </c>
      <c r="AA17" s="398">
        <v>0</v>
      </c>
      <c r="AB17" s="398">
        <v>0</v>
      </c>
      <c r="AC17" s="398">
        <v>0</v>
      </c>
      <c r="AD17" s="398">
        <v>0</v>
      </c>
      <c r="AE17" s="398">
        <v>0</v>
      </c>
      <c r="AF17" s="398">
        <v>0</v>
      </c>
      <c r="AG17" s="398">
        <v>0</v>
      </c>
      <c r="AH17" s="398">
        <v>0</v>
      </c>
      <c r="AI17" s="398">
        <v>0</v>
      </c>
      <c r="AJ17" s="398">
        <v>1604</v>
      </c>
      <c r="AK17" s="191"/>
      <c r="AL17" s="471"/>
      <c r="AM17" s="471"/>
      <c r="AN17" s="429"/>
      <c r="AO17" s="429"/>
      <c r="AP17" s="429"/>
      <c r="AQ17" s="220"/>
      <c r="AR17" s="144"/>
      <c r="AS17" s="144"/>
      <c r="BA17" s="247" t="s">
        <v>836</v>
      </c>
      <c r="BB17" s="207">
        <v>-24571.00781032176</v>
      </c>
      <c r="BC17" s="207">
        <v>-25423.242160344038</v>
      </c>
      <c r="BD17" s="207">
        <v>-26105.143269541088</v>
      </c>
      <c r="BE17" s="234">
        <v>-26747.392441184325</v>
      </c>
      <c r="BF17" s="207">
        <v>-27436.669862942712</v>
      </c>
      <c r="BG17" s="207">
        <v>-28242.586661215464</v>
      </c>
      <c r="BH17" s="207">
        <v>-29089.864261051956</v>
      </c>
      <c r="BI17" s="207">
        <v>-29962.560188883544</v>
      </c>
      <c r="BJ17" s="234">
        <v>-30861.43699455008</v>
      </c>
    </row>
    <row r="18" spans="1:62" ht="13.35" customHeight="1">
      <c r="A18" s="394">
        <v>40918</v>
      </c>
      <c r="B18" s="394">
        <v>41134</v>
      </c>
      <c r="C18" s="395" t="s">
        <v>98</v>
      </c>
      <c r="D18" s="396" t="s">
        <v>91</v>
      </c>
      <c r="E18" s="396" t="s">
        <v>82</v>
      </c>
      <c r="F18" s="397">
        <v>630</v>
      </c>
      <c r="G18" s="395" t="s">
        <v>86</v>
      </c>
      <c r="H18" s="395" t="s">
        <v>933</v>
      </c>
      <c r="I18" s="396" t="s">
        <v>934</v>
      </c>
      <c r="J18" s="396"/>
      <c r="K18" s="396" t="s">
        <v>934</v>
      </c>
      <c r="L18" s="396" t="s">
        <v>864</v>
      </c>
      <c r="M18" s="398">
        <v>1485</v>
      </c>
      <c r="N18" s="399" t="s">
        <v>1057</v>
      </c>
      <c r="O18" s="398">
        <v>0</v>
      </c>
      <c r="P18" s="398">
        <v>0</v>
      </c>
      <c r="Q18" s="398">
        <v>0</v>
      </c>
      <c r="R18" s="398">
        <v>1485</v>
      </c>
      <c r="S18" s="398">
        <v>1485</v>
      </c>
      <c r="T18" s="398">
        <v>25</v>
      </c>
      <c r="U18" s="398">
        <v>8</v>
      </c>
      <c r="V18" s="398">
        <v>5</v>
      </c>
      <c r="W18" s="398">
        <v>5</v>
      </c>
      <c r="X18" s="398">
        <v>3</v>
      </c>
      <c r="Y18" s="398">
        <v>18</v>
      </c>
      <c r="Z18" s="398">
        <v>0</v>
      </c>
      <c r="AA18" s="398">
        <v>0</v>
      </c>
      <c r="AB18" s="398">
        <v>0</v>
      </c>
      <c r="AC18" s="398">
        <v>0</v>
      </c>
      <c r="AD18" s="398">
        <v>0</v>
      </c>
      <c r="AE18" s="398">
        <v>0</v>
      </c>
      <c r="AF18" s="398">
        <v>0</v>
      </c>
      <c r="AG18" s="398">
        <v>0</v>
      </c>
      <c r="AH18" s="398">
        <v>0</v>
      </c>
      <c r="AI18" s="398">
        <v>0</v>
      </c>
      <c r="AJ18" s="398">
        <v>1549</v>
      </c>
      <c r="AK18" s="191"/>
      <c r="AL18" s="471"/>
      <c r="AM18" s="471"/>
      <c r="AN18" s="429"/>
      <c r="AO18" s="429"/>
      <c r="AP18" s="429"/>
      <c r="AQ18" s="220"/>
      <c r="AR18" s="144"/>
      <c r="AS18" s="144"/>
      <c r="BA18" s="247" t="s">
        <v>837</v>
      </c>
      <c r="BB18" s="207">
        <v>0</v>
      </c>
      <c r="BC18" s="207">
        <v>0</v>
      </c>
      <c r="BD18" s="207">
        <v>0</v>
      </c>
      <c r="BE18" s="234">
        <v>0</v>
      </c>
      <c r="BF18" s="207">
        <v>0</v>
      </c>
      <c r="BG18" s="207">
        <v>0</v>
      </c>
      <c r="BH18" s="207">
        <v>0</v>
      </c>
      <c r="BI18" s="207">
        <v>0</v>
      </c>
      <c r="BJ18" s="234">
        <v>0</v>
      </c>
    </row>
    <row r="19" spans="1:62" ht="13.35" customHeight="1">
      <c r="A19" s="394">
        <v>40760</v>
      </c>
      <c r="B19" s="394">
        <v>41158</v>
      </c>
      <c r="C19" s="395" t="s">
        <v>99</v>
      </c>
      <c r="D19" s="396" t="s">
        <v>112</v>
      </c>
      <c r="E19" s="396" t="s">
        <v>82</v>
      </c>
      <c r="F19" s="397">
        <v>750</v>
      </c>
      <c r="G19" s="395" t="s">
        <v>86</v>
      </c>
      <c r="H19" s="395" t="s">
        <v>674</v>
      </c>
      <c r="I19" s="396" t="s">
        <v>675</v>
      </c>
      <c r="J19" s="396"/>
      <c r="K19" s="396" t="s">
        <v>1027</v>
      </c>
      <c r="L19" s="396" t="s">
        <v>1068</v>
      </c>
      <c r="M19" s="398">
        <v>1610</v>
      </c>
      <c r="N19" s="399" t="s">
        <v>1057</v>
      </c>
      <c r="O19" s="398">
        <v>0</v>
      </c>
      <c r="P19" s="398">
        <v>0</v>
      </c>
      <c r="Q19" s="398">
        <v>0</v>
      </c>
      <c r="R19" s="398">
        <v>1665</v>
      </c>
      <c r="S19" s="398">
        <v>1665</v>
      </c>
      <c r="T19" s="398">
        <v>25</v>
      </c>
      <c r="U19" s="398">
        <v>8</v>
      </c>
      <c r="V19" s="398">
        <v>5</v>
      </c>
      <c r="W19" s="398">
        <v>5</v>
      </c>
      <c r="X19" s="398">
        <v>3</v>
      </c>
      <c r="Y19" s="398">
        <v>18</v>
      </c>
      <c r="Z19" s="398">
        <v>0</v>
      </c>
      <c r="AA19" s="398">
        <v>50</v>
      </c>
      <c r="AB19" s="398">
        <v>35</v>
      </c>
      <c r="AC19" s="398">
        <v>0</v>
      </c>
      <c r="AD19" s="398">
        <v>0</v>
      </c>
      <c r="AE19" s="398">
        <v>0</v>
      </c>
      <c r="AF19" s="398">
        <v>0</v>
      </c>
      <c r="AG19" s="398">
        <v>0</v>
      </c>
      <c r="AH19" s="398">
        <v>0</v>
      </c>
      <c r="AI19" s="398">
        <v>0</v>
      </c>
      <c r="AJ19" s="398">
        <v>1814</v>
      </c>
      <c r="AK19" s="191"/>
      <c r="AL19" s="471"/>
      <c r="AM19" s="471"/>
      <c r="AN19" s="429"/>
      <c r="AO19" s="429"/>
      <c r="AP19" s="429"/>
      <c r="AQ19" s="220"/>
      <c r="AR19" s="144"/>
      <c r="AS19" s="144"/>
      <c r="BA19" s="247" t="s">
        <v>838</v>
      </c>
      <c r="BB19" s="207">
        <v>0</v>
      </c>
      <c r="BC19" s="207">
        <v>0</v>
      </c>
      <c r="BD19" s="207">
        <v>0</v>
      </c>
      <c r="BE19" s="234">
        <v>0</v>
      </c>
      <c r="BF19" s="207">
        <v>0</v>
      </c>
      <c r="BG19" s="207">
        <v>0</v>
      </c>
      <c r="BH19" s="207">
        <v>0</v>
      </c>
      <c r="BI19" s="207">
        <v>0</v>
      </c>
      <c r="BJ19" s="234">
        <v>0</v>
      </c>
    </row>
    <row r="20" spans="1:62" ht="13.35" customHeight="1">
      <c r="A20" s="394">
        <v>40897</v>
      </c>
      <c r="B20" s="394">
        <v>41097</v>
      </c>
      <c r="C20" s="395" t="s">
        <v>100</v>
      </c>
      <c r="D20" s="396" t="s">
        <v>91</v>
      </c>
      <c r="E20" s="396" t="s">
        <v>82</v>
      </c>
      <c r="F20" s="397">
        <v>630</v>
      </c>
      <c r="G20" s="395" t="s">
        <v>86</v>
      </c>
      <c r="H20" s="395" t="s">
        <v>863</v>
      </c>
      <c r="I20" s="396" t="s">
        <v>548</v>
      </c>
      <c r="J20" s="396"/>
      <c r="K20" s="396" t="s">
        <v>548</v>
      </c>
      <c r="L20" s="396" t="s">
        <v>864</v>
      </c>
      <c r="M20" s="398">
        <v>1485</v>
      </c>
      <c r="N20" s="399" t="s">
        <v>1057</v>
      </c>
      <c r="O20" s="398">
        <v>0</v>
      </c>
      <c r="P20" s="398">
        <v>0</v>
      </c>
      <c r="Q20" s="398">
        <v>0</v>
      </c>
      <c r="R20" s="398">
        <v>1515</v>
      </c>
      <c r="S20" s="398">
        <v>1515</v>
      </c>
      <c r="T20" s="398">
        <v>25</v>
      </c>
      <c r="U20" s="398">
        <v>8</v>
      </c>
      <c r="V20" s="398">
        <v>5</v>
      </c>
      <c r="W20" s="398">
        <v>5</v>
      </c>
      <c r="X20" s="398">
        <v>3</v>
      </c>
      <c r="Y20" s="398">
        <v>18</v>
      </c>
      <c r="Z20" s="398">
        <v>25</v>
      </c>
      <c r="AA20" s="398">
        <v>0</v>
      </c>
      <c r="AB20" s="398">
        <v>0</v>
      </c>
      <c r="AC20" s="398">
        <v>0</v>
      </c>
      <c r="AD20" s="398">
        <v>0</v>
      </c>
      <c r="AE20" s="398">
        <v>0</v>
      </c>
      <c r="AF20" s="398">
        <v>0</v>
      </c>
      <c r="AG20" s="398">
        <v>0</v>
      </c>
      <c r="AH20" s="398">
        <v>0</v>
      </c>
      <c r="AI20" s="398">
        <v>0</v>
      </c>
      <c r="AJ20" s="398">
        <v>1604</v>
      </c>
      <c r="AK20" s="191"/>
      <c r="AL20" s="471"/>
      <c r="AM20" s="471"/>
      <c r="AN20" s="429"/>
      <c r="AO20" s="429"/>
      <c r="AP20" s="429"/>
      <c r="AQ20" s="220"/>
      <c r="AR20" s="144"/>
      <c r="AS20" s="153" t="s">
        <v>723</v>
      </c>
      <c r="AT20" s="154"/>
      <c r="BA20" s="248" t="s">
        <v>839</v>
      </c>
      <c r="BB20" s="208">
        <v>-207889.09657604946</v>
      </c>
      <c r="BC20" s="208">
        <v>-53510.637379480548</v>
      </c>
      <c r="BD20" s="208">
        <v>-54879.073172167533</v>
      </c>
      <c r="BE20" s="235">
        <v>-56220.361362929303</v>
      </c>
      <c r="BF20" s="208">
        <v>-57745.272762881003</v>
      </c>
      <c r="BG20" s="208">
        <v>-59477.630945767494</v>
      </c>
      <c r="BH20" s="208">
        <v>-61261.959874140579</v>
      </c>
      <c r="BI20" s="208">
        <v>-63099.818670364861</v>
      </c>
      <c r="BJ20" s="235">
        <v>-64992.813230475869</v>
      </c>
    </row>
    <row r="21" spans="1:62" ht="13.35" customHeight="1" thickBot="1">
      <c r="A21" s="394">
        <v>40905</v>
      </c>
      <c r="B21" s="394">
        <v>41110</v>
      </c>
      <c r="C21" s="395" t="s">
        <v>102</v>
      </c>
      <c r="D21" s="396" t="s">
        <v>103</v>
      </c>
      <c r="E21" s="396" t="s">
        <v>82</v>
      </c>
      <c r="F21" s="397">
        <v>780</v>
      </c>
      <c r="G21" s="395" t="s">
        <v>86</v>
      </c>
      <c r="H21" s="395" t="s">
        <v>935</v>
      </c>
      <c r="I21" s="396" t="s">
        <v>936</v>
      </c>
      <c r="J21" s="396"/>
      <c r="K21" s="396" t="s">
        <v>936</v>
      </c>
      <c r="L21" s="396" t="s">
        <v>937</v>
      </c>
      <c r="M21" s="398">
        <v>1695</v>
      </c>
      <c r="N21" s="399" t="s">
        <v>1057</v>
      </c>
      <c r="O21" s="398">
        <v>0</v>
      </c>
      <c r="P21" s="398">
        <v>0</v>
      </c>
      <c r="Q21" s="398">
        <v>0</v>
      </c>
      <c r="R21" s="398">
        <v>1695</v>
      </c>
      <c r="S21" s="398">
        <v>1695</v>
      </c>
      <c r="T21" s="398">
        <v>25</v>
      </c>
      <c r="U21" s="398">
        <v>8</v>
      </c>
      <c r="V21" s="398">
        <v>5</v>
      </c>
      <c r="W21" s="398">
        <v>5</v>
      </c>
      <c r="X21" s="398">
        <v>3</v>
      </c>
      <c r="Y21" s="398">
        <v>18</v>
      </c>
      <c r="Z21" s="398">
        <v>0</v>
      </c>
      <c r="AA21" s="398">
        <v>0</v>
      </c>
      <c r="AB21" s="398">
        <v>0</v>
      </c>
      <c r="AC21" s="398">
        <v>0</v>
      </c>
      <c r="AD21" s="398">
        <v>0</v>
      </c>
      <c r="AE21" s="398">
        <v>0</v>
      </c>
      <c r="AF21" s="398">
        <v>0</v>
      </c>
      <c r="AG21" s="398">
        <v>0</v>
      </c>
      <c r="AH21" s="398">
        <v>0</v>
      </c>
      <c r="AI21" s="398">
        <v>0</v>
      </c>
      <c r="AJ21" s="398">
        <v>1759</v>
      </c>
      <c r="AK21" s="191"/>
      <c r="AL21" s="471"/>
      <c r="AM21" s="471"/>
      <c r="AN21" s="429"/>
      <c r="AO21" s="429"/>
      <c r="AP21" s="429"/>
      <c r="AQ21" s="220"/>
      <c r="AR21" s="144"/>
      <c r="AS21" s="123" t="s">
        <v>478</v>
      </c>
      <c r="AT21" s="124"/>
      <c r="BA21" s="250" t="s">
        <v>840</v>
      </c>
      <c r="BB21" s="210">
        <v>4824878.0095747635</v>
      </c>
      <c r="BC21" s="210">
        <v>5151994.1598255429</v>
      </c>
      <c r="BD21" s="210">
        <v>5291520.394538098</v>
      </c>
      <c r="BE21" s="238">
        <v>5423940.0214809179</v>
      </c>
      <c r="BF21" s="210">
        <v>5565435.6391371014</v>
      </c>
      <c r="BG21" s="210">
        <v>5729151.0650618793</v>
      </c>
      <c r="BH21" s="210">
        <v>5901025.5970137417</v>
      </c>
      <c r="BI21" s="210">
        <v>6078056.3649241589</v>
      </c>
      <c r="BJ21" s="238">
        <v>6260398.0558718899</v>
      </c>
    </row>
    <row r="22" spans="1:62" ht="13.35" customHeight="1">
      <c r="A22" s="394">
        <v>40919</v>
      </c>
      <c r="B22" s="394">
        <v>41135</v>
      </c>
      <c r="C22" s="395" t="s">
        <v>104</v>
      </c>
      <c r="D22" s="396" t="s">
        <v>119</v>
      </c>
      <c r="E22" s="396" t="s">
        <v>82</v>
      </c>
      <c r="F22" s="397">
        <v>540</v>
      </c>
      <c r="G22" s="395" t="s">
        <v>86</v>
      </c>
      <c r="H22" s="395" t="s">
        <v>938</v>
      </c>
      <c r="I22" s="396" t="s">
        <v>939</v>
      </c>
      <c r="J22" s="396"/>
      <c r="K22" s="396" t="s">
        <v>939</v>
      </c>
      <c r="L22" s="396" t="s">
        <v>940</v>
      </c>
      <c r="M22" s="398">
        <v>1365</v>
      </c>
      <c r="N22" s="399" t="s">
        <v>1057</v>
      </c>
      <c r="O22" s="398">
        <v>0</v>
      </c>
      <c r="P22" s="398">
        <v>0</v>
      </c>
      <c r="Q22" s="398">
        <v>0</v>
      </c>
      <c r="R22" s="398">
        <v>1365</v>
      </c>
      <c r="S22" s="398">
        <v>1365</v>
      </c>
      <c r="T22" s="398">
        <v>25</v>
      </c>
      <c r="U22" s="398">
        <v>8</v>
      </c>
      <c r="V22" s="398">
        <v>5</v>
      </c>
      <c r="W22" s="398">
        <v>5</v>
      </c>
      <c r="X22" s="398">
        <v>3</v>
      </c>
      <c r="Y22" s="398">
        <v>18</v>
      </c>
      <c r="Z22" s="398">
        <v>0</v>
      </c>
      <c r="AA22" s="398">
        <v>0</v>
      </c>
      <c r="AB22" s="398">
        <v>0</v>
      </c>
      <c r="AC22" s="398">
        <v>200</v>
      </c>
      <c r="AD22" s="398">
        <v>0</v>
      </c>
      <c r="AE22" s="398">
        <v>0</v>
      </c>
      <c r="AF22" s="398">
        <v>0</v>
      </c>
      <c r="AG22" s="398">
        <v>0</v>
      </c>
      <c r="AH22" s="398">
        <v>0</v>
      </c>
      <c r="AI22" s="398">
        <v>0</v>
      </c>
      <c r="AJ22" s="398">
        <v>1629</v>
      </c>
      <c r="AK22" s="191"/>
      <c r="AL22" s="471"/>
      <c r="AM22" s="471"/>
      <c r="AN22" s="429"/>
      <c r="AO22" s="429"/>
      <c r="AP22" s="429"/>
      <c r="AQ22" s="220"/>
      <c r="AR22" s="144"/>
      <c r="AS22" s="125" t="s">
        <v>984</v>
      </c>
      <c r="AT22" s="221">
        <v>0</v>
      </c>
      <c r="AU22" s="222"/>
      <c r="BA22" s="248"/>
      <c r="BB22" s="211"/>
      <c r="BC22" s="211"/>
      <c r="BD22" s="231"/>
      <c r="BE22" s="230"/>
      <c r="BF22" s="231"/>
      <c r="BG22" s="231"/>
      <c r="BH22" s="231"/>
      <c r="BI22" s="231"/>
      <c r="BJ22" s="232"/>
    </row>
    <row r="23" spans="1:62" ht="13.35" customHeight="1">
      <c r="A23" s="394">
        <v>40743</v>
      </c>
      <c r="B23" s="394">
        <v>41129</v>
      </c>
      <c r="C23" s="395" t="s">
        <v>105</v>
      </c>
      <c r="D23" s="396" t="s">
        <v>81</v>
      </c>
      <c r="E23" s="396" t="s">
        <v>82</v>
      </c>
      <c r="F23" s="397">
        <v>1080</v>
      </c>
      <c r="G23" s="395" t="s">
        <v>86</v>
      </c>
      <c r="H23" s="395" t="s">
        <v>649</v>
      </c>
      <c r="I23" s="396" t="s">
        <v>650</v>
      </c>
      <c r="J23" s="396"/>
      <c r="K23" s="396" t="s">
        <v>873</v>
      </c>
      <c r="L23" s="396" t="s">
        <v>941</v>
      </c>
      <c r="M23" s="398">
        <v>1940</v>
      </c>
      <c r="N23" s="399" t="s">
        <v>1057</v>
      </c>
      <c r="O23" s="398">
        <v>0</v>
      </c>
      <c r="P23" s="398">
        <v>0</v>
      </c>
      <c r="Q23" s="398">
        <v>0</v>
      </c>
      <c r="R23" s="398">
        <v>2148</v>
      </c>
      <c r="S23" s="398">
        <v>2148</v>
      </c>
      <c r="T23" s="398">
        <v>25</v>
      </c>
      <c r="U23" s="398">
        <v>8</v>
      </c>
      <c r="V23" s="398">
        <v>5</v>
      </c>
      <c r="W23" s="398">
        <v>5</v>
      </c>
      <c r="X23" s="398">
        <v>3</v>
      </c>
      <c r="Y23" s="398">
        <v>18</v>
      </c>
      <c r="Z23" s="398">
        <v>0</v>
      </c>
      <c r="AA23" s="398">
        <v>0</v>
      </c>
      <c r="AB23" s="398">
        <v>0</v>
      </c>
      <c r="AC23" s="398">
        <v>0</v>
      </c>
      <c r="AD23" s="398">
        <v>0</v>
      </c>
      <c r="AE23" s="398">
        <v>0</v>
      </c>
      <c r="AF23" s="398">
        <v>0</v>
      </c>
      <c r="AG23" s="398">
        <v>0</v>
      </c>
      <c r="AH23" s="398">
        <v>0</v>
      </c>
      <c r="AI23" s="398">
        <v>0</v>
      </c>
      <c r="AJ23" s="398">
        <v>2212</v>
      </c>
      <c r="AK23" s="191"/>
      <c r="AL23" s="471"/>
      <c r="AM23" s="471"/>
      <c r="AN23" s="429"/>
      <c r="AO23" s="429"/>
      <c r="AP23" s="429"/>
      <c r="AQ23" s="220"/>
      <c r="AR23" s="144"/>
      <c r="AS23" s="125" t="s">
        <v>985</v>
      </c>
      <c r="AT23" s="269">
        <v>-14200</v>
      </c>
      <c r="BA23" s="246" t="s">
        <v>841</v>
      </c>
      <c r="BB23" s="206"/>
      <c r="BC23" s="206"/>
      <c r="BD23" s="206"/>
      <c r="BE23" s="233"/>
      <c r="BF23" s="206"/>
      <c r="BG23" s="206"/>
      <c r="BH23" s="206"/>
      <c r="BI23" s="206"/>
      <c r="BJ23" s="233"/>
    </row>
    <row r="24" spans="1:62" ht="13.35" customHeight="1">
      <c r="A24" s="394">
        <v>40964</v>
      </c>
      <c r="B24" s="394">
        <v>41218</v>
      </c>
      <c r="C24" s="395" t="s">
        <v>106</v>
      </c>
      <c r="D24" s="396" t="s">
        <v>91</v>
      </c>
      <c r="E24" s="396" t="s">
        <v>82</v>
      </c>
      <c r="F24" s="397">
        <v>630</v>
      </c>
      <c r="G24" s="395" t="s">
        <v>86</v>
      </c>
      <c r="H24" s="395" t="s">
        <v>1069</v>
      </c>
      <c r="I24" s="396" t="s">
        <v>685</v>
      </c>
      <c r="J24" s="396"/>
      <c r="K24" s="396" t="s">
        <v>685</v>
      </c>
      <c r="L24" s="396" t="s">
        <v>1070</v>
      </c>
      <c r="M24" s="398">
        <v>1485</v>
      </c>
      <c r="N24" s="399" t="s">
        <v>1057</v>
      </c>
      <c r="O24" s="398">
        <v>0</v>
      </c>
      <c r="P24" s="398">
        <v>0</v>
      </c>
      <c r="Q24" s="398">
        <v>0</v>
      </c>
      <c r="R24" s="398">
        <v>1485</v>
      </c>
      <c r="S24" s="398">
        <v>1485</v>
      </c>
      <c r="T24" s="398">
        <v>25</v>
      </c>
      <c r="U24" s="398">
        <v>8</v>
      </c>
      <c r="V24" s="398">
        <v>5</v>
      </c>
      <c r="W24" s="398">
        <v>5</v>
      </c>
      <c r="X24" s="398">
        <v>3</v>
      </c>
      <c r="Y24" s="398">
        <v>18</v>
      </c>
      <c r="Z24" s="398">
        <v>25</v>
      </c>
      <c r="AA24" s="398">
        <v>0</v>
      </c>
      <c r="AB24" s="398">
        <v>0</v>
      </c>
      <c r="AC24" s="398">
        <v>0</v>
      </c>
      <c r="AD24" s="398">
        <v>0</v>
      </c>
      <c r="AE24" s="398">
        <v>0</v>
      </c>
      <c r="AF24" s="398">
        <v>0</v>
      </c>
      <c r="AG24" s="398">
        <v>0</v>
      </c>
      <c r="AH24" s="398">
        <v>0</v>
      </c>
      <c r="AI24" s="398">
        <v>0</v>
      </c>
      <c r="AJ24" s="398">
        <v>1574</v>
      </c>
      <c r="AK24" s="191"/>
      <c r="AL24" s="471"/>
      <c r="AM24" s="471"/>
      <c r="AN24" s="429"/>
      <c r="AO24" s="429"/>
      <c r="AP24" s="429"/>
      <c r="AQ24" s="220"/>
      <c r="AR24" s="144"/>
      <c r="AS24" s="125" t="s">
        <v>986</v>
      </c>
      <c r="AT24" s="269">
        <v>-2880</v>
      </c>
      <c r="BA24" s="251" t="s">
        <v>845</v>
      </c>
      <c r="BB24" s="212">
        <v>358872.99999999994</v>
      </c>
      <c r="BC24" s="212">
        <v>369639.19000000018</v>
      </c>
      <c r="BD24" s="239">
        <v>380728.36570000014</v>
      </c>
      <c r="BE24" s="240">
        <v>392150.21667100006</v>
      </c>
      <c r="BF24" s="239">
        <v>403914.72317113011</v>
      </c>
      <c r="BG24" s="239">
        <v>416032.16486626404</v>
      </c>
      <c r="BH24" s="239">
        <v>428513.12981225201</v>
      </c>
      <c r="BI24" s="239">
        <v>441368.52370661957</v>
      </c>
      <c r="BJ24" s="240">
        <v>454609.57941781805</v>
      </c>
    </row>
    <row r="25" spans="1:62" ht="13.35" customHeight="1">
      <c r="A25" s="394">
        <v>40793</v>
      </c>
      <c r="B25" s="394">
        <v>40934</v>
      </c>
      <c r="C25" s="395" t="s">
        <v>107</v>
      </c>
      <c r="D25" s="396" t="s">
        <v>119</v>
      </c>
      <c r="E25" s="396" t="s">
        <v>82</v>
      </c>
      <c r="F25" s="397">
        <v>540</v>
      </c>
      <c r="G25" s="395" t="s">
        <v>86</v>
      </c>
      <c r="H25" s="395" t="s">
        <v>677</v>
      </c>
      <c r="I25" s="396" t="s">
        <v>678</v>
      </c>
      <c r="J25" s="396"/>
      <c r="K25" s="396" t="s">
        <v>678</v>
      </c>
      <c r="L25" s="396" t="s">
        <v>679</v>
      </c>
      <c r="M25" s="398">
        <v>1365</v>
      </c>
      <c r="N25" s="399" t="s">
        <v>1057</v>
      </c>
      <c r="O25" s="398">
        <v>0</v>
      </c>
      <c r="P25" s="398">
        <v>0</v>
      </c>
      <c r="Q25" s="398">
        <v>0</v>
      </c>
      <c r="R25" s="398">
        <v>1475</v>
      </c>
      <c r="S25" s="398">
        <v>1475</v>
      </c>
      <c r="T25" s="398">
        <v>25</v>
      </c>
      <c r="U25" s="398">
        <v>8</v>
      </c>
      <c r="V25" s="398">
        <v>5</v>
      </c>
      <c r="W25" s="398">
        <v>5</v>
      </c>
      <c r="X25" s="398">
        <v>3</v>
      </c>
      <c r="Y25" s="398">
        <v>18</v>
      </c>
      <c r="Z25" s="398">
        <v>25</v>
      </c>
      <c r="AA25" s="398">
        <v>0</v>
      </c>
      <c r="AB25" s="398">
        <v>0</v>
      </c>
      <c r="AC25" s="398">
        <v>0</v>
      </c>
      <c r="AD25" s="398">
        <v>0</v>
      </c>
      <c r="AE25" s="398">
        <v>0</v>
      </c>
      <c r="AF25" s="398">
        <v>0</v>
      </c>
      <c r="AG25" s="398">
        <v>0</v>
      </c>
      <c r="AH25" s="398">
        <v>0</v>
      </c>
      <c r="AI25" s="398">
        <v>0</v>
      </c>
      <c r="AJ25" s="398">
        <v>1564</v>
      </c>
      <c r="AK25" s="191"/>
      <c r="AL25" s="471"/>
      <c r="AM25" s="471"/>
      <c r="AN25" s="429"/>
      <c r="AO25" s="429"/>
      <c r="AP25" s="429"/>
      <c r="AQ25" s="220"/>
      <c r="AR25" s="144"/>
      <c r="AS25" s="159" t="s">
        <v>724</v>
      </c>
      <c r="AT25" s="164">
        <f>SUM(AT22:AT24)</f>
        <v>-17080</v>
      </c>
      <c r="BA25" s="247" t="s">
        <v>846</v>
      </c>
      <c r="BB25" s="207">
        <v>0</v>
      </c>
      <c r="BC25" s="207">
        <v>0</v>
      </c>
      <c r="BD25" s="207">
        <v>0</v>
      </c>
      <c r="BE25" s="234">
        <v>0</v>
      </c>
      <c r="BF25" s="207">
        <v>0</v>
      </c>
      <c r="BG25" s="207">
        <v>0</v>
      </c>
      <c r="BH25" s="207">
        <v>0</v>
      </c>
      <c r="BI25" s="207">
        <v>0</v>
      </c>
      <c r="BJ25" s="234">
        <v>0</v>
      </c>
    </row>
    <row r="26" spans="1:62" ht="13.35" customHeight="1">
      <c r="A26" s="394">
        <v>40793</v>
      </c>
      <c r="B26" s="394">
        <v>41199</v>
      </c>
      <c r="C26" s="395" t="s">
        <v>107</v>
      </c>
      <c r="D26" s="396" t="s">
        <v>119</v>
      </c>
      <c r="E26" s="396" t="s">
        <v>82</v>
      </c>
      <c r="F26" s="397">
        <v>540</v>
      </c>
      <c r="G26" s="395" t="s">
        <v>1063</v>
      </c>
      <c r="H26" s="395" t="s">
        <v>677</v>
      </c>
      <c r="I26" s="396" t="s">
        <v>678</v>
      </c>
      <c r="J26" s="396"/>
      <c r="K26" s="396" t="s">
        <v>800</v>
      </c>
      <c r="L26" s="396" t="s">
        <v>1071</v>
      </c>
      <c r="M26" s="398">
        <v>0</v>
      </c>
      <c r="N26" s="399" t="s">
        <v>1057</v>
      </c>
      <c r="O26" s="398">
        <v>0</v>
      </c>
      <c r="P26" s="398">
        <v>0</v>
      </c>
      <c r="Q26" s="398">
        <v>0</v>
      </c>
      <c r="R26" s="398">
        <v>1475</v>
      </c>
      <c r="S26" s="398">
        <v>1475</v>
      </c>
      <c r="T26" s="398">
        <v>25</v>
      </c>
      <c r="U26" s="398">
        <v>8</v>
      </c>
      <c r="V26" s="398">
        <v>5</v>
      </c>
      <c r="W26" s="398">
        <v>5</v>
      </c>
      <c r="X26" s="398">
        <v>3</v>
      </c>
      <c r="Y26" s="398">
        <v>18</v>
      </c>
      <c r="Z26" s="398">
        <v>25</v>
      </c>
      <c r="AA26" s="398">
        <v>0</v>
      </c>
      <c r="AB26" s="398">
        <v>0</v>
      </c>
      <c r="AC26" s="398">
        <v>0</v>
      </c>
      <c r="AD26" s="398">
        <v>0</v>
      </c>
      <c r="AE26" s="398">
        <v>0</v>
      </c>
      <c r="AF26" s="398">
        <v>0</v>
      </c>
      <c r="AG26" s="398">
        <v>0</v>
      </c>
      <c r="AH26" s="398">
        <v>0</v>
      </c>
      <c r="AI26" s="398">
        <v>0</v>
      </c>
      <c r="AJ26" s="398">
        <v>1564</v>
      </c>
      <c r="AK26" s="191"/>
      <c r="AL26" s="471"/>
      <c r="AM26" s="471"/>
      <c r="AN26" s="429"/>
      <c r="AO26" s="429"/>
      <c r="AP26" s="429"/>
      <c r="AQ26" s="220"/>
      <c r="AR26" s="144"/>
      <c r="AS26" s="159" t="s">
        <v>725</v>
      </c>
      <c r="AT26" s="164">
        <f>+AT25*4</f>
        <v>-68320</v>
      </c>
      <c r="BA26" s="247" t="s">
        <v>847</v>
      </c>
      <c r="BB26" s="207">
        <v>42075</v>
      </c>
      <c r="BC26" s="207">
        <v>43337.25</v>
      </c>
      <c r="BD26" s="207">
        <v>44637.3675</v>
      </c>
      <c r="BE26" s="234">
        <v>45976.488524999993</v>
      </c>
      <c r="BF26" s="207">
        <v>47355.783180749982</v>
      </c>
      <c r="BG26" s="207">
        <v>48776.456676172478</v>
      </c>
      <c r="BH26" s="207">
        <v>50239.750376457669</v>
      </c>
      <c r="BI26" s="207">
        <v>51746.942887751393</v>
      </c>
      <c r="BJ26" s="234">
        <v>53299.351174383948</v>
      </c>
    </row>
    <row r="27" spans="1:62" ht="13.35" customHeight="1">
      <c r="A27" s="394">
        <v>40640</v>
      </c>
      <c r="B27" s="394">
        <v>40997</v>
      </c>
      <c r="C27" s="395" t="s">
        <v>108</v>
      </c>
      <c r="D27" s="396" t="s">
        <v>134</v>
      </c>
      <c r="E27" s="396" t="s">
        <v>82</v>
      </c>
      <c r="F27" s="397">
        <v>1144</v>
      </c>
      <c r="G27" s="395" t="s">
        <v>86</v>
      </c>
      <c r="H27" s="395" t="s">
        <v>493</v>
      </c>
      <c r="I27" s="396" t="s">
        <v>508</v>
      </c>
      <c r="J27" s="396"/>
      <c r="K27" s="396" t="s">
        <v>508</v>
      </c>
      <c r="L27" s="396" t="s">
        <v>746</v>
      </c>
      <c r="M27" s="398">
        <v>1960</v>
      </c>
      <c r="N27" s="399" t="s">
        <v>1057</v>
      </c>
      <c r="O27" s="398">
        <v>0</v>
      </c>
      <c r="P27" s="398">
        <v>0</v>
      </c>
      <c r="Q27" s="398">
        <v>0</v>
      </c>
      <c r="R27" s="398">
        <v>2065</v>
      </c>
      <c r="S27" s="398">
        <v>2065</v>
      </c>
      <c r="T27" s="398">
        <v>25</v>
      </c>
      <c r="U27" s="398">
        <v>8</v>
      </c>
      <c r="V27" s="398">
        <v>5</v>
      </c>
      <c r="W27" s="398">
        <v>5</v>
      </c>
      <c r="X27" s="398">
        <v>3</v>
      </c>
      <c r="Y27" s="398">
        <v>18</v>
      </c>
      <c r="Z27" s="398">
        <v>0</v>
      </c>
      <c r="AA27" s="398">
        <v>50</v>
      </c>
      <c r="AB27" s="398">
        <v>0</v>
      </c>
      <c r="AC27" s="398">
        <v>0</v>
      </c>
      <c r="AD27" s="398">
        <v>0</v>
      </c>
      <c r="AE27" s="398">
        <v>0</v>
      </c>
      <c r="AF27" s="398">
        <v>0</v>
      </c>
      <c r="AG27" s="398">
        <v>0</v>
      </c>
      <c r="AH27" s="398">
        <v>0</v>
      </c>
      <c r="AI27" s="398">
        <v>0</v>
      </c>
      <c r="AJ27" s="398">
        <v>2179</v>
      </c>
      <c r="AK27" s="191"/>
      <c r="AL27" s="471"/>
      <c r="AM27" s="471"/>
      <c r="AN27" s="429"/>
      <c r="AO27" s="429"/>
      <c r="AP27" s="429"/>
      <c r="AQ27" s="220"/>
      <c r="AR27" s="144"/>
      <c r="AS27" s="144"/>
      <c r="BA27" s="247" t="s">
        <v>848</v>
      </c>
      <c r="BB27" s="207">
        <v>105451.40000000001</v>
      </c>
      <c r="BC27" s="207">
        <v>108614.94199999997</v>
      </c>
      <c r="BD27" s="207">
        <v>111873.39026</v>
      </c>
      <c r="BE27" s="234">
        <v>115229.59196780004</v>
      </c>
      <c r="BF27" s="207">
        <v>118686.47972683403</v>
      </c>
      <c r="BG27" s="207">
        <v>122247.07411863905</v>
      </c>
      <c r="BH27" s="207">
        <v>125914.48634219817</v>
      </c>
      <c r="BI27" s="207">
        <v>129691.92093246413</v>
      </c>
      <c r="BJ27" s="234">
        <v>133582.67856043813</v>
      </c>
    </row>
    <row r="28" spans="1:62" ht="13.35" customHeight="1">
      <c r="A28" s="394">
        <v>40640</v>
      </c>
      <c r="B28" s="394">
        <v>41222</v>
      </c>
      <c r="C28" s="395" t="s">
        <v>108</v>
      </c>
      <c r="D28" s="396" t="s">
        <v>134</v>
      </c>
      <c r="E28" s="396" t="s">
        <v>82</v>
      </c>
      <c r="F28" s="397">
        <v>1144</v>
      </c>
      <c r="G28" s="395" t="s">
        <v>1063</v>
      </c>
      <c r="H28" s="395" t="s">
        <v>493</v>
      </c>
      <c r="I28" s="396" t="s">
        <v>508</v>
      </c>
      <c r="J28" s="396"/>
      <c r="K28" s="396" t="s">
        <v>802</v>
      </c>
      <c r="L28" s="396" t="s">
        <v>1072</v>
      </c>
      <c r="M28" s="398">
        <v>0</v>
      </c>
      <c r="N28" s="399" t="s">
        <v>1057</v>
      </c>
      <c r="O28" s="398">
        <v>0</v>
      </c>
      <c r="P28" s="398">
        <v>0</v>
      </c>
      <c r="Q28" s="398">
        <v>0</v>
      </c>
      <c r="R28" s="398">
        <v>2065</v>
      </c>
      <c r="S28" s="398">
        <v>2065</v>
      </c>
      <c r="T28" s="398">
        <v>25</v>
      </c>
      <c r="U28" s="398">
        <v>8</v>
      </c>
      <c r="V28" s="398">
        <v>5</v>
      </c>
      <c r="W28" s="398">
        <v>5</v>
      </c>
      <c r="X28" s="398">
        <v>3</v>
      </c>
      <c r="Y28" s="398">
        <v>18</v>
      </c>
      <c r="Z28" s="398">
        <v>25</v>
      </c>
      <c r="AA28" s="398">
        <v>0</v>
      </c>
      <c r="AB28" s="398">
        <v>0</v>
      </c>
      <c r="AC28" s="398">
        <v>0</v>
      </c>
      <c r="AD28" s="398">
        <v>0</v>
      </c>
      <c r="AE28" s="398">
        <v>0</v>
      </c>
      <c r="AF28" s="398">
        <v>0</v>
      </c>
      <c r="AG28" s="398">
        <v>0</v>
      </c>
      <c r="AH28" s="398">
        <v>0</v>
      </c>
      <c r="AI28" s="398">
        <v>0</v>
      </c>
      <c r="AJ28" s="398">
        <v>2154</v>
      </c>
      <c r="AK28" s="191"/>
      <c r="AL28" s="471"/>
      <c r="AM28" s="471"/>
      <c r="AN28" s="429"/>
      <c r="AO28" s="429"/>
      <c r="AP28" s="429"/>
      <c r="AQ28" s="220"/>
      <c r="AR28" s="144"/>
      <c r="AS28" s="144"/>
      <c r="BA28" s="247" t="s">
        <v>849</v>
      </c>
      <c r="BB28" s="207">
        <v>0</v>
      </c>
      <c r="BC28" s="207">
        <v>0</v>
      </c>
      <c r="BD28" s="207">
        <v>0</v>
      </c>
      <c r="BE28" s="234">
        <v>0</v>
      </c>
      <c r="BF28" s="207">
        <v>0</v>
      </c>
      <c r="BG28" s="207">
        <v>0</v>
      </c>
      <c r="BH28" s="207">
        <v>0</v>
      </c>
      <c r="BI28" s="207">
        <v>0</v>
      </c>
      <c r="BJ28" s="234">
        <v>0</v>
      </c>
    </row>
    <row r="29" spans="1:62" ht="13.35" customHeight="1">
      <c r="A29" s="394">
        <v>40633</v>
      </c>
      <c r="B29" s="394">
        <v>41169</v>
      </c>
      <c r="C29" s="395" t="s">
        <v>110</v>
      </c>
      <c r="D29" s="396" t="s">
        <v>81</v>
      </c>
      <c r="E29" s="396" t="s">
        <v>82</v>
      </c>
      <c r="F29" s="397">
        <v>1080</v>
      </c>
      <c r="G29" s="395" t="s">
        <v>86</v>
      </c>
      <c r="H29" s="395" t="s">
        <v>486</v>
      </c>
      <c r="I29" s="396" t="s">
        <v>680</v>
      </c>
      <c r="J29" s="396"/>
      <c r="K29" s="396" t="s">
        <v>1073</v>
      </c>
      <c r="L29" s="396" t="s">
        <v>1074</v>
      </c>
      <c r="M29" s="398">
        <v>1940</v>
      </c>
      <c r="N29" s="399" t="s">
        <v>1057</v>
      </c>
      <c r="O29" s="398">
        <v>0</v>
      </c>
      <c r="P29" s="398">
        <v>0</v>
      </c>
      <c r="Q29" s="398">
        <v>0</v>
      </c>
      <c r="R29" s="398">
        <v>2085</v>
      </c>
      <c r="S29" s="398">
        <v>2085</v>
      </c>
      <c r="T29" s="398">
        <v>25</v>
      </c>
      <c r="U29" s="398">
        <v>8</v>
      </c>
      <c r="V29" s="398">
        <v>5</v>
      </c>
      <c r="W29" s="398">
        <v>5</v>
      </c>
      <c r="X29" s="398">
        <v>3</v>
      </c>
      <c r="Y29" s="398">
        <v>18</v>
      </c>
      <c r="Z29" s="398">
        <v>25</v>
      </c>
      <c r="AA29" s="398">
        <v>0</v>
      </c>
      <c r="AB29" s="398">
        <v>35</v>
      </c>
      <c r="AC29" s="398">
        <v>0</v>
      </c>
      <c r="AD29" s="398">
        <v>0</v>
      </c>
      <c r="AE29" s="398">
        <v>0</v>
      </c>
      <c r="AF29" s="398">
        <v>0</v>
      </c>
      <c r="AG29" s="398">
        <v>0</v>
      </c>
      <c r="AH29" s="398">
        <v>0</v>
      </c>
      <c r="AI29" s="398">
        <v>0</v>
      </c>
      <c r="AJ29" s="398">
        <v>2209</v>
      </c>
      <c r="AK29" s="191"/>
      <c r="AL29" s="471"/>
      <c r="AM29" s="471"/>
      <c r="AN29" s="429"/>
      <c r="AO29" s="429"/>
      <c r="AP29" s="429"/>
      <c r="AQ29" s="220"/>
      <c r="AR29" s="144"/>
      <c r="AS29" s="144"/>
      <c r="BA29" s="247" t="s">
        <v>850</v>
      </c>
      <c r="BB29" s="207">
        <v>37080</v>
      </c>
      <c r="BC29" s="207">
        <v>38192.400000000001</v>
      </c>
      <c r="BD29" s="207">
        <v>39338.171999999991</v>
      </c>
      <c r="BE29" s="234">
        <v>40518.317160000006</v>
      </c>
      <c r="BF29" s="207">
        <v>41733.866674800018</v>
      </c>
      <c r="BG29" s="207">
        <v>42985.882675044006</v>
      </c>
      <c r="BH29" s="207">
        <v>44275.459155295335</v>
      </c>
      <c r="BI29" s="207">
        <v>45603.722929954201</v>
      </c>
      <c r="BJ29" s="234">
        <v>46971.834617852815</v>
      </c>
    </row>
    <row r="30" spans="1:62" ht="13.35" customHeight="1">
      <c r="A30" s="394">
        <v>40961</v>
      </c>
      <c r="B30" s="394">
        <v>41215</v>
      </c>
      <c r="C30" s="395" t="s">
        <v>111</v>
      </c>
      <c r="D30" s="396" t="s">
        <v>112</v>
      </c>
      <c r="E30" s="396" t="s">
        <v>82</v>
      </c>
      <c r="F30" s="397">
        <v>750</v>
      </c>
      <c r="G30" s="395" t="s">
        <v>86</v>
      </c>
      <c r="H30" s="395" t="s">
        <v>1075</v>
      </c>
      <c r="I30" s="396" t="s">
        <v>1076</v>
      </c>
      <c r="J30" s="396"/>
      <c r="K30" s="396" t="s">
        <v>1076</v>
      </c>
      <c r="L30" s="396" t="s">
        <v>1077</v>
      </c>
      <c r="M30" s="398">
        <v>1610</v>
      </c>
      <c r="N30" s="399" t="s">
        <v>1057</v>
      </c>
      <c r="O30" s="398">
        <v>0</v>
      </c>
      <c r="P30" s="398">
        <v>0</v>
      </c>
      <c r="Q30" s="398">
        <v>0</v>
      </c>
      <c r="R30" s="398">
        <v>1610</v>
      </c>
      <c r="S30" s="398">
        <v>1610</v>
      </c>
      <c r="T30" s="398">
        <v>25</v>
      </c>
      <c r="U30" s="398">
        <v>8</v>
      </c>
      <c r="V30" s="398">
        <v>5</v>
      </c>
      <c r="W30" s="398">
        <v>5</v>
      </c>
      <c r="X30" s="398">
        <v>3</v>
      </c>
      <c r="Y30" s="398">
        <v>18</v>
      </c>
      <c r="Z30" s="398">
        <v>25</v>
      </c>
      <c r="AA30" s="398">
        <v>0</v>
      </c>
      <c r="AB30" s="398">
        <v>0</v>
      </c>
      <c r="AC30" s="398">
        <v>0</v>
      </c>
      <c r="AD30" s="398">
        <v>0</v>
      </c>
      <c r="AE30" s="398">
        <v>0</v>
      </c>
      <c r="AF30" s="398">
        <v>0</v>
      </c>
      <c r="AG30" s="398">
        <v>0</v>
      </c>
      <c r="AH30" s="398">
        <v>0</v>
      </c>
      <c r="AI30" s="398">
        <v>-600</v>
      </c>
      <c r="AJ30" s="398">
        <v>1099</v>
      </c>
      <c r="AK30" s="191"/>
      <c r="AL30" s="471"/>
      <c r="AM30" s="471"/>
      <c r="AN30" s="429"/>
      <c r="AO30" s="429"/>
      <c r="AP30" s="429"/>
      <c r="AQ30" s="220"/>
      <c r="AR30" s="144"/>
      <c r="AS30" s="144"/>
      <c r="BA30" s="247" t="s">
        <v>851</v>
      </c>
      <c r="BB30" s="207">
        <v>0</v>
      </c>
      <c r="BC30" s="207">
        <v>0</v>
      </c>
      <c r="BD30" s="207">
        <v>0</v>
      </c>
      <c r="BE30" s="234">
        <v>0</v>
      </c>
      <c r="BF30" s="207">
        <v>0</v>
      </c>
      <c r="BG30" s="207">
        <v>0</v>
      </c>
      <c r="BH30" s="207">
        <v>0</v>
      </c>
      <c r="BI30" s="207">
        <v>0</v>
      </c>
      <c r="BJ30" s="234">
        <v>0</v>
      </c>
    </row>
    <row r="31" spans="1:62" ht="13.35" customHeight="1">
      <c r="A31" s="394">
        <v>40909</v>
      </c>
      <c r="B31" s="394">
        <v>41117</v>
      </c>
      <c r="C31" s="395" t="s">
        <v>113</v>
      </c>
      <c r="D31" s="396" t="s">
        <v>119</v>
      </c>
      <c r="E31" s="396" t="s">
        <v>82</v>
      </c>
      <c r="F31" s="397">
        <v>540</v>
      </c>
      <c r="G31" s="395" t="s">
        <v>86</v>
      </c>
      <c r="H31" s="395" t="s">
        <v>942</v>
      </c>
      <c r="I31" s="396" t="s">
        <v>943</v>
      </c>
      <c r="J31" s="396"/>
      <c r="K31" s="396" t="s">
        <v>943</v>
      </c>
      <c r="L31" s="396" t="s">
        <v>944</v>
      </c>
      <c r="M31" s="398">
        <v>1365</v>
      </c>
      <c r="N31" s="399" t="s">
        <v>1057</v>
      </c>
      <c r="O31" s="398">
        <v>0</v>
      </c>
      <c r="P31" s="398">
        <v>0</v>
      </c>
      <c r="Q31" s="398">
        <v>-2404.75</v>
      </c>
      <c r="R31" s="398">
        <v>1275</v>
      </c>
      <c r="S31" s="398">
        <v>1275</v>
      </c>
      <c r="T31" s="398">
        <v>25</v>
      </c>
      <c r="U31" s="398">
        <v>8</v>
      </c>
      <c r="V31" s="398">
        <v>5</v>
      </c>
      <c r="W31" s="398">
        <v>5</v>
      </c>
      <c r="X31" s="398">
        <v>3</v>
      </c>
      <c r="Y31" s="398">
        <v>18</v>
      </c>
      <c r="Z31" s="398">
        <v>0</v>
      </c>
      <c r="AA31" s="398">
        <v>50</v>
      </c>
      <c r="AB31" s="398">
        <v>0</v>
      </c>
      <c r="AC31" s="398">
        <v>0</v>
      </c>
      <c r="AD31" s="398">
        <v>0</v>
      </c>
      <c r="AE31" s="398">
        <v>0</v>
      </c>
      <c r="AF31" s="398">
        <v>0</v>
      </c>
      <c r="AG31" s="398">
        <v>0</v>
      </c>
      <c r="AH31" s="398">
        <v>0</v>
      </c>
      <c r="AI31" s="398">
        <v>0</v>
      </c>
      <c r="AJ31" s="398">
        <v>1389</v>
      </c>
      <c r="AK31" s="191"/>
      <c r="AL31" s="471"/>
      <c r="AM31" s="471"/>
      <c r="AN31" s="429"/>
      <c r="AO31" s="429"/>
      <c r="AP31" s="429"/>
      <c r="AQ31" s="220"/>
      <c r="AR31" s="144"/>
      <c r="AS31" s="144"/>
      <c r="BA31" s="247" t="s">
        <v>852</v>
      </c>
      <c r="BB31" s="207">
        <v>96871.5</v>
      </c>
      <c r="BC31" s="207">
        <v>99777.64499999996</v>
      </c>
      <c r="BD31" s="207">
        <v>102770.97434999997</v>
      </c>
      <c r="BE31" s="234">
        <v>105854.10358050004</v>
      </c>
      <c r="BF31" s="207">
        <v>109029.72668791498</v>
      </c>
      <c r="BG31" s="207">
        <v>112300.61848855246</v>
      </c>
      <c r="BH31" s="207">
        <v>115669.637043209</v>
      </c>
      <c r="BI31" s="207">
        <v>119139.72615450529</v>
      </c>
      <c r="BJ31" s="234">
        <v>122713.91793914046</v>
      </c>
    </row>
    <row r="32" spans="1:62" ht="13.35" customHeight="1">
      <c r="A32" s="394">
        <v>0</v>
      </c>
      <c r="B32" s="394">
        <v>0</v>
      </c>
      <c r="C32" s="395" t="s">
        <v>114</v>
      </c>
      <c r="D32" s="396" t="s">
        <v>171</v>
      </c>
      <c r="E32" s="396" t="s">
        <v>82</v>
      </c>
      <c r="F32" s="397">
        <v>840</v>
      </c>
      <c r="G32" s="395" t="s">
        <v>135</v>
      </c>
      <c r="H32" s="395" t="s">
        <v>1059</v>
      </c>
      <c r="I32" s="396"/>
      <c r="J32" s="396"/>
      <c r="K32" s="396"/>
      <c r="L32" s="396"/>
      <c r="M32" s="398">
        <v>1815</v>
      </c>
      <c r="N32" s="399"/>
      <c r="O32" s="398">
        <v>0</v>
      </c>
      <c r="P32" s="398">
        <v>0</v>
      </c>
      <c r="Q32" s="398">
        <v>0</v>
      </c>
      <c r="R32" s="398">
        <v>0</v>
      </c>
      <c r="S32" s="398">
        <v>0</v>
      </c>
      <c r="T32" s="398">
        <v>0</v>
      </c>
      <c r="U32" s="398">
        <v>0</v>
      </c>
      <c r="V32" s="398">
        <v>0</v>
      </c>
      <c r="W32" s="398">
        <v>0</v>
      </c>
      <c r="X32" s="398">
        <v>0</v>
      </c>
      <c r="Y32" s="398">
        <v>0</v>
      </c>
      <c r="Z32" s="398">
        <v>0</v>
      </c>
      <c r="AA32" s="398">
        <v>0</v>
      </c>
      <c r="AB32" s="398">
        <v>0</v>
      </c>
      <c r="AC32" s="398">
        <v>0</v>
      </c>
      <c r="AD32" s="398">
        <v>0</v>
      </c>
      <c r="AE32" s="398">
        <v>0</v>
      </c>
      <c r="AF32" s="398">
        <v>0</v>
      </c>
      <c r="AG32" s="398">
        <v>0</v>
      </c>
      <c r="AH32" s="398">
        <v>0</v>
      </c>
      <c r="AI32" s="398">
        <v>0</v>
      </c>
      <c r="AJ32" s="398">
        <v>0</v>
      </c>
      <c r="AK32" s="191"/>
      <c r="AL32" s="471"/>
      <c r="AM32" s="471"/>
      <c r="AN32" s="429"/>
      <c r="AO32" s="429"/>
      <c r="AP32" s="429"/>
      <c r="BA32" s="247" t="s">
        <v>853</v>
      </c>
      <c r="BB32" s="207">
        <v>0</v>
      </c>
      <c r="BC32" s="207">
        <v>0</v>
      </c>
      <c r="BD32" s="207">
        <v>0</v>
      </c>
      <c r="BE32" s="234">
        <v>0</v>
      </c>
      <c r="BF32" s="207">
        <v>0</v>
      </c>
      <c r="BG32" s="207">
        <v>0</v>
      </c>
      <c r="BH32" s="207">
        <v>0</v>
      </c>
      <c r="BI32" s="207">
        <v>0</v>
      </c>
      <c r="BJ32" s="234">
        <v>0</v>
      </c>
    </row>
    <row r="33" spans="1:62" ht="13.35" customHeight="1">
      <c r="A33" s="394">
        <v>40479</v>
      </c>
      <c r="B33" s="394">
        <v>41075</v>
      </c>
      <c r="C33" s="395" t="s">
        <v>115</v>
      </c>
      <c r="D33" s="396" t="s">
        <v>91</v>
      </c>
      <c r="E33" s="396" t="s">
        <v>82</v>
      </c>
      <c r="F33" s="397">
        <v>630</v>
      </c>
      <c r="G33" s="395" t="s">
        <v>86</v>
      </c>
      <c r="H33" s="395" t="s">
        <v>431</v>
      </c>
      <c r="I33" s="396" t="s">
        <v>865</v>
      </c>
      <c r="J33" s="396"/>
      <c r="K33" s="396" t="s">
        <v>865</v>
      </c>
      <c r="L33" s="396" t="s">
        <v>866</v>
      </c>
      <c r="M33" s="398">
        <v>1485</v>
      </c>
      <c r="N33" s="399" t="s">
        <v>1057</v>
      </c>
      <c r="O33" s="398">
        <v>0</v>
      </c>
      <c r="P33" s="398">
        <v>0</v>
      </c>
      <c r="Q33" s="398">
        <v>0</v>
      </c>
      <c r="R33" s="398">
        <v>1535</v>
      </c>
      <c r="S33" s="398">
        <v>1535</v>
      </c>
      <c r="T33" s="398">
        <v>25</v>
      </c>
      <c r="U33" s="398">
        <v>8</v>
      </c>
      <c r="V33" s="398">
        <v>5</v>
      </c>
      <c r="W33" s="398">
        <v>5</v>
      </c>
      <c r="X33" s="398">
        <v>3</v>
      </c>
      <c r="Y33" s="398">
        <v>18</v>
      </c>
      <c r="Z33" s="398">
        <v>0</v>
      </c>
      <c r="AA33" s="398">
        <v>0</v>
      </c>
      <c r="AB33" s="398">
        <v>0</v>
      </c>
      <c r="AC33" s="398">
        <v>0</v>
      </c>
      <c r="AD33" s="398">
        <v>0</v>
      </c>
      <c r="AE33" s="398">
        <v>0</v>
      </c>
      <c r="AF33" s="398">
        <v>0</v>
      </c>
      <c r="AG33" s="398">
        <v>0</v>
      </c>
      <c r="AH33" s="398">
        <v>0</v>
      </c>
      <c r="AI33" s="398">
        <v>0</v>
      </c>
      <c r="AJ33" s="398">
        <v>1599</v>
      </c>
      <c r="AK33" s="191"/>
      <c r="AL33" s="471"/>
      <c r="AM33" s="471"/>
      <c r="AN33" s="429"/>
      <c r="AO33" s="429"/>
      <c r="AP33" s="429"/>
      <c r="AQ33" s="220"/>
      <c r="AR33" s="144"/>
      <c r="AS33" s="144"/>
      <c r="BA33" s="247" t="s">
        <v>854</v>
      </c>
      <c r="BB33" s="207">
        <v>0</v>
      </c>
      <c r="BC33" s="207">
        <v>0</v>
      </c>
      <c r="BD33" s="207">
        <v>0</v>
      </c>
      <c r="BE33" s="234">
        <v>0</v>
      </c>
      <c r="BF33" s="207">
        <v>0</v>
      </c>
      <c r="BG33" s="207">
        <v>0</v>
      </c>
      <c r="BH33" s="207">
        <v>0</v>
      </c>
      <c r="BI33" s="207">
        <v>0</v>
      </c>
      <c r="BJ33" s="234">
        <v>0</v>
      </c>
    </row>
    <row r="34" spans="1:62" ht="13.35" customHeight="1">
      <c r="A34" s="394">
        <v>40520</v>
      </c>
      <c r="B34" s="394">
        <v>41108</v>
      </c>
      <c r="C34" s="395" t="s">
        <v>116</v>
      </c>
      <c r="D34" s="396" t="s">
        <v>117</v>
      </c>
      <c r="E34" s="396" t="s">
        <v>82</v>
      </c>
      <c r="F34" s="397">
        <v>780</v>
      </c>
      <c r="G34" s="395" t="s">
        <v>86</v>
      </c>
      <c r="H34" s="395" t="s">
        <v>451</v>
      </c>
      <c r="I34" s="396" t="s">
        <v>452</v>
      </c>
      <c r="J34" s="396"/>
      <c r="K34" s="396" t="s">
        <v>945</v>
      </c>
      <c r="L34" s="396" t="s">
        <v>946</v>
      </c>
      <c r="M34" s="398">
        <v>1695</v>
      </c>
      <c r="N34" s="399" t="s">
        <v>1057</v>
      </c>
      <c r="O34" s="398">
        <v>0</v>
      </c>
      <c r="P34" s="398">
        <v>0</v>
      </c>
      <c r="Q34" s="398">
        <v>0</v>
      </c>
      <c r="R34" s="398">
        <v>1921</v>
      </c>
      <c r="S34" s="398">
        <v>1921</v>
      </c>
      <c r="T34" s="398">
        <v>25</v>
      </c>
      <c r="U34" s="398">
        <v>8</v>
      </c>
      <c r="V34" s="398">
        <v>5</v>
      </c>
      <c r="W34" s="398">
        <v>5</v>
      </c>
      <c r="X34" s="398">
        <v>3</v>
      </c>
      <c r="Y34" s="398">
        <v>18</v>
      </c>
      <c r="Z34" s="398">
        <v>0</v>
      </c>
      <c r="AA34" s="398">
        <v>0</v>
      </c>
      <c r="AB34" s="398">
        <v>0</v>
      </c>
      <c r="AC34" s="398">
        <v>0</v>
      </c>
      <c r="AD34" s="398">
        <v>0</v>
      </c>
      <c r="AE34" s="398">
        <v>0</v>
      </c>
      <c r="AF34" s="398">
        <v>0</v>
      </c>
      <c r="AG34" s="398">
        <v>0</v>
      </c>
      <c r="AH34" s="398">
        <v>0</v>
      </c>
      <c r="AI34" s="398">
        <v>0</v>
      </c>
      <c r="AJ34" s="398">
        <v>1985</v>
      </c>
      <c r="AK34" s="191"/>
      <c r="AL34" s="471"/>
      <c r="AM34" s="471"/>
      <c r="AN34" s="429"/>
      <c r="AO34" s="429"/>
      <c r="AP34" s="429"/>
      <c r="AQ34" s="220"/>
      <c r="AR34" s="144"/>
      <c r="AS34" s="144"/>
      <c r="BA34" s="247" t="s">
        <v>855</v>
      </c>
      <c r="BB34" s="207">
        <v>214883.74999999991</v>
      </c>
      <c r="BC34" s="207">
        <v>221330.26249999995</v>
      </c>
      <c r="BD34" s="207">
        <v>227970.17037499999</v>
      </c>
      <c r="BE34" s="234">
        <v>234809.27548625006</v>
      </c>
      <c r="BF34" s="207">
        <v>241853.55375083757</v>
      </c>
      <c r="BG34" s="207">
        <v>249109.16036336264</v>
      </c>
      <c r="BH34" s="207">
        <v>256582.43517426346</v>
      </c>
      <c r="BI34" s="207">
        <v>264279.90822949138</v>
      </c>
      <c r="BJ34" s="234">
        <v>272208.30547637615</v>
      </c>
    </row>
    <row r="35" spans="1:62" ht="13.35" customHeight="1">
      <c r="A35" s="394">
        <v>40938</v>
      </c>
      <c r="B35" s="394">
        <v>41178</v>
      </c>
      <c r="C35" s="395" t="s">
        <v>118</v>
      </c>
      <c r="D35" s="396" t="s">
        <v>119</v>
      </c>
      <c r="E35" s="396" t="s">
        <v>82</v>
      </c>
      <c r="F35" s="397">
        <v>540</v>
      </c>
      <c r="G35" s="395" t="s">
        <v>86</v>
      </c>
      <c r="H35" s="395" t="s">
        <v>1078</v>
      </c>
      <c r="I35" s="396" t="s">
        <v>1079</v>
      </c>
      <c r="J35" s="396"/>
      <c r="K35" s="396" t="s">
        <v>1079</v>
      </c>
      <c r="L35" s="396" t="s">
        <v>1080</v>
      </c>
      <c r="M35" s="398">
        <v>1365</v>
      </c>
      <c r="N35" s="399" t="s">
        <v>1057</v>
      </c>
      <c r="O35" s="398">
        <v>0</v>
      </c>
      <c r="P35" s="398">
        <v>0</v>
      </c>
      <c r="Q35" s="398">
        <v>-824.39</v>
      </c>
      <c r="R35" s="398">
        <v>1365</v>
      </c>
      <c r="S35" s="398">
        <v>1365</v>
      </c>
      <c r="T35" s="398">
        <v>25</v>
      </c>
      <c r="U35" s="398">
        <v>8</v>
      </c>
      <c r="V35" s="398">
        <v>5</v>
      </c>
      <c r="W35" s="398">
        <v>5</v>
      </c>
      <c r="X35" s="398">
        <v>3</v>
      </c>
      <c r="Y35" s="398">
        <v>18</v>
      </c>
      <c r="Z35" s="398">
        <v>25</v>
      </c>
      <c r="AA35" s="398">
        <v>0</v>
      </c>
      <c r="AB35" s="398">
        <v>35</v>
      </c>
      <c r="AC35" s="398">
        <v>0</v>
      </c>
      <c r="AD35" s="398">
        <v>0</v>
      </c>
      <c r="AE35" s="398">
        <v>0</v>
      </c>
      <c r="AF35" s="398">
        <v>0</v>
      </c>
      <c r="AG35" s="398">
        <v>0</v>
      </c>
      <c r="AH35" s="398">
        <v>0</v>
      </c>
      <c r="AI35" s="398">
        <v>0</v>
      </c>
      <c r="AJ35" s="398">
        <v>1489</v>
      </c>
      <c r="AK35" s="191"/>
      <c r="AL35" s="471"/>
      <c r="AM35" s="471"/>
      <c r="AN35" s="429"/>
      <c r="AO35" s="429"/>
      <c r="AP35" s="429"/>
      <c r="AQ35" s="220"/>
      <c r="AR35" s="144"/>
      <c r="AS35" s="144"/>
      <c r="BA35" s="247" t="s">
        <v>856</v>
      </c>
      <c r="BB35" s="207">
        <v>52760.720000000008</v>
      </c>
      <c r="BC35" s="207">
        <v>54343.541600000004</v>
      </c>
      <c r="BD35" s="207">
        <v>55973.847847999998</v>
      </c>
      <c r="BE35" s="234">
        <v>57653.063283439995</v>
      </c>
      <c r="BF35" s="207">
        <v>59382.655181943213</v>
      </c>
      <c r="BG35" s="207">
        <v>61164.1348374015</v>
      </c>
      <c r="BH35" s="207">
        <v>62999.058882523554</v>
      </c>
      <c r="BI35" s="207">
        <v>64889.030648999244</v>
      </c>
      <c r="BJ35" s="234">
        <v>66835.701568469245</v>
      </c>
    </row>
    <row r="36" spans="1:62" ht="13.35" customHeight="1">
      <c r="A36" s="394">
        <v>40885</v>
      </c>
      <c r="B36" s="394">
        <v>41078</v>
      </c>
      <c r="C36" s="395" t="s">
        <v>120</v>
      </c>
      <c r="D36" s="396" t="s">
        <v>91</v>
      </c>
      <c r="E36" s="396" t="s">
        <v>82</v>
      </c>
      <c r="F36" s="397">
        <v>630</v>
      </c>
      <c r="G36" s="395" t="s">
        <v>86</v>
      </c>
      <c r="H36" s="395" t="s">
        <v>867</v>
      </c>
      <c r="I36" s="396" t="s">
        <v>525</v>
      </c>
      <c r="J36" s="396"/>
      <c r="K36" s="396" t="s">
        <v>525</v>
      </c>
      <c r="L36" s="396" t="s">
        <v>868</v>
      </c>
      <c r="M36" s="398">
        <v>1485</v>
      </c>
      <c r="N36" s="399" t="s">
        <v>1057</v>
      </c>
      <c r="O36" s="398">
        <v>0</v>
      </c>
      <c r="P36" s="398">
        <v>0</v>
      </c>
      <c r="Q36" s="398">
        <v>0</v>
      </c>
      <c r="R36" s="398">
        <v>1535</v>
      </c>
      <c r="S36" s="398">
        <v>1535</v>
      </c>
      <c r="T36" s="398">
        <v>25</v>
      </c>
      <c r="U36" s="398">
        <v>8</v>
      </c>
      <c r="V36" s="398">
        <v>5</v>
      </c>
      <c r="W36" s="398">
        <v>5</v>
      </c>
      <c r="X36" s="398">
        <v>3</v>
      </c>
      <c r="Y36" s="398">
        <v>18</v>
      </c>
      <c r="Z36" s="398">
        <v>0</v>
      </c>
      <c r="AA36" s="398">
        <v>0</v>
      </c>
      <c r="AB36" s="398">
        <v>0</v>
      </c>
      <c r="AC36" s="398">
        <v>0</v>
      </c>
      <c r="AD36" s="398">
        <v>0</v>
      </c>
      <c r="AE36" s="398">
        <v>0</v>
      </c>
      <c r="AF36" s="398">
        <v>0</v>
      </c>
      <c r="AG36" s="398">
        <v>0</v>
      </c>
      <c r="AH36" s="398">
        <v>0</v>
      </c>
      <c r="AI36" s="398">
        <v>0</v>
      </c>
      <c r="AJ36" s="398">
        <v>1599</v>
      </c>
      <c r="AK36" s="191"/>
      <c r="AL36" s="471"/>
      <c r="AM36" s="471"/>
      <c r="AN36" s="429"/>
      <c r="AO36" s="429"/>
      <c r="AP36" s="429"/>
      <c r="AQ36" s="220"/>
      <c r="AR36" s="144"/>
      <c r="AS36" s="144"/>
      <c r="BA36" s="247" t="s">
        <v>857</v>
      </c>
      <c r="BB36" s="207">
        <v>0</v>
      </c>
      <c r="BC36" s="207">
        <v>0</v>
      </c>
      <c r="BD36" s="207">
        <v>0</v>
      </c>
      <c r="BE36" s="234">
        <v>0</v>
      </c>
      <c r="BF36" s="207">
        <v>0</v>
      </c>
      <c r="BG36" s="207">
        <v>0</v>
      </c>
      <c r="BH36" s="207">
        <v>0</v>
      </c>
      <c r="BI36" s="207">
        <v>0</v>
      </c>
      <c r="BJ36" s="234">
        <v>0</v>
      </c>
    </row>
    <row r="37" spans="1:62" ht="13.35" customHeight="1">
      <c r="A37" s="394">
        <v>40762</v>
      </c>
      <c r="B37" s="394">
        <v>41076</v>
      </c>
      <c r="C37" s="395" t="s">
        <v>121</v>
      </c>
      <c r="D37" s="396" t="s">
        <v>134</v>
      </c>
      <c r="E37" s="396" t="s">
        <v>82</v>
      </c>
      <c r="F37" s="397">
        <v>1144</v>
      </c>
      <c r="G37" s="395" t="s">
        <v>86</v>
      </c>
      <c r="H37" s="395" t="s">
        <v>714</v>
      </c>
      <c r="I37" s="396" t="s">
        <v>869</v>
      </c>
      <c r="J37" s="396"/>
      <c r="K37" s="396" t="s">
        <v>869</v>
      </c>
      <c r="L37" s="396" t="s">
        <v>870</v>
      </c>
      <c r="M37" s="398">
        <v>1960</v>
      </c>
      <c r="N37" s="399" t="s">
        <v>1057</v>
      </c>
      <c r="O37" s="398">
        <v>0</v>
      </c>
      <c r="P37" s="398">
        <v>0</v>
      </c>
      <c r="Q37" s="398">
        <v>-6.74</v>
      </c>
      <c r="R37" s="398">
        <v>2065</v>
      </c>
      <c r="S37" s="398">
        <v>2065</v>
      </c>
      <c r="T37" s="398">
        <v>25</v>
      </c>
      <c r="U37" s="398">
        <v>8</v>
      </c>
      <c r="V37" s="398">
        <v>5</v>
      </c>
      <c r="W37" s="398">
        <v>5</v>
      </c>
      <c r="X37" s="398">
        <v>3</v>
      </c>
      <c r="Y37" s="398">
        <v>18</v>
      </c>
      <c r="Z37" s="398">
        <v>0</v>
      </c>
      <c r="AA37" s="398">
        <v>0</v>
      </c>
      <c r="AB37" s="398">
        <v>0</v>
      </c>
      <c r="AC37" s="398">
        <v>0</v>
      </c>
      <c r="AD37" s="398">
        <v>0</v>
      </c>
      <c r="AE37" s="398">
        <v>0</v>
      </c>
      <c r="AF37" s="398">
        <v>0</v>
      </c>
      <c r="AG37" s="398">
        <v>0</v>
      </c>
      <c r="AH37" s="398">
        <v>0</v>
      </c>
      <c r="AI37" s="398">
        <v>0</v>
      </c>
      <c r="AJ37" s="398">
        <v>2129</v>
      </c>
      <c r="AK37" s="191"/>
      <c r="AL37" s="471"/>
      <c r="AM37" s="471"/>
      <c r="AN37" s="429"/>
      <c r="AO37" s="429"/>
      <c r="AP37" s="429"/>
      <c r="AQ37" s="220"/>
      <c r="AR37" s="144"/>
      <c r="AS37" s="144"/>
      <c r="BA37" s="247" t="s">
        <v>858</v>
      </c>
      <c r="BB37" s="207">
        <v>0</v>
      </c>
      <c r="BC37" s="207">
        <v>0</v>
      </c>
      <c r="BD37" s="207">
        <v>0</v>
      </c>
      <c r="BE37" s="234">
        <v>0</v>
      </c>
      <c r="BF37" s="207">
        <v>0</v>
      </c>
      <c r="BG37" s="207">
        <v>0</v>
      </c>
      <c r="BH37" s="207">
        <v>0</v>
      </c>
      <c r="BI37" s="207">
        <v>0</v>
      </c>
      <c r="BJ37" s="234">
        <v>0</v>
      </c>
    </row>
    <row r="38" spans="1:62" ht="13.35" customHeight="1">
      <c r="A38" s="394">
        <v>40924</v>
      </c>
      <c r="B38" s="394">
        <v>41149</v>
      </c>
      <c r="C38" s="395" t="s">
        <v>122</v>
      </c>
      <c r="D38" s="396" t="s">
        <v>178</v>
      </c>
      <c r="E38" s="396" t="s">
        <v>82</v>
      </c>
      <c r="F38" s="397">
        <v>1240</v>
      </c>
      <c r="G38" s="395" t="s">
        <v>86</v>
      </c>
      <c r="H38" s="395" t="s">
        <v>1081</v>
      </c>
      <c r="I38" s="396" t="s">
        <v>1082</v>
      </c>
      <c r="J38" s="396"/>
      <c r="K38" s="396" t="s">
        <v>1082</v>
      </c>
      <c r="L38" s="396" t="s">
        <v>1077</v>
      </c>
      <c r="M38" s="398">
        <v>2540</v>
      </c>
      <c r="N38" s="399" t="s">
        <v>1057</v>
      </c>
      <c r="O38" s="398">
        <v>0</v>
      </c>
      <c r="P38" s="398">
        <v>0</v>
      </c>
      <c r="Q38" s="398">
        <v>-1904</v>
      </c>
      <c r="R38" s="398">
        <v>2540</v>
      </c>
      <c r="S38" s="398">
        <v>2540</v>
      </c>
      <c r="T38" s="398">
        <v>25</v>
      </c>
      <c r="U38" s="398">
        <v>8</v>
      </c>
      <c r="V38" s="398">
        <v>5</v>
      </c>
      <c r="W38" s="398">
        <v>5</v>
      </c>
      <c r="X38" s="398">
        <v>3</v>
      </c>
      <c r="Y38" s="398">
        <v>18</v>
      </c>
      <c r="Z38" s="398">
        <v>0</v>
      </c>
      <c r="AA38" s="398">
        <v>0</v>
      </c>
      <c r="AB38" s="398">
        <v>0</v>
      </c>
      <c r="AC38" s="398">
        <v>0</v>
      </c>
      <c r="AD38" s="398">
        <v>-700</v>
      </c>
      <c r="AE38" s="398">
        <v>0</v>
      </c>
      <c r="AF38" s="398">
        <v>0</v>
      </c>
      <c r="AG38" s="398">
        <v>0</v>
      </c>
      <c r="AH38" s="398">
        <v>0</v>
      </c>
      <c r="AI38" s="398">
        <v>0</v>
      </c>
      <c r="AJ38" s="398">
        <v>1904</v>
      </c>
      <c r="AK38" s="191"/>
      <c r="AL38" s="471"/>
      <c r="AM38" s="471"/>
      <c r="AN38" s="429"/>
      <c r="AO38" s="429"/>
      <c r="AP38" s="429"/>
      <c r="AQ38" s="220"/>
      <c r="AR38" s="144"/>
      <c r="AS38" s="144"/>
      <c r="BA38" s="247" t="s">
        <v>859</v>
      </c>
      <c r="BB38" s="207">
        <v>555680.99197811645</v>
      </c>
      <c r="BC38" s="207">
        <v>589300.00000000023</v>
      </c>
      <c r="BD38" s="207">
        <v>618765.00000000012</v>
      </c>
      <c r="BE38" s="234">
        <v>649703.25000000012</v>
      </c>
      <c r="BF38" s="207">
        <v>682188.41250000044</v>
      </c>
      <c r="BG38" s="207">
        <v>716297.833125</v>
      </c>
      <c r="BH38" s="207">
        <v>752112.72478125046</v>
      </c>
      <c r="BI38" s="207">
        <v>789718.36102031299</v>
      </c>
      <c r="BJ38" s="234">
        <v>829204.27907132858</v>
      </c>
    </row>
    <row r="39" spans="1:62" ht="13.35" customHeight="1">
      <c r="A39" s="394">
        <v>40850</v>
      </c>
      <c r="B39" s="394">
        <v>41020</v>
      </c>
      <c r="C39" s="395" t="s">
        <v>125</v>
      </c>
      <c r="D39" s="396" t="s">
        <v>112</v>
      </c>
      <c r="E39" s="396" t="s">
        <v>82</v>
      </c>
      <c r="F39" s="397">
        <v>750</v>
      </c>
      <c r="G39" s="395" t="s">
        <v>86</v>
      </c>
      <c r="H39" s="395" t="s">
        <v>748</v>
      </c>
      <c r="I39" s="396" t="s">
        <v>749</v>
      </c>
      <c r="J39" s="396"/>
      <c r="K39" s="396" t="s">
        <v>749</v>
      </c>
      <c r="L39" s="396" t="s">
        <v>750</v>
      </c>
      <c r="M39" s="398">
        <v>1610</v>
      </c>
      <c r="N39" s="399" t="s">
        <v>1057</v>
      </c>
      <c r="O39" s="398">
        <v>0</v>
      </c>
      <c r="P39" s="398">
        <v>0</v>
      </c>
      <c r="Q39" s="398">
        <v>-770.5</v>
      </c>
      <c r="R39" s="398">
        <v>1665</v>
      </c>
      <c r="S39" s="398">
        <v>1665</v>
      </c>
      <c r="T39" s="398">
        <v>25</v>
      </c>
      <c r="U39" s="398">
        <v>8</v>
      </c>
      <c r="V39" s="398">
        <v>5</v>
      </c>
      <c r="W39" s="398">
        <v>5</v>
      </c>
      <c r="X39" s="398">
        <v>3</v>
      </c>
      <c r="Y39" s="398">
        <v>18</v>
      </c>
      <c r="Z39" s="398">
        <v>25</v>
      </c>
      <c r="AA39" s="398">
        <v>0</v>
      </c>
      <c r="AB39" s="398">
        <v>0</v>
      </c>
      <c r="AC39" s="398">
        <v>0</v>
      </c>
      <c r="AD39" s="398">
        <v>0</v>
      </c>
      <c r="AE39" s="398">
        <v>0</v>
      </c>
      <c r="AF39" s="398">
        <v>0</v>
      </c>
      <c r="AG39" s="398">
        <v>0</v>
      </c>
      <c r="AH39" s="398">
        <v>0</v>
      </c>
      <c r="AI39" s="398">
        <v>0</v>
      </c>
      <c r="AJ39" s="398">
        <v>1754</v>
      </c>
      <c r="AK39" s="191"/>
      <c r="AL39" s="471"/>
      <c r="AM39" s="471"/>
      <c r="AN39" s="429"/>
      <c r="AO39" s="429"/>
      <c r="AP39" s="429"/>
      <c r="AQ39" s="220"/>
      <c r="AR39" s="144"/>
      <c r="AS39" s="144"/>
      <c r="BA39" s="248" t="s">
        <v>860</v>
      </c>
      <c r="BB39" s="208">
        <v>120621.95023936908</v>
      </c>
      <c r="BC39" s="208">
        <v>128799.85399563858</v>
      </c>
      <c r="BD39" s="208">
        <v>132288.0098634524</v>
      </c>
      <c r="BE39" s="235">
        <v>135598.50053702295</v>
      </c>
      <c r="BF39" s="208">
        <v>139135.89097842752</v>
      </c>
      <c r="BG39" s="208">
        <v>143228.77662654698</v>
      </c>
      <c r="BH39" s="208">
        <v>147525.63992534354</v>
      </c>
      <c r="BI39" s="208">
        <v>151951.40912310401</v>
      </c>
      <c r="BJ39" s="235">
        <v>156509.95139679723</v>
      </c>
    </row>
    <row r="40" spans="1:62" ht="13.35" customHeight="1">
      <c r="A40" s="394">
        <v>40849</v>
      </c>
      <c r="B40" s="394">
        <v>41019</v>
      </c>
      <c r="C40" s="395" t="s">
        <v>126</v>
      </c>
      <c r="D40" s="396" t="s">
        <v>97</v>
      </c>
      <c r="E40" s="396" t="s">
        <v>82</v>
      </c>
      <c r="F40" s="397">
        <v>690</v>
      </c>
      <c r="G40" s="395" t="s">
        <v>86</v>
      </c>
      <c r="H40" s="395" t="s">
        <v>751</v>
      </c>
      <c r="I40" s="396" t="s">
        <v>744</v>
      </c>
      <c r="J40" s="396"/>
      <c r="K40" s="396" t="s">
        <v>744</v>
      </c>
      <c r="L40" s="396" t="s">
        <v>690</v>
      </c>
      <c r="M40" s="398">
        <v>1515</v>
      </c>
      <c r="N40" s="399" t="s">
        <v>1057</v>
      </c>
      <c r="O40" s="398">
        <v>0</v>
      </c>
      <c r="P40" s="398">
        <v>0</v>
      </c>
      <c r="Q40" s="398">
        <v>-2092.5</v>
      </c>
      <c r="R40" s="398">
        <v>1565</v>
      </c>
      <c r="S40" s="398">
        <v>1565</v>
      </c>
      <c r="T40" s="398">
        <v>25</v>
      </c>
      <c r="U40" s="398">
        <v>8</v>
      </c>
      <c r="V40" s="398">
        <v>5</v>
      </c>
      <c r="W40" s="398">
        <v>5</v>
      </c>
      <c r="X40" s="398">
        <v>3</v>
      </c>
      <c r="Y40" s="398">
        <v>18</v>
      </c>
      <c r="Z40" s="398">
        <v>0</v>
      </c>
      <c r="AA40" s="398">
        <v>0</v>
      </c>
      <c r="AB40" s="398">
        <v>0</v>
      </c>
      <c r="AC40" s="398">
        <v>0</v>
      </c>
      <c r="AD40" s="398">
        <v>0</v>
      </c>
      <c r="AE40" s="398">
        <v>0</v>
      </c>
      <c r="AF40" s="398">
        <v>0</v>
      </c>
      <c r="AG40" s="398">
        <v>0</v>
      </c>
      <c r="AH40" s="398">
        <v>0</v>
      </c>
      <c r="AI40" s="398">
        <v>0</v>
      </c>
      <c r="AJ40" s="398">
        <v>1629</v>
      </c>
      <c r="AK40" s="191"/>
      <c r="AL40" s="471"/>
      <c r="AM40" s="471"/>
      <c r="AN40" s="429"/>
      <c r="AO40" s="429"/>
      <c r="AP40" s="429"/>
      <c r="AQ40" s="220"/>
      <c r="AR40" s="144"/>
      <c r="AS40" s="144"/>
      <c r="BA40" s="250" t="s">
        <v>842</v>
      </c>
      <c r="BB40" s="210">
        <v>1584298.3122174854</v>
      </c>
      <c r="BC40" s="210">
        <v>1653335.0850956391</v>
      </c>
      <c r="BD40" s="210">
        <v>1714345.2978964527</v>
      </c>
      <c r="BE40" s="238">
        <v>1777492.807211013</v>
      </c>
      <c r="BF40" s="210">
        <v>1843281.0918526379</v>
      </c>
      <c r="BG40" s="210">
        <v>1912142.1017769831</v>
      </c>
      <c r="BH40" s="210">
        <v>1983832.321492793</v>
      </c>
      <c r="BI40" s="210">
        <v>2058389.545633202</v>
      </c>
      <c r="BJ40" s="238">
        <v>2135935.5992226047</v>
      </c>
    </row>
    <row r="41" spans="1:62" ht="13.35" customHeight="1">
      <c r="A41" s="394">
        <v>40835</v>
      </c>
      <c r="B41" s="394">
        <v>41011</v>
      </c>
      <c r="C41" s="395" t="s">
        <v>127</v>
      </c>
      <c r="D41" s="396" t="s">
        <v>81</v>
      </c>
      <c r="E41" s="396" t="s">
        <v>82</v>
      </c>
      <c r="F41" s="397">
        <v>1080</v>
      </c>
      <c r="G41" s="395" t="s">
        <v>86</v>
      </c>
      <c r="H41" s="395" t="s">
        <v>752</v>
      </c>
      <c r="I41" s="396" t="s">
        <v>753</v>
      </c>
      <c r="J41" s="396"/>
      <c r="K41" s="396" t="s">
        <v>753</v>
      </c>
      <c r="L41" s="396" t="s">
        <v>754</v>
      </c>
      <c r="M41" s="398">
        <v>1940</v>
      </c>
      <c r="N41" s="399" t="s">
        <v>1057</v>
      </c>
      <c r="O41" s="398">
        <v>0</v>
      </c>
      <c r="P41" s="398">
        <v>0</v>
      </c>
      <c r="Q41" s="398">
        <v>-1788.5</v>
      </c>
      <c r="R41" s="398">
        <v>2045</v>
      </c>
      <c r="S41" s="398">
        <v>2045</v>
      </c>
      <c r="T41" s="398">
        <v>25</v>
      </c>
      <c r="U41" s="398">
        <v>8</v>
      </c>
      <c r="V41" s="398">
        <v>5</v>
      </c>
      <c r="W41" s="398">
        <v>5</v>
      </c>
      <c r="X41" s="398">
        <v>3</v>
      </c>
      <c r="Y41" s="398">
        <v>18</v>
      </c>
      <c r="Z41" s="398">
        <v>0</v>
      </c>
      <c r="AA41" s="398">
        <v>50</v>
      </c>
      <c r="AB41" s="398">
        <v>0</v>
      </c>
      <c r="AC41" s="398">
        <v>0</v>
      </c>
      <c r="AD41" s="398">
        <v>0</v>
      </c>
      <c r="AE41" s="398">
        <v>0</v>
      </c>
      <c r="AF41" s="398">
        <v>0</v>
      </c>
      <c r="AG41" s="398">
        <v>0</v>
      </c>
      <c r="AH41" s="398">
        <v>0</v>
      </c>
      <c r="AI41" s="398">
        <v>0</v>
      </c>
      <c r="AJ41" s="398">
        <v>2159</v>
      </c>
      <c r="AK41" s="191"/>
      <c r="AL41" s="471"/>
      <c r="AM41" s="471"/>
      <c r="AN41" s="429"/>
      <c r="AO41" s="429"/>
      <c r="AP41" s="429"/>
      <c r="AQ41" s="220"/>
      <c r="AR41" s="144"/>
      <c r="AS41" s="144"/>
      <c r="BA41" s="252" t="s">
        <v>843</v>
      </c>
      <c r="BB41" s="213">
        <v>0.32836028373639981</v>
      </c>
      <c r="BC41" s="213">
        <v>0.32091167687807015</v>
      </c>
      <c r="BD41" s="213">
        <v>0.32397972039680661</v>
      </c>
      <c r="BE41" s="241">
        <v>0.32771247472712611</v>
      </c>
      <c r="BF41" s="213">
        <v>0.33120158265605804</v>
      </c>
      <c r="BG41" s="213">
        <v>0.33375662119259031</v>
      </c>
      <c r="BH41" s="213">
        <v>0.3361843274322901</v>
      </c>
      <c r="BI41" s="213">
        <v>0.33865917359897441</v>
      </c>
      <c r="BJ41" s="242">
        <v>0.34118207503103115</v>
      </c>
    </row>
    <row r="42" spans="1:62" ht="13.35" customHeight="1">
      <c r="A42" s="394">
        <v>40835</v>
      </c>
      <c r="B42" s="394">
        <v>41248</v>
      </c>
      <c r="C42" s="395" t="s">
        <v>127</v>
      </c>
      <c r="D42" s="396" t="s">
        <v>81</v>
      </c>
      <c r="E42" s="396" t="s">
        <v>82</v>
      </c>
      <c r="F42" s="397">
        <v>1080</v>
      </c>
      <c r="G42" s="395" t="s">
        <v>1063</v>
      </c>
      <c r="H42" s="395" t="s">
        <v>752</v>
      </c>
      <c r="I42" s="396" t="s">
        <v>753</v>
      </c>
      <c r="J42" s="396"/>
      <c r="K42" s="396" t="s">
        <v>814</v>
      </c>
      <c r="L42" s="396" t="s">
        <v>1083</v>
      </c>
      <c r="M42" s="398">
        <v>0</v>
      </c>
      <c r="N42" s="399" t="s">
        <v>1057</v>
      </c>
      <c r="O42" s="398">
        <v>0</v>
      </c>
      <c r="P42" s="398">
        <v>0</v>
      </c>
      <c r="Q42" s="398">
        <v>0</v>
      </c>
      <c r="R42" s="398">
        <v>2106</v>
      </c>
      <c r="S42" s="398">
        <v>2106</v>
      </c>
      <c r="T42" s="398">
        <v>25</v>
      </c>
      <c r="U42" s="398">
        <v>8</v>
      </c>
      <c r="V42" s="398">
        <v>5</v>
      </c>
      <c r="W42" s="398">
        <v>5</v>
      </c>
      <c r="X42" s="398">
        <v>3</v>
      </c>
      <c r="Y42" s="398">
        <v>18</v>
      </c>
      <c r="Z42" s="398">
        <v>25</v>
      </c>
      <c r="AA42" s="398">
        <v>50</v>
      </c>
      <c r="AB42" s="398">
        <v>0</v>
      </c>
      <c r="AC42" s="398">
        <v>0</v>
      </c>
      <c r="AD42" s="398">
        <v>0</v>
      </c>
      <c r="AE42" s="398">
        <v>0</v>
      </c>
      <c r="AF42" s="398">
        <v>0</v>
      </c>
      <c r="AG42" s="398">
        <v>0</v>
      </c>
      <c r="AH42" s="398">
        <v>0</v>
      </c>
      <c r="AI42" s="398">
        <v>0</v>
      </c>
      <c r="AJ42" s="398">
        <v>2245</v>
      </c>
      <c r="AK42" s="191"/>
      <c r="AL42" s="471"/>
      <c r="AM42" s="471"/>
      <c r="AN42" s="429"/>
      <c r="AO42" s="429"/>
      <c r="AP42" s="429"/>
      <c r="AQ42" s="220"/>
      <c r="AR42" s="144"/>
      <c r="AS42" s="144"/>
      <c r="BA42" s="252" t="s">
        <v>844</v>
      </c>
      <c r="BB42" s="213">
        <v>0.11516995681038802</v>
      </c>
      <c r="BC42" s="213">
        <v>0.11438289363665644</v>
      </c>
      <c r="BD42" s="213">
        <v>0.11693520082407483</v>
      </c>
      <c r="BE42" s="241">
        <v>0.1197843721403485</v>
      </c>
      <c r="BF42" s="213">
        <v>0.12257592338373911</v>
      </c>
      <c r="BG42" s="213">
        <v>0.12502687134455293</v>
      </c>
      <c r="BH42" s="213">
        <v>0.12745457758425294</v>
      </c>
      <c r="BI42" s="213">
        <v>0.12992942375093736</v>
      </c>
      <c r="BJ42" s="242">
        <v>0.13245232518299424</v>
      </c>
    </row>
    <row r="43" spans="1:62" ht="13.35" customHeight="1" thickBot="1">
      <c r="A43" s="394">
        <v>0</v>
      </c>
      <c r="B43" s="394">
        <v>0</v>
      </c>
      <c r="C43" s="395" t="s">
        <v>128</v>
      </c>
      <c r="D43" s="396" t="s">
        <v>91</v>
      </c>
      <c r="E43" s="396" t="s">
        <v>82</v>
      </c>
      <c r="F43" s="397">
        <v>630</v>
      </c>
      <c r="G43" s="395" t="s">
        <v>135</v>
      </c>
      <c r="H43" s="395" t="s">
        <v>1059</v>
      </c>
      <c r="I43" s="396"/>
      <c r="J43" s="396"/>
      <c r="K43" s="396"/>
      <c r="L43" s="396"/>
      <c r="M43" s="398">
        <v>1485</v>
      </c>
      <c r="N43" s="399"/>
      <c r="O43" s="398">
        <v>0</v>
      </c>
      <c r="P43" s="398">
        <v>0</v>
      </c>
      <c r="Q43" s="398">
        <v>0</v>
      </c>
      <c r="R43" s="398">
        <v>0</v>
      </c>
      <c r="S43" s="398">
        <v>0</v>
      </c>
      <c r="T43" s="398">
        <v>0</v>
      </c>
      <c r="U43" s="398">
        <v>0</v>
      </c>
      <c r="V43" s="398">
        <v>0</v>
      </c>
      <c r="W43" s="398">
        <v>0</v>
      </c>
      <c r="X43" s="398">
        <v>0</v>
      </c>
      <c r="Y43" s="398">
        <v>0</v>
      </c>
      <c r="Z43" s="398">
        <v>0</v>
      </c>
      <c r="AA43" s="398">
        <v>0</v>
      </c>
      <c r="AB43" s="398">
        <v>0</v>
      </c>
      <c r="AC43" s="398">
        <v>0</v>
      </c>
      <c r="AD43" s="398">
        <v>0</v>
      </c>
      <c r="AE43" s="398">
        <v>0</v>
      </c>
      <c r="AF43" s="398">
        <v>0</v>
      </c>
      <c r="AG43" s="398">
        <v>0</v>
      </c>
      <c r="AH43" s="398">
        <v>0</v>
      </c>
      <c r="AI43" s="398">
        <v>0</v>
      </c>
      <c r="AJ43" s="398">
        <v>0</v>
      </c>
      <c r="AK43" s="191"/>
      <c r="AL43" s="471"/>
      <c r="AM43" s="471"/>
      <c r="AN43" s="429"/>
      <c r="AO43" s="429"/>
      <c r="AP43" s="429"/>
      <c r="AQ43" s="220"/>
      <c r="AR43" s="144"/>
      <c r="AS43" s="144"/>
      <c r="BA43" s="253"/>
      <c r="BB43" s="214"/>
      <c r="BC43" s="214"/>
      <c r="BD43" s="214"/>
      <c r="BE43" s="243"/>
      <c r="BF43" s="214"/>
      <c r="BG43" s="214"/>
      <c r="BH43" s="214"/>
      <c r="BI43" s="214"/>
      <c r="BJ43" s="243"/>
    </row>
    <row r="44" spans="1:62" ht="13.35" customHeight="1" thickTop="1">
      <c r="A44" s="394">
        <v>40953</v>
      </c>
      <c r="B44" s="394">
        <v>41202</v>
      </c>
      <c r="C44" s="395" t="s">
        <v>129</v>
      </c>
      <c r="D44" s="396" t="s">
        <v>119</v>
      </c>
      <c r="E44" s="396" t="s">
        <v>82</v>
      </c>
      <c r="F44" s="397">
        <v>540</v>
      </c>
      <c r="G44" s="395" t="s">
        <v>86</v>
      </c>
      <c r="H44" s="395" t="s">
        <v>1084</v>
      </c>
      <c r="I44" s="396" t="s">
        <v>704</v>
      </c>
      <c r="J44" s="396"/>
      <c r="K44" s="396" t="s">
        <v>704</v>
      </c>
      <c r="L44" s="396" t="s">
        <v>952</v>
      </c>
      <c r="M44" s="398">
        <v>1365</v>
      </c>
      <c r="N44" s="399" t="s">
        <v>1057</v>
      </c>
      <c r="O44" s="398">
        <v>0</v>
      </c>
      <c r="P44" s="398">
        <v>0</v>
      </c>
      <c r="Q44" s="398">
        <v>0</v>
      </c>
      <c r="R44" s="398">
        <v>1365</v>
      </c>
      <c r="S44" s="398">
        <v>1365</v>
      </c>
      <c r="T44" s="398">
        <v>25</v>
      </c>
      <c r="U44" s="398">
        <v>8</v>
      </c>
      <c r="V44" s="398">
        <v>5</v>
      </c>
      <c r="W44" s="398">
        <v>5</v>
      </c>
      <c r="X44" s="398">
        <v>3</v>
      </c>
      <c r="Y44" s="398">
        <v>18</v>
      </c>
      <c r="Z44" s="398">
        <v>25</v>
      </c>
      <c r="AA44" s="398">
        <v>0</v>
      </c>
      <c r="AB44" s="398">
        <v>0</v>
      </c>
      <c r="AC44" s="398">
        <v>0</v>
      </c>
      <c r="AD44" s="398">
        <v>0</v>
      </c>
      <c r="AE44" s="398">
        <v>0</v>
      </c>
      <c r="AF44" s="398">
        <v>0</v>
      </c>
      <c r="AG44" s="398">
        <v>0</v>
      </c>
      <c r="AH44" s="398">
        <v>0</v>
      </c>
      <c r="AI44" s="398">
        <v>0</v>
      </c>
      <c r="AJ44" s="398">
        <v>1454</v>
      </c>
      <c r="AK44" s="191"/>
      <c r="AL44" s="471"/>
      <c r="AM44" s="471"/>
      <c r="AN44" s="429"/>
      <c r="AO44" s="429"/>
      <c r="AP44" s="429"/>
      <c r="AQ44" s="220"/>
      <c r="AR44" s="144"/>
      <c r="AS44" s="144"/>
      <c r="BA44" s="250" t="s">
        <v>671</v>
      </c>
      <c r="BB44" s="215">
        <v>3240579.6973572783</v>
      </c>
      <c r="BC44" s="215">
        <v>3498659.0747299036</v>
      </c>
      <c r="BD44" s="215">
        <v>3577175.0966416453</v>
      </c>
      <c r="BE44" s="244">
        <v>3646447.2142699049</v>
      </c>
      <c r="BF44" s="215">
        <v>3722154.5472844634</v>
      </c>
      <c r="BG44" s="215">
        <v>3817008.9632848962</v>
      </c>
      <c r="BH44" s="215">
        <v>3917193.2755209487</v>
      </c>
      <c r="BI44" s="215">
        <v>4019666.8192909569</v>
      </c>
      <c r="BJ44" s="244">
        <v>4124462.4566492853</v>
      </c>
    </row>
    <row r="45" spans="1:62" ht="13.35" customHeight="1">
      <c r="A45" s="394">
        <v>40907</v>
      </c>
      <c r="B45" s="394">
        <v>41115</v>
      </c>
      <c r="C45" s="395" t="s">
        <v>130</v>
      </c>
      <c r="D45" s="396" t="s">
        <v>119</v>
      </c>
      <c r="E45" s="396" t="s">
        <v>82</v>
      </c>
      <c r="F45" s="397">
        <v>540</v>
      </c>
      <c r="G45" s="395" t="s">
        <v>86</v>
      </c>
      <c r="H45" s="395" t="s">
        <v>947</v>
      </c>
      <c r="I45" s="396" t="s">
        <v>948</v>
      </c>
      <c r="J45" s="396"/>
      <c r="K45" s="396" t="s">
        <v>948</v>
      </c>
      <c r="L45" s="396" t="s">
        <v>949</v>
      </c>
      <c r="M45" s="398">
        <v>1365</v>
      </c>
      <c r="N45" s="399" t="s">
        <v>1057</v>
      </c>
      <c r="O45" s="398">
        <v>0</v>
      </c>
      <c r="P45" s="398">
        <v>0</v>
      </c>
      <c r="Q45" s="398">
        <v>0</v>
      </c>
      <c r="R45" s="398">
        <v>1275</v>
      </c>
      <c r="S45" s="398">
        <v>1275</v>
      </c>
      <c r="T45" s="398">
        <v>25</v>
      </c>
      <c r="U45" s="398">
        <v>8</v>
      </c>
      <c r="V45" s="398">
        <v>5</v>
      </c>
      <c r="W45" s="398">
        <v>5</v>
      </c>
      <c r="X45" s="398">
        <v>3</v>
      </c>
      <c r="Y45" s="398">
        <v>18</v>
      </c>
      <c r="Z45" s="398">
        <v>0</v>
      </c>
      <c r="AA45" s="398">
        <v>0</v>
      </c>
      <c r="AB45" s="398">
        <v>0</v>
      </c>
      <c r="AC45" s="398">
        <v>0</v>
      </c>
      <c r="AD45" s="398">
        <v>0</v>
      </c>
      <c r="AE45" s="398">
        <v>0</v>
      </c>
      <c r="AF45" s="398">
        <v>0</v>
      </c>
      <c r="AG45" s="398">
        <v>0</v>
      </c>
      <c r="AH45" s="398">
        <v>0</v>
      </c>
      <c r="AI45" s="398">
        <v>0</v>
      </c>
      <c r="AJ45" s="398">
        <v>1339</v>
      </c>
      <c r="AK45" s="191"/>
      <c r="AL45" s="471"/>
      <c r="AM45" s="471"/>
      <c r="AN45" s="429"/>
      <c r="AO45" s="429"/>
      <c r="AP45" s="429"/>
      <c r="AQ45" s="220"/>
      <c r="AR45" s="144"/>
      <c r="AS45" s="144"/>
      <c r="BB45" s="254"/>
      <c r="BC45" s="255"/>
      <c r="BD45" s="256"/>
      <c r="BE45" s="256"/>
      <c r="BF45" s="256"/>
      <c r="BG45" s="256"/>
      <c r="BH45" s="256"/>
      <c r="BI45" s="256"/>
      <c r="BJ45" s="256"/>
    </row>
    <row r="46" spans="1:62" ht="13.35" customHeight="1">
      <c r="A46" s="394">
        <v>0</v>
      </c>
      <c r="B46" s="394">
        <v>0</v>
      </c>
      <c r="C46" s="395" t="s">
        <v>131</v>
      </c>
      <c r="D46" s="396" t="s">
        <v>112</v>
      </c>
      <c r="E46" s="396" t="s">
        <v>82</v>
      </c>
      <c r="F46" s="397">
        <v>750</v>
      </c>
      <c r="G46" s="395" t="s">
        <v>166</v>
      </c>
      <c r="H46" s="395" t="s">
        <v>1059</v>
      </c>
      <c r="I46" s="396"/>
      <c r="J46" s="396"/>
      <c r="K46" s="396"/>
      <c r="L46" s="396"/>
      <c r="M46" s="398">
        <v>1610</v>
      </c>
      <c r="N46" s="399"/>
      <c r="O46" s="398">
        <v>0</v>
      </c>
      <c r="P46" s="398">
        <v>0</v>
      </c>
      <c r="Q46" s="398">
        <v>0</v>
      </c>
      <c r="R46" s="398">
        <v>0</v>
      </c>
      <c r="S46" s="398">
        <v>0</v>
      </c>
      <c r="T46" s="398">
        <v>0</v>
      </c>
      <c r="U46" s="398">
        <v>0</v>
      </c>
      <c r="V46" s="398">
        <v>0</v>
      </c>
      <c r="W46" s="398">
        <v>0</v>
      </c>
      <c r="X46" s="398">
        <v>0</v>
      </c>
      <c r="Y46" s="398">
        <v>0</v>
      </c>
      <c r="Z46" s="398">
        <v>0</v>
      </c>
      <c r="AA46" s="398">
        <v>0</v>
      </c>
      <c r="AB46" s="398">
        <v>0</v>
      </c>
      <c r="AC46" s="398">
        <v>0</v>
      </c>
      <c r="AD46" s="398">
        <v>0</v>
      </c>
      <c r="AE46" s="398">
        <v>0</v>
      </c>
      <c r="AF46" s="398">
        <v>0</v>
      </c>
      <c r="AG46" s="398">
        <v>0</v>
      </c>
      <c r="AH46" s="398">
        <v>0</v>
      </c>
      <c r="AI46" s="398">
        <v>0</v>
      </c>
      <c r="AJ46" s="398">
        <v>0</v>
      </c>
      <c r="AK46" s="191"/>
      <c r="AL46" s="471"/>
      <c r="AM46" s="471"/>
      <c r="AN46" s="429"/>
      <c r="AO46" s="429"/>
      <c r="AP46" s="429"/>
      <c r="AQ46" s="220"/>
      <c r="AR46" s="144"/>
      <c r="AS46" s="144"/>
      <c r="BC46" s="194"/>
      <c r="BD46" s="257"/>
      <c r="BE46" s="257"/>
      <c r="BF46" s="257"/>
      <c r="BG46" s="257"/>
      <c r="BH46" s="257"/>
      <c r="BI46" s="257"/>
      <c r="BJ46" s="257"/>
    </row>
    <row r="47" spans="1:62" ht="13.35" customHeight="1">
      <c r="A47" s="394">
        <v>40971</v>
      </c>
      <c r="B47" s="394">
        <v>41232</v>
      </c>
      <c r="C47" s="395" t="s">
        <v>131</v>
      </c>
      <c r="D47" s="396" t="s">
        <v>112</v>
      </c>
      <c r="E47" s="396" t="s">
        <v>82</v>
      </c>
      <c r="F47" s="397">
        <v>750</v>
      </c>
      <c r="G47" s="395" t="s">
        <v>1060</v>
      </c>
      <c r="H47" s="395" t="s">
        <v>1085</v>
      </c>
      <c r="I47" s="396" t="s">
        <v>1086</v>
      </c>
      <c r="J47" s="396"/>
      <c r="K47" s="396" t="s">
        <v>1086</v>
      </c>
      <c r="L47" s="396" t="s">
        <v>1077</v>
      </c>
      <c r="M47" s="398">
        <v>0</v>
      </c>
      <c r="N47" s="399" t="s">
        <v>1057</v>
      </c>
      <c r="O47" s="398">
        <v>0</v>
      </c>
      <c r="P47" s="398">
        <v>0</v>
      </c>
      <c r="Q47" s="398">
        <v>0</v>
      </c>
      <c r="R47" s="398">
        <v>1610</v>
      </c>
      <c r="S47" s="398">
        <v>1610</v>
      </c>
      <c r="T47" s="398">
        <v>25</v>
      </c>
      <c r="U47" s="398">
        <v>8</v>
      </c>
      <c r="V47" s="398">
        <v>5</v>
      </c>
      <c r="W47" s="398">
        <v>5</v>
      </c>
      <c r="X47" s="398">
        <v>3</v>
      </c>
      <c r="Y47" s="398">
        <v>18</v>
      </c>
      <c r="Z47" s="398">
        <v>25</v>
      </c>
      <c r="AA47" s="398">
        <v>0</v>
      </c>
      <c r="AB47" s="398">
        <v>0</v>
      </c>
      <c r="AC47" s="398">
        <v>0</v>
      </c>
      <c r="AD47" s="398">
        <v>-500</v>
      </c>
      <c r="AE47" s="398">
        <v>0</v>
      </c>
      <c r="AF47" s="398">
        <v>0</v>
      </c>
      <c r="AG47" s="398">
        <v>0</v>
      </c>
      <c r="AH47" s="398">
        <v>0</v>
      </c>
      <c r="AI47" s="398">
        <v>0</v>
      </c>
      <c r="AJ47" s="398">
        <v>1199</v>
      </c>
      <c r="AK47" s="191"/>
      <c r="AL47" s="471"/>
      <c r="AM47" s="471"/>
      <c r="AN47" s="429"/>
      <c r="AO47" s="429"/>
      <c r="AP47" s="429"/>
      <c r="AQ47" s="220"/>
      <c r="AR47" s="144"/>
      <c r="AS47" s="144"/>
      <c r="BC47" s="194"/>
      <c r="BD47" s="215"/>
      <c r="BE47" s="215"/>
      <c r="BF47" s="215"/>
      <c r="BG47" s="215"/>
      <c r="BH47" s="215"/>
      <c r="BI47" s="215"/>
      <c r="BJ47" s="215"/>
    </row>
    <row r="48" spans="1:62" ht="13.35" customHeight="1">
      <c r="A48" s="394">
        <v>40937</v>
      </c>
      <c r="B48" s="394">
        <v>41177</v>
      </c>
      <c r="C48" s="395" t="s">
        <v>133</v>
      </c>
      <c r="D48" s="396" t="s">
        <v>134</v>
      </c>
      <c r="E48" s="396" t="s">
        <v>82</v>
      </c>
      <c r="F48" s="397">
        <v>1144</v>
      </c>
      <c r="G48" s="395" t="s">
        <v>86</v>
      </c>
      <c r="H48" s="395" t="s">
        <v>1087</v>
      </c>
      <c r="I48" s="396" t="s">
        <v>717</v>
      </c>
      <c r="J48" s="396"/>
      <c r="K48" s="396" t="s">
        <v>717</v>
      </c>
      <c r="L48" s="396" t="s">
        <v>1067</v>
      </c>
      <c r="M48" s="398">
        <v>1960</v>
      </c>
      <c r="N48" s="399" t="s">
        <v>1057</v>
      </c>
      <c r="O48" s="398">
        <v>0</v>
      </c>
      <c r="P48" s="398">
        <v>0</v>
      </c>
      <c r="Q48" s="398">
        <v>0</v>
      </c>
      <c r="R48" s="398">
        <v>1960</v>
      </c>
      <c r="S48" s="398">
        <v>1960</v>
      </c>
      <c r="T48" s="398">
        <v>25</v>
      </c>
      <c r="U48" s="398">
        <v>8</v>
      </c>
      <c r="V48" s="398">
        <v>5</v>
      </c>
      <c r="W48" s="398">
        <v>5</v>
      </c>
      <c r="X48" s="398">
        <v>3</v>
      </c>
      <c r="Y48" s="398">
        <v>0</v>
      </c>
      <c r="Z48" s="398">
        <v>25</v>
      </c>
      <c r="AA48" s="398">
        <v>50</v>
      </c>
      <c r="AB48" s="398">
        <v>0</v>
      </c>
      <c r="AC48" s="398">
        <v>0</v>
      </c>
      <c r="AD48" s="398">
        <v>0</v>
      </c>
      <c r="AE48" s="398">
        <v>0</v>
      </c>
      <c r="AF48" s="398">
        <v>0</v>
      </c>
      <c r="AG48" s="398">
        <v>0</v>
      </c>
      <c r="AH48" s="398">
        <v>0</v>
      </c>
      <c r="AI48" s="398">
        <v>0</v>
      </c>
      <c r="AJ48" s="398">
        <v>2081</v>
      </c>
      <c r="AK48" s="191"/>
      <c r="AL48" s="471"/>
      <c r="AM48" s="471"/>
      <c r="AN48" s="429"/>
      <c r="AO48" s="429"/>
      <c r="AP48" s="429"/>
      <c r="AQ48" s="220"/>
      <c r="AR48" s="144"/>
      <c r="AS48" s="144"/>
      <c r="BC48" s="258"/>
      <c r="BD48" s="256"/>
      <c r="BE48" s="256"/>
      <c r="BF48" s="256"/>
      <c r="BG48" s="256"/>
      <c r="BH48" s="256"/>
      <c r="BI48" s="256"/>
      <c r="BJ48" s="256"/>
    </row>
    <row r="49" spans="1:62" ht="13.35" customHeight="1">
      <c r="A49" s="394">
        <v>30287</v>
      </c>
      <c r="B49" s="394">
        <v>41021</v>
      </c>
      <c r="C49" s="395" t="s">
        <v>136</v>
      </c>
      <c r="D49" s="396" t="s">
        <v>97</v>
      </c>
      <c r="E49" s="396" t="s">
        <v>82</v>
      </c>
      <c r="F49" s="397">
        <v>690</v>
      </c>
      <c r="G49" s="395" t="s">
        <v>86</v>
      </c>
      <c r="H49" s="395" t="s">
        <v>137</v>
      </c>
      <c r="I49" s="396" t="s">
        <v>138</v>
      </c>
      <c r="J49" s="396"/>
      <c r="K49" s="396" t="s">
        <v>755</v>
      </c>
      <c r="L49" s="396" t="s">
        <v>756</v>
      </c>
      <c r="M49" s="398">
        <v>1515</v>
      </c>
      <c r="N49" s="399" t="s">
        <v>1057</v>
      </c>
      <c r="O49" s="398">
        <v>0</v>
      </c>
      <c r="P49" s="398">
        <v>0</v>
      </c>
      <c r="Q49" s="398">
        <v>0</v>
      </c>
      <c r="R49" s="398">
        <v>1775</v>
      </c>
      <c r="S49" s="398">
        <v>1775</v>
      </c>
      <c r="T49" s="398">
        <v>25</v>
      </c>
      <c r="U49" s="398">
        <v>8</v>
      </c>
      <c r="V49" s="398">
        <v>5</v>
      </c>
      <c r="W49" s="398">
        <v>5</v>
      </c>
      <c r="X49" s="398">
        <v>3</v>
      </c>
      <c r="Y49" s="398">
        <v>18</v>
      </c>
      <c r="Z49" s="398">
        <v>25</v>
      </c>
      <c r="AA49" s="398">
        <v>0</v>
      </c>
      <c r="AB49" s="398">
        <v>0</v>
      </c>
      <c r="AC49" s="398">
        <v>0</v>
      </c>
      <c r="AD49" s="398">
        <v>0</v>
      </c>
      <c r="AE49" s="398">
        <v>0</v>
      </c>
      <c r="AF49" s="398">
        <v>0</v>
      </c>
      <c r="AG49" s="398">
        <v>0</v>
      </c>
      <c r="AH49" s="398">
        <v>0</v>
      </c>
      <c r="AI49" s="398">
        <v>0</v>
      </c>
      <c r="AJ49" s="398">
        <v>1864</v>
      </c>
      <c r="AK49" s="191"/>
      <c r="AL49" s="471"/>
      <c r="AM49" s="471"/>
      <c r="AN49" s="429"/>
      <c r="AO49" s="429"/>
      <c r="AP49" s="429"/>
      <c r="AQ49" s="220"/>
      <c r="AR49" s="144"/>
      <c r="AS49" s="144"/>
      <c r="BC49" s="194"/>
      <c r="BD49" s="256"/>
      <c r="BE49" s="256"/>
      <c r="BF49" s="215"/>
      <c r="BG49" s="215"/>
      <c r="BH49" s="215"/>
      <c r="BI49" s="215"/>
      <c r="BJ49" s="215"/>
    </row>
    <row r="50" spans="1:62" ht="13.35" customHeight="1">
      <c r="A50" s="394">
        <v>30261</v>
      </c>
      <c r="B50" s="394">
        <v>41172</v>
      </c>
      <c r="C50" s="395" t="s">
        <v>139</v>
      </c>
      <c r="D50" s="396" t="s">
        <v>140</v>
      </c>
      <c r="E50" s="396" t="s">
        <v>82</v>
      </c>
      <c r="F50" s="397">
        <v>850</v>
      </c>
      <c r="G50" s="395" t="s">
        <v>86</v>
      </c>
      <c r="H50" s="395" t="s">
        <v>141</v>
      </c>
      <c r="I50" s="396" t="s">
        <v>432</v>
      </c>
      <c r="J50" s="396"/>
      <c r="K50" s="396" t="s">
        <v>1088</v>
      </c>
      <c r="L50" s="396" t="s">
        <v>1089</v>
      </c>
      <c r="M50" s="398">
        <v>1940</v>
      </c>
      <c r="N50" s="399" t="s">
        <v>1057</v>
      </c>
      <c r="O50" s="398">
        <v>0</v>
      </c>
      <c r="P50" s="398">
        <v>0</v>
      </c>
      <c r="Q50" s="398">
        <v>0</v>
      </c>
      <c r="R50" s="398">
        <v>1985</v>
      </c>
      <c r="S50" s="398">
        <v>1985</v>
      </c>
      <c r="T50" s="398">
        <v>25</v>
      </c>
      <c r="U50" s="398">
        <v>8</v>
      </c>
      <c r="V50" s="398">
        <v>5</v>
      </c>
      <c r="W50" s="398">
        <v>5</v>
      </c>
      <c r="X50" s="398">
        <v>3</v>
      </c>
      <c r="Y50" s="398">
        <v>18</v>
      </c>
      <c r="Z50" s="398">
        <v>0</v>
      </c>
      <c r="AA50" s="398">
        <v>0</v>
      </c>
      <c r="AB50" s="398">
        <v>35</v>
      </c>
      <c r="AC50" s="398">
        <v>0</v>
      </c>
      <c r="AD50" s="398">
        <v>0</v>
      </c>
      <c r="AE50" s="398">
        <v>0</v>
      </c>
      <c r="AF50" s="398">
        <v>0</v>
      </c>
      <c r="AG50" s="398">
        <v>0</v>
      </c>
      <c r="AH50" s="398">
        <v>0</v>
      </c>
      <c r="AI50" s="398">
        <v>0</v>
      </c>
      <c r="AJ50" s="398">
        <v>2084</v>
      </c>
      <c r="AK50" s="191"/>
      <c r="AL50" s="471"/>
      <c r="AM50" s="471"/>
      <c r="AN50" s="429"/>
      <c r="AO50" s="429"/>
      <c r="AP50" s="429"/>
      <c r="AQ50" s="220"/>
      <c r="AR50" s="144"/>
      <c r="AS50" s="144"/>
      <c r="BC50" s="194"/>
      <c r="BD50" s="245"/>
      <c r="BE50" s="245"/>
      <c r="BF50" s="245"/>
      <c r="BG50" s="245"/>
      <c r="BH50" s="245"/>
      <c r="BI50" s="245"/>
      <c r="BJ50" s="245"/>
    </row>
    <row r="51" spans="1:62" ht="13.35" customHeight="1">
      <c r="A51" s="394">
        <v>40523</v>
      </c>
      <c r="B51" s="394">
        <v>41122</v>
      </c>
      <c r="C51" s="395" t="s">
        <v>142</v>
      </c>
      <c r="D51" s="396" t="s">
        <v>81</v>
      </c>
      <c r="E51" s="396" t="s">
        <v>82</v>
      </c>
      <c r="F51" s="397">
        <v>1080</v>
      </c>
      <c r="G51" s="395" t="s">
        <v>86</v>
      </c>
      <c r="H51" s="395" t="s">
        <v>453</v>
      </c>
      <c r="I51" s="396" t="s">
        <v>454</v>
      </c>
      <c r="J51" s="396"/>
      <c r="K51" s="396" t="s">
        <v>893</v>
      </c>
      <c r="L51" s="396" t="s">
        <v>944</v>
      </c>
      <c r="M51" s="398">
        <v>1940</v>
      </c>
      <c r="N51" s="399" t="s">
        <v>1057</v>
      </c>
      <c r="O51" s="398">
        <v>0</v>
      </c>
      <c r="P51" s="398">
        <v>0</v>
      </c>
      <c r="Q51" s="398">
        <v>0</v>
      </c>
      <c r="R51" s="398">
        <v>2343</v>
      </c>
      <c r="S51" s="398">
        <v>2343</v>
      </c>
      <c r="T51" s="398">
        <v>25</v>
      </c>
      <c r="U51" s="398">
        <v>8</v>
      </c>
      <c r="V51" s="398">
        <v>5</v>
      </c>
      <c r="W51" s="398">
        <v>5</v>
      </c>
      <c r="X51" s="398">
        <v>3</v>
      </c>
      <c r="Y51" s="398">
        <v>18</v>
      </c>
      <c r="Z51" s="398">
        <v>0</v>
      </c>
      <c r="AA51" s="398">
        <v>0</v>
      </c>
      <c r="AB51" s="398">
        <v>0</v>
      </c>
      <c r="AC51" s="398">
        <v>0</v>
      </c>
      <c r="AD51" s="398">
        <v>0</v>
      </c>
      <c r="AE51" s="398">
        <v>0</v>
      </c>
      <c r="AF51" s="398">
        <v>0</v>
      </c>
      <c r="AG51" s="398">
        <v>0</v>
      </c>
      <c r="AH51" s="398">
        <v>0</v>
      </c>
      <c r="AI51" s="398">
        <v>0</v>
      </c>
      <c r="AJ51" s="398">
        <v>2407</v>
      </c>
      <c r="AK51" s="191"/>
      <c r="AL51" s="471"/>
      <c r="AM51" s="471"/>
      <c r="AN51" s="429"/>
      <c r="AO51" s="429"/>
      <c r="AP51" s="429"/>
      <c r="AQ51" s="220"/>
      <c r="AR51" s="144"/>
      <c r="AS51" s="144"/>
      <c r="BC51" s="194"/>
      <c r="BD51" s="259"/>
      <c r="BE51" s="259"/>
      <c r="BF51" s="259"/>
      <c r="BG51" s="259"/>
      <c r="BH51" s="259"/>
      <c r="BI51" s="259"/>
      <c r="BJ51" s="259"/>
    </row>
    <row r="52" spans="1:62" ht="13.35" customHeight="1">
      <c r="A52" s="394">
        <v>40711</v>
      </c>
      <c r="B52" s="394">
        <v>41081</v>
      </c>
      <c r="C52" s="395" t="s">
        <v>143</v>
      </c>
      <c r="D52" s="396" t="s">
        <v>97</v>
      </c>
      <c r="E52" s="396" t="s">
        <v>82</v>
      </c>
      <c r="F52" s="397">
        <v>690</v>
      </c>
      <c r="G52" s="395" t="s">
        <v>86</v>
      </c>
      <c r="H52" s="395" t="s">
        <v>529</v>
      </c>
      <c r="I52" s="396" t="s">
        <v>530</v>
      </c>
      <c r="J52" s="396"/>
      <c r="K52" s="396" t="s">
        <v>747</v>
      </c>
      <c r="L52" s="396" t="s">
        <v>871</v>
      </c>
      <c r="M52" s="398">
        <v>1515</v>
      </c>
      <c r="N52" s="399" t="s">
        <v>1057</v>
      </c>
      <c r="O52" s="398">
        <v>0</v>
      </c>
      <c r="P52" s="398">
        <v>0</v>
      </c>
      <c r="Q52" s="398">
        <v>0</v>
      </c>
      <c r="R52" s="398">
        <v>1565</v>
      </c>
      <c r="S52" s="398">
        <v>1565</v>
      </c>
      <c r="T52" s="398">
        <v>25</v>
      </c>
      <c r="U52" s="398">
        <v>8</v>
      </c>
      <c r="V52" s="398">
        <v>5</v>
      </c>
      <c r="W52" s="398">
        <v>5</v>
      </c>
      <c r="X52" s="398">
        <v>3</v>
      </c>
      <c r="Y52" s="398">
        <v>18</v>
      </c>
      <c r="Z52" s="398">
        <v>25</v>
      </c>
      <c r="AA52" s="398">
        <v>0</v>
      </c>
      <c r="AB52" s="398">
        <v>0</v>
      </c>
      <c r="AC52" s="398">
        <v>0</v>
      </c>
      <c r="AD52" s="398">
        <v>0</v>
      </c>
      <c r="AE52" s="398">
        <v>0</v>
      </c>
      <c r="AF52" s="398">
        <v>50</v>
      </c>
      <c r="AG52" s="398">
        <v>0</v>
      </c>
      <c r="AH52" s="398">
        <v>0</v>
      </c>
      <c r="AI52" s="398">
        <v>0</v>
      </c>
      <c r="AJ52" s="398">
        <v>1704</v>
      </c>
      <c r="AK52" s="191"/>
      <c r="AL52" s="471"/>
      <c r="AM52" s="471"/>
      <c r="AN52" s="429"/>
      <c r="AO52" s="429"/>
      <c r="AP52" s="429"/>
      <c r="AQ52" s="220"/>
      <c r="AR52" s="144"/>
      <c r="AS52" s="144"/>
      <c r="BC52" s="194"/>
      <c r="BD52" s="260"/>
      <c r="BE52" s="260"/>
      <c r="BF52" s="260"/>
      <c r="BG52" s="260"/>
      <c r="BH52" s="260"/>
      <c r="BI52" s="260"/>
      <c r="BJ52" s="260"/>
    </row>
    <row r="53" spans="1:62" ht="13.35" customHeight="1">
      <c r="A53" s="394">
        <v>40751</v>
      </c>
      <c r="B53" s="394">
        <v>41141</v>
      </c>
      <c r="C53" s="395" t="s">
        <v>146</v>
      </c>
      <c r="D53" s="396" t="s">
        <v>97</v>
      </c>
      <c r="E53" s="396" t="s">
        <v>82</v>
      </c>
      <c r="F53" s="397">
        <v>690</v>
      </c>
      <c r="G53" s="395" t="s">
        <v>86</v>
      </c>
      <c r="H53" s="395" t="s">
        <v>686</v>
      </c>
      <c r="I53" s="396" t="s">
        <v>687</v>
      </c>
      <c r="J53" s="396"/>
      <c r="K53" s="396" t="s">
        <v>873</v>
      </c>
      <c r="L53" s="396" t="s">
        <v>941</v>
      </c>
      <c r="M53" s="398">
        <v>1515</v>
      </c>
      <c r="N53" s="399" t="s">
        <v>1057</v>
      </c>
      <c r="O53" s="398">
        <v>0</v>
      </c>
      <c r="P53" s="398">
        <v>0</v>
      </c>
      <c r="Q53" s="398">
        <v>0</v>
      </c>
      <c r="R53" s="398">
        <v>1612</v>
      </c>
      <c r="S53" s="398">
        <v>1612</v>
      </c>
      <c r="T53" s="398">
        <v>25</v>
      </c>
      <c r="U53" s="398">
        <v>8</v>
      </c>
      <c r="V53" s="398">
        <v>5</v>
      </c>
      <c r="W53" s="398">
        <v>5</v>
      </c>
      <c r="X53" s="398">
        <v>3</v>
      </c>
      <c r="Y53" s="398">
        <v>18</v>
      </c>
      <c r="Z53" s="398">
        <v>25</v>
      </c>
      <c r="AA53" s="398">
        <v>0</v>
      </c>
      <c r="AB53" s="398">
        <v>0</v>
      </c>
      <c r="AC53" s="398">
        <v>0</v>
      </c>
      <c r="AD53" s="398">
        <v>0</v>
      </c>
      <c r="AE53" s="398">
        <v>0</v>
      </c>
      <c r="AF53" s="398">
        <v>0</v>
      </c>
      <c r="AG53" s="398">
        <v>0</v>
      </c>
      <c r="AH53" s="398">
        <v>0</v>
      </c>
      <c r="AI53" s="398">
        <v>0</v>
      </c>
      <c r="AJ53" s="398">
        <v>1701</v>
      </c>
      <c r="AK53" s="191"/>
      <c r="AL53" s="471"/>
      <c r="AM53" s="471"/>
      <c r="AN53" s="429"/>
      <c r="AO53" s="429"/>
      <c r="AP53" s="429"/>
      <c r="AQ53" s="220"/>
      <c r="AR53" s="144"/>
      <c r="AS53" s="144"/>
      <c r="BC53" s="194"/>
      <c r="BD53" s="207"/>
      <c r="BE53" s="207"/>
      <c r="BF53" s="207"/>
      <c r="BG53" s="207"/>
      <c r="BH53" s="207"/>
      <c r="BI53" s="207"/>
      <c r="BJ53" s="207"/>
    </row>
    <row r="54" spans="1:62" ht="13.35" customHeight="1">
      <c r="A54" s="394">
        <v>40887</v>
      </c>
      <c r="B54" s="394">
        <v>41084</v>
      </c>
      <c r="C54" s="395" t="s">
        <v>147</v>
      </c>
      <c r="D54" s="396" t="s">
        <v>97</v>
      </c>
      <c r="E54" s="396" t="s">
        <v>82</v>
      </c>
      <c r="F54" s="397">
        <v>690</v>
      </c>
      <c r="G54" s="395" t="s">
        <v>86</v>
      </c>
      <c r="H54" s="395" t="s">
        <v>872</v>
      </c>
      <c r="I54" s="396" t="s">
        <v>865</v>
      </c>
      <c r="J54" s="396"/>
      <c r="K54" s="396" t="s">
        <v>865</v>
      </c>
      <c r="L54" s="396" t="s">
        <v>866</v>
      </c>
      <c r="M54" s="398">
        <v>1515</v>
      </c>
      <c r="N54" s="399" t="s">
        <v>1057</v>
      </c>
      <c r="O54" s="398">
        <v>0</v>
      </c>
      <c r="P54" s="398">
        <v>0</v>
      </c>
      <c r="Q54" s="398">
        <v>-1654</v>
      </c>
      <c r="R54" s="398">
        <v>1565</v>
      </c>
      <c r="S54" s="398">
        <v>1565</v>
      </c>
      <c r="T54" s="398">
        <v>25</v>
      </c>
      <c r="U54" s="398">
        <v>8</v>
      </c>
      <c r="V54" s="398">
        <v>5</v>
      </c>
      <c r="W54" s="398">
        <v>5</v>
      </c>
      <c r="X54" s="398">
        <v>3</v>
      </c>
      <c r="Y54" s="398">
        <v>18</v>
      </c>
      <c r="Z54" s="398">
        <v>25</v>
      </c>
      <c r="AA54" s="398">
        <v>0</v>
      </c>
      <c r="AB54" s="398">
        <v>0</v>
      </c>
      <c r="AC54" s="398">
        <v>0</v>
      </c>
      <c r="AD54" s="398">
        <v>0</v>
      </c>
      <c r="AE54" s="398">
        <v>0</v>
      </c>
      <c r="AF54" s="398">
        <v>0</v>
      </c>
      <c r="AG54" s="398">
        <v>0</v>
      </c>
      <c r="AH54" s="398">
        <v>0</v>
      </c>
      <c r="AI54" s="398">
        <v>0</v>
      </c>
      <c r="AJ54" s="398">
        <v>1654</v>
      </c>
      <c r="AK54" s="191"/>
      <c r="AL54" s="471"/>
      <c r="AM54" s="471"/>
      <c r="AN54" s="429"/>
      <c r="AO54" s="429"/>
      <c r="AP54" s="429"/>
      <c r="AQ54" s="220"/>
      <c r="AR54" s="144"/>
      <c r="AS54" s="144"/>
      <c r="BC54" s="194"/>
      <c r="BD54" s="207"/>
      <c r="BE54" s="207"/>
      <c r="BF54" s="207"/>
      <c r="BG54" s="207"/>
      <c r="BH54" s="207"/>
      <c r="BI54" s="207"/>
      <c r="BJ54" s="207"/>
    </row>
    <row r="55" spans="1:62" ht="13.35" customHeight="1">
      <c r="A55" s="394">
        <v>40821</v>
      </c>
      <c r="B55" s="394">
        <v>40983</v>
      </c>
      <c r="C55" s="395" t="s">
        <v>148</v>
      </c>
      <c r="D55" s="396" t="s">
        <v>81</v>
      </c>
      <c r="E55" s="396" t="s">
        <v>82</v>
      </c>
      <c r="F55" s="397">
        <v>1080</v>
      </c>
      <c r="G55" s="395" t="s">
        <v>144</v>
      </c>
      <c r="H55" s="395" t="s">
        <v>757</v>
      </c>
      <c r="I55" s="396" t="s">
        <v>510</v>
      </c>
      <c r="J55" s="396" t="s">
        <v>679</v>
      </c>
      <c r="K55" s="396" t="s">
        <v>510</v>
      </c>
      <c r="L55" s="396" t="s">
        <v>679</v>
      </c>
      <c r="M55" s="398">
        <v>1940</v>
      </c>
      <c r="N55" s="399" t="s">
        <v>1057</v>
      </c>
      <c r="O55" s="398">
        <v>0</v>
      </c>
      <c r="P55" s="398">
        <v>0</v>
      </c>
      <c r="Q55" s="398">
        <v>-271.37</v>
      </c>
      <c r="R55" s="398">
        <v>2045</v>
      </c>
      <c r="S55" s="398">
        <v>2045</v>
      </c>
      <c r="T55" s="398">
        <v>25</v>
      </c>
      <c r="U55" s="398">
        <v>8</v>
      </c>
      <c r="V55" s="398">
        <v>5</v>
      </c>
      <c r="W55" s="398">
        <v>5</v>
      </c>
      <c r="X55" s="398">
        <v>3</v>
      </c>
      <c r="Y55" s="398">
        <v>18</v>
      </c>
      <c r="Z55" s="398">
        <v>25</v>
      </c>
      <c r="AA55" s="398">
        <v>100</v>
      </c>
      <c r="AB55" s="398">
        <v>0</v>
      </c>
      <c r="AC55" s="398">
        <v>0</v>
      </c>
      <c r="AD55" s="398">
        <v>0</v>
      </c>
      <c r="AE55" s="398">
        <v>0</v>
      </c>
      <c r="AF55" s="398">
        <v>0</v>
      </c>
      <c r="AG55" s="398">
        <v>0</v>
      </c>
      <c r="AH55" s="398">
        <v>0</v>
      </c>
      <c r="AI55" s="398">
        <v>0</v>
      </c>
      <c r="AJ55" s="398">
        <v>2234</v>
      </c>
      <c r="AK55" s="191"/>
      <c r="AL55" s="471"/>
      <c r="AM55" s="471"/>
      <c r="AN55" s="429"/>
      <c r="AO55" s="429"/>
      <c r="AP55" s="429"/>
      <c r="AQ55" s="220"/>
      <c r="AR55" s="144"/>
      <c r="AS55" s="144"/>
      <c r="BC55" s="194"/>
      <c r="BD55" s="207"/>
      <c r="BE55" s="207"/>
      <c r="BF55" s="207"/>
      <c r="BG55" s="207"/>
      <c r="BH55" s="207"/>
      <c r="BI55" s="207"/>
      <c r="BJ55" s="207"/>
    </row>
    <row r="56" spans="1:62" ht="13.35" customHeight="1">
      <c r="A56" s="394">
        <v>40970</v>
      </c>
      <c r="B56" s="394">
        <v>41231</v>
      </c>
      <c r="C56" s="395" t="s">
        <v>148</v>
      </c>
      <c r="D56" s="396" t="s">
        <v>81</v>
      </c>
      <c r="E56" s="396" t="s">
        <v>82</v>
      </c>
      <c r="F56" s="397">
        <v>1080</v>
      </c>
      <c r="G56" s="395" t="s">
        <v>1060</v>
      </c>
      <c r="H56" s="395" t="s">
        <v>1090</v>
      </c>
      <c r="I56" s="396" t="s">
        <v>746</v>
      </c>
      <c r="J56" s="396"/>
      <c r="K56" s="396" t="s">
        <v>746</v>
      </c>
      <c r="L56" s="396" t="s">
        <v>1089</v>
      </c>
      <c r="M56" s="398">
        <v>0</v>
      </c>
      <c r="N56" s="399" t="s">
        <v>1057</v>
      </c>
      <c r="O56" s="398">
        <v>0</v>
      </c>
      <c r="P56" s="398">
        <v>0</v>
      </c>
      <c r="Q56" s="398">
        <v>0</v>
      </c>
      <c r="R56" s="398">
        <v>1940</v>
      </c>
      <c r="S56" s="398">
        <v>1940</v>
      </c>
      <c r="T56" s="398">
        <v>25</v>
      </c>
      <c r="U56" s="398">
        <v>8</v>
      </c>
      <c r="V56" s="398">
        <v>5</v>
      </c>
      <c r="W56" s="398">
        <v>5</v>
      </c>
      <c r="X56" s="398">
        <v>3</v>
      </c>
      <c r="Y56" s="398">
        <v>18</v>
      </c>
      <c r="Z56" s="398">
        <v>25</v>
      </c>
      <c r="AA56" s="398">
        <v>0</v>
      </c>
      <c r="AB56" s="398">
        <v>0</v>
      </c>
      <c r="AC56" s="398">
        <v>0</v>
      </c>
      <c r="AD56" s="398">
        <v>0</v>
      </c>
      <c r="AE56" s="398">
        <v>0</v>
      </c>
      <c r="AF56" s="398">
        <v>0</v>
      </c>
      <c r="AG56" s="398">
        <v>0</v>
      </c>
      <c r="AH56" s="398">
        <v>0</v>
      </c>
      <c r="AI56" s="398">
        <v>0</v>
      </c>
      <c r="AJ56" s="398">
        <v>2029</v>
      </c>
      <c r="AK56" s="191"/>
      <c r="AL56" s="471"/>
      <c r="AM56" s="471"/>
      <c r="AN56" s="429"/>
      <c r="AO56" s="429"/>
      <c r="AP56" s="429"/>
      <c r="AQ56" s="220"/>
      <c r="AR56" s="144"/>
      <c r="AS56" s="144"/>
      <c r="BC56" s="194"/>
      <c r="BD56" s="207"/>
      <c r="BE56" s="207"/>
      <c r="BF56" s="207"/>
      <c r="BG56" s="207"/>
      <c r="BH56" s="207"/>
      <c r="BI56" s="207"/>
      <c r="BJ56" s="207"/>
    </row>
    <row r="57" spans="1:62" ht="13.35" customHeight="1">
      <c r="A57" s="394">
        <v>40788</v>
      </c>
      <c r="B57" s="394">
        <v>40925</v>
      </c>
      <c r="C57" s="395" t="s">
        <v>149</v>
      </c>
      <c r="D57" s="396" t="s">
        <v>91</v>
      </c>
      <c r="E57" s="396" t="s">
        <v>82</v>
      </c>
      <c r="F57" s="397">
        <v>630</v>
      </c>
      <c r="G57" s="395" t="s">
        <v>86</v>
      </c>
      <c r="H57" s="395" t="s">
        <v>688</v>
      </c>
      <c r="I57" s="396" t="s">
        <v>689</v>
      </c>
      <c r="J57" s="396"/>
      <c r="K57" s="396" t="s">
        <v>689</v>
      </c>
      <c r="L57" s="396" t="s">
        <v>690</v>
      </c>
      <c r="M57" s="398">
        <v>1485</v>
      </c>
      <c r="N57" s="399" t="s">
        <v>1057</v>
      </c>
      <c r="O57" s="398">
        <v>0</v>
      </c>
      <c r="P57" s="398">
        <v>0</v>
      </c>
      <c r="Q57" s="398">
        <v>0</v>
      </c>
      <c r="R57" s="398">
        <v>1535</v>
      </c>
      <c r="S57" s="398">
        <v>1535</v>
      </c>
      <c r="T57" s="398">
        <v>25</v>
      </c>
      <c r="U57" s="398">
        <v>8</v>
      </c>
      <c r="V57" s="398">
        <v>5</v>
      </c>
      <c r="W57" s="398">
        <v>5</v>
      </c>
      <c r="X57" s="398">
        <v>3</v>
      </c>
      <c r="Y57" s="398">
        <v>18</v>
      </c>
      <c r="Z57" s="398">
        <v>25</v>
      </c>
      <c r="AA57" s="398">
        <v>0</v>
      </c>
      <c r="AB57" s="398">
        <v>0</v>
      </c>
      <c r="AC57" s="398">
        <v>0</v>
      </c>
      <c r="AD57" s="398">
        <v>0</v>
      </c>
      <c r="AE57" s="398">
        <v>0</v>
      </c>
      <c r="AF57" s="398">
        <v>0</v>
      </c>
      <c r="AG57" s="398">
        <v>0</v>
      </c>
      <c r="AH57" s="398">
        <v>0</v>
      </c>
      <c r="AI57" s="398">
        <v>0</v>
      </c>
      <c r="AJ57" s="398">
        <v>1624</v>
      </c>
      <c r="AK57" s="191"/>
      <c r="AL57" s="471"/>
      <c r="AM57" s="471"/>
      <c r="AN57" s="429"/>
      <c r="AO57" s="429"/>
      <c r="AP57" s="429"/>
      <c r="AQ57" s="220"/>
      <c r="AR57" s="144"/>
      <c r="AS57" s="144"/>
      <c r="BC57" s="194"/>
      <c r="BD57" s="207"/>
      <c r="BE57" s="207"/>
      <c r="BF57" s="207"/>
      <c r="BG57" s="207"/>
      <c r="BH57" s="207"/>
      <c r="BI57" s="207"/>
      <c r="BJ57" s="207"/>
    </row>
    <row r="58" spans="1:62" ht="13.35" customHeight="1">
      <c r="A58" s="394">
        <v>0</v>
      </c>
      <c r="B58" s="394">
        <v>0</v>
      </c>
      <c r="C58" s="395" t="s">
        <v>150</v>
      </c>
      <c r="D58" s="396" t="s">
        <v>178</v>
      </c>
      <c r="E58" s="396" t="s">
        <v>82</v>
      </c>
      <c r="F58" s="397">
        <v>1240</v>
      </c>
      <c r="G58" s="395" t="s">
        <v>135</v>
      </c>
      <c r="H58" s="395" t="s">
        <v>1059</v>
      </c>
      <c r="I58" s="396"/>
      <c r="J58" s="396"/>
      <c r="K58" s="396"/>
      <c r="L58" s="396"/>
      <c r="M58" s="398">
        <v>2540</v>
      </c>
      <c r="N58" s="399"/>
      <c r="O58" s="398">
        <v>0</v>
      </c>
      <c r="P58" s="398">
        <v>0</v>
      </c>
      <c r="Q58" s="398">
        <v>0</v>
      </c>
      <c r="R58" s="398">
        <v>0</v>
      </c>
      <c r="S58" s="398">
        <v>0</v>
      </c>
      <c r="T58" s="398">
        <v>0</v>
      </c>
      <c r="U58" s="398">
        <v>0</v>
      </c>
      <c r="V58" s="398">
        <v>0</v>
      </c>
      <c r="W58" s="398">
        <v>0</v>
      </c>
      <c r="X58" s="398">
        <v>0</v>
      </c>
      <c r="Y58" s="398">
        <v>0</v>
      </c>
      <c r="Z58" s="398">
        <v>0</v>
      </c>
      <c r="AA58" s="398">
        <v>0</v>
      </c>
      <c r="AB58" s="398">
        <v>0</v>
      </c>
      <c r="AC58" s="398">
        <v>0</v>
      </c>
      <c r="AD58" s="398">
        <v>0</v>
      </c>
      <c r="AE58" s="398">
        <v>0</v>
      </c>
      <c r="AF58" s="398">
        <v>0</v>
      </c>
      <c r="AG58" s="398">
        <v>0</v>
      </c>
      <c r="AH58" s="398">
        <v>0</v>
      </c>
      <c r="AI58" s="398">
        <v>0</v>
      </c>
      <c r="AJ58" s="398">
        <v>0</v>
      </c>
      <c r="AK58" s="191"/>
      <c r="AL58" s="471"/>
      <c r="AM58" s="471"/>
      <c r="AN58" s="429"/>
      <c r="AO58" s="429"/>
      <c r="AP58" s="429"/>
      <c r="AQ58" s="220"/>
      <c r="AR58" s="220"/>
      <c r="AS58" s="144"/>
      <c r="AT58" s="144"/>
      <c r="BC58" s="194"/>
      <c r="BD58" s="207"/>
      <c r="BE58" s="207"/>
      <c r="BF58" s="207"/>
      <c r="BG58" s="207"/>
      <c r="BH58" s="207"/>
      <c r="BI58" s="207"/>
      <c r="BJ58" s="207"/>
    </row>
    <row r="59" spans="1:62" ht="13.35" customHeight="1">
      <c r="A59" s="394">
        <v>40732</v>
      </c>
      <c r="B59" s="394">
        <v>41126</v>
      </c>
      <c r="C59" s="395" t="s">
        <v>151</v>
      </c>
      <c r="D59" s="396" t="s">
        <v>81</v>
      </c>
      <c r="E59" s="396" t="s">
        <v>82</v>
      </c>
      <c r="F59" s="397">
        <v>1080</v>
      </c>
      <c r="G59" s="395" t="s">
        <v>86</v>
      </c>
      <c r="H59" s="395" t="s">
        <v>653</v>
      </c>
      <c r="I59" s="396" t="s">
        <v>654</v>
      </c>
      <c r="J59" s="396"/>
      <c r="K59" s="396" t="s">
        <v>951</v>
      </c>
      <c r="L59" s="396" t="s">
        <v>952</v>
      </c>
      <c r="M59" s="398">
        <v>1940</v>
      </c>
      <c r="N59" s="399" t="s">
        <v>1057</v>
      </c>
      <c r="O59" s="398">
        <v>0</v>
      </c>
      <c r="P59" s="398">
        <v>0</v>
      </c>
      <c r="Q59" s="398">
        <v>0</v>
      </c>
      <c r="R59" s="398">
        <v>2127</v>
      </c>
      <c r="S59" s="398">
        <v>2127</v>
      </c>
      <c r="T59" s="398">
        <v>25</v>
      </c>
      <c r="U59" s="398">
        <v>8</v>
      </c>
      <c r="V59" s="398">
        <v>5</v>
      </c>
      <c r="W59" s="398">
        <v>5</v>
      </c>
      <c r="X59" s="398">
        <v>3</v>
      </c>
      <c r="Y59" s="398">
        <v>18</v>
      </c>
      <c r="Z59" s="398">
        <v>25</v>
      </c>
      <c r="AA59" s="398">
        <v>0</v>
      </c>
      <c r="AB59" s="398">
        <v>0</v>
      </c>
      <c r="AC59" s="398">
        <v>0</v>
      </c>
      <c r="AD59" s="398">
        <v>0</v>
      </c>
      <c r="AE59" s="398">
        <v>0</v>
      </c>
      <c r="AF59" s="398">
        <v>0</v>
      </c>
      <c r="AG59" s="398">
        <v>0</v>
      </c>
      <c r="AH59" s="398">
        <v>0</v>
      </c>
      <c r="AI59" s="398">
        <v>0</v>
      </c>
      <c r="AJ59" s="398">
        <v>2216</v>
      </c>
      <c r="AK59" s="191"/>
      <c r="AL59" s="471"/>
      <c r="AM59" s="471"/>
      <c r="AN59" s="429"/>
      <c r="AO59" s="429"/>
      <c r="AP59" s="429"/>
      <c r="AQ59" s="220"/>
      <c r="AR59" s="144"/>
      <c r="AS59" s="144"/>
      <c r="BC59" s="194"/>
      <c r="BD59" s="261"/>
      <c r="BE59" s="261"/>
      <c r="BF59" s="210"/>
      <c r="BG59" s="210"/>
      <c r="BH59" s="210"/>
      <c r="BI59" s="210"/>
      <c r="BJ59" s="210"/>
    </row>
    <row r="60" spans="1:62" ht="13.35" customHeight="1">
      <c r="A60" s="394">
        <v>40941</v>
      </c>
      <c r="B60" s="394">
        <v>41181</v>
      </c>
      <c r="C60" s="395" t="s">
        <v>152</v>
      </c>
      <c r="D60" s="396" t="s">
        <v>91</v>
      </c>
      <c r="E60" s="396" t="s">
        <v>82</v>
      </c>
      <c r="F60" s="397">
        <v>630</v>
      </c>
      <c r="G60" s="395" t="s">
        <v>86</v>
      </c>
      <c r="H60" s="395" t="s">
        <v>1091</v>
      </c>
      <c r="I60" s="396" t="s">
        <v>1027</v>
      </c>
      <c r="J60" s="396"/>
      <c r="K60" s="396" t="s">
        <v>1027</v>
      </c>
      <c r="L60" s="396" t="s">
        <v>1092</v>
      </c>
      <c r="M60" s="398">
        <v>1485</v>
      </c>
      <c r="N60" s="399" t="s">
        <v>1057</v>
      </c>
      <c r="O60" s="398">
        <v>0</v>
      </c>
      <c r="P60" s="398">
        <v>0</v>
      </c>
      <c r="Q60" s="398">
        <v>-740.26</v>
      </c>
      <c r="R60" s="398">
        <v>1485</v>
      </c>
      <c r="S60" s="398">
        <v>1485</v>
      </c>
      <c r="T60" s="398">
        <v>25</v>
      </c>
      <c r="U60" s="398">
        <v>8</v>
      </c>
      <c r="V60" s="398">
        <v>5</v>
      </c>
      <c r="W60" s="398">
        <v>5</v>
      </c>
      <c r="X60" s="398">
        <v>3</v>
      </c>
      <c r="Y60" s="398">
        <v>0</v>
      </c>
      <c r="Z60" s="398">
        <v>25</v>
      </c>
      <c r="AA60" s="398">
        <v>0</v>
      </c>
      <c r="AB60" s="398">
        <v>0</v>
      </c>
      <c r="AC60" s="398">
        <v>0</v>
      </c>
      <c r="AD60" s="398">
        <v>0</v>
      </c>
      <c r="AE60" s="398">
        <v>0</v>
      </c>
      <c r="AF60" s="398">
        <v>0</v>
      </c>
      <c r="AG60" s="398">
        <v>0</v>
      </c>
      <c r="AH60" s="398">
        <v>0</v>
      </c>
      <c r="AI60" s="398">
        <v>0</v>
      </c>
      <c r="AJ60" s="398">
        <v>1556</v>
      </c>
      <c r="AK60" s="191"/>
      <c r="AL60" s="471"/>
      <c r="AM60" s="471"/>
      <c r="AN60" s="429"/>
      <c r="AO60" s="429"/>
      <c r="AP60" s="429"/>
      <c r="AQ60" s="220"/>
      <c r="AR60" s="144"/>
      <c r="AS60" s="144"/>
      <c r="BC60" s="194"/>
      <c r="BD60" s="257"/>
      <c r="BE60" s="257"/>
      <c r="BF60" s="257"/>
      <c r="BG60" s="257"/>
      <c r="BH60" s="257"/>
      <c r="BI60" s="257"/>
      <c r="BJ60" s="257"/>
    </row>
    <row r="61" spans="1:62" ht="13.35" customHeight="1">
      <c r="A61" s="394">
        <v>40761</v>
      </c>
      <c r="B61" s="394">
        <v>41136</v>
      </c>
      <c r="C61" s="395" t="s">
        <v>153</v>
      </c>
      <c r="D61" s="396" t="s">
        <v>97</v>
      </c>
      <c r="E61" s="396" t="s">
        <v>82</v>
      </c>
      <c r="F61" s="397">
        <v>690</v>
      </c>
      <c r="G61" s="395" t="s">
        <v>86</v>
      </c>
      <c r="H61" s="395" t="s">
        <v>656</v>
      </c>
      <c r="I61" s="396" t="s">
        <v>657</v>
      </c>
      <c r="J61" s="396"/>
      <c r="K61" s="396" t="s">
        <v>988</v>
      </c>
      <c r="L61" s="396" t="s">
        <v>989</v>
      </c>
      <c r="M61" s="398">
        <v>1515</v>
      </c>
      <c r="N61" s="399" t="s">
        <v>1057</v>
      </c>
      <c r="O61" s="398">
        <v>0</v>
      </c>
      <c r="P61" s="398">
        <v>0</v>
      </c>
      <c r="Q61" s="398">
        <v>0</v>
      </c>
      <c r="R61" s="398">
        <v>1565</v>
      </c>
      <c r="S61" s="398">
        <v>1565</v>
      </c>
      <c r="T61" s="398">
        <v>25</v>
      </c>
      <c r="U61" s="398">
        <v>8</v>
      </c>
      <c r="V61" s="398">
        <v>5</v>
      </c>
      <c r="W61" s="398">
        <v>5</v>
      </c>
      <c r="X61" s="398">
        <v>3</v>
      </c>
      <c r="Y61" s="398">
        <v>18</v>
      </c>
      <c r="Z61" s="398">
        <v>0</v>
      </c>
      <c r="AA61" s="398">
        <v>0</v>
      </c>
      <c r="AB61" s="398">
        <v>0</v>
      </c>
      <c r="AC61" s="398">
        <v>0</v>
      </c>
      <c r="AD61" s="398">
        <v>0</v>
      </c>
      <c r="AE61" s="398">
        <v>0</v>
      </c>
      <c r="AF61" s="398">
        <v>0</v>
      </c>
      <c r="AG61" s="398">
        <v>0</v>
      </c>
      <c r="AH61" s="398">
        <v>0</v>
      </c>
      <c r="AI61" s="398">
        <v>0</v>
      </c>
      <c r="AJ61" s="398">
        <v>1629</v>
      </c>
      <c r="AK61" s="191"/>
      <c r="AL61" s="471"/>
      <c r="AM61" s="471"/>
      <c r="AN61" s="429"/>
      <c r="AO61" s="429"/>
      <c r="AP61" s="429"/>
      <c r="AQ61" s="220"/>
      <c r="AR61" s="144"/>
      <c r="AS61" s="144"/>
      <c r="BC61" s="194"/>
      <c r="BD61" s="215"/>
      <c r="BE61" s="215"/>
      <c r="BF61" s="215"/>
      <c r="BG61" s="215"/>
      <c r="BH61" s="215"/>
      <c r="BI61" s="215"/>
      <c r="BJ61" s="215"/>
    </row>
    <row r="62" spans="1:62" ht="13.35" customHeight="1">
      <c r="A62" s="394">
        <v>40482</v>
      </c>
      <c r="B62" s="394">
        <v>41150</v>
      </c>
      <c r="C62" s="395" t="s">
        <v>154</v>
      </c>
      <c r="D62" s="396" t="s">
        <v>91</v>
      </c>
      <c r="E62" s="396" t="s">
        <v>82</v>
      </c>
      <c r="F62" s="397">
        <v>630</v>
      </c>
      <c r="G62" s="395" t="s">
        <v>86</v>
      </c>
      <c r="H62" s="395" t="s">
        <v>434</v>
      </c>
      <c r="I62" s="396" t="s">
        <v>435</v>
      </c>
      <c r="J62" s="396"/>
      <c r="K62" s="396" t="s">
        <v>1093</v>
      </c>
      <c r="L62" s="396" t="s">
        <v>1094</v>
      </c>
      <c r="M62" s="398">
        <v>1485</v>
      </c>
      <c r="N62" s="399" t="s">
        <v>1057</v>
      </c>
      <c r="O62" s="398">
        <v>0</v>
      </c>
      <c r="P62" s="398">
        <v>0</v>
      </c>
      <c r="Q62" s="398">
        <v>0</v>
      </c>
      <c r="R62" s="398">
        <v>1675</v>
      </c>
      <c r="S62" s="398">
        <v>1675</v>
      </c>
      <c r="T62" s="398">
        <v>25</v>
      </c>
      <c r="U62" s="398">
        <v>8</v>
      </c>
      <c r="V62" s="398">
        <v>5</v>
      </c>
      <c r="W62" s="398">
        <v>5</v>
      </c>
      <c r="X62" s="398">
        <v>3</v>
      </c>
      <c r="Y62" s="398">
        <v>18</v>
      </c>
      <c r="Z62" s="398">
        <v>0</v>
      </c>
      <c r="AA62" s="398">
        <v>0</v>
      </c>
      <c r="AB62" s="398">
        <v>0</v>
      </c>
      <c r="AC62" s="398">
        <v>0</v>
      </c>
      <c r="AD62" s="398">
        <v>0</v>
      </c>
      <c r="AE62" s="398">
        <v>0</v>
      </c>
      <c r="AF62" s="398">
        <v>0</v>
      </c>
      <c r="AG62" s="398">
        <v>0</v>
      </c>
      <c r="AH62" s="398">
        <v>0</v>
      </c>
      <c r="AI62" s="398">
        <v>0</v>
      </c>
      <c r="AJ62" s="398">
        <v>1739</v>
      </c>
      <c r="AK62" s="191"/>
      <c r="AL62" s="471"/>
      <c r="AM62" s="471"/>
      <c r="AN62" s="429"/>
      <c r="AO62" s="429"/>
      <c r="AP62" s="429"/>
      <c r="AQ62" s="220"/>
      <c r="AR62" s="144"/>
      <c r="AS62" s="144"/>
      <c r="BC62" s="194"/>
      <c r="BE62" s="191"/>
      <c r="BF62" s="192"/>
    </row>
    <row r="63" spans="1:62" ht="13.35" customHeight="1">
      <c r="A63" s="394">
        <v>40648</v>
      </c>
      <c r="B63" s="394">
        <v>41055</v>
      </c>
      <c r="C63" s="395" t="s">
        <v>155</v>
      </c>
      <c r="D63" s="396" t="s">
        <v>112</v>
      </c>
      <c r="E63" s="396" t="s">
        <v>82</v>
      </c>
      <c r="F63" s="397">
        <v>750</v>
      </c>
      <c r="G63" s="395" t="s">
        <v>86</v>
      </c>
      <c r="H63" s="395" t="s">
        <v>491</v>
      </c>
      <c r="I63" s="396" t="s">
        <v>492</v>
      </c>
      <c r="J63" s="396"/>
      <c r="K63" s="396" t="s">
        <v>874</v>
      </c>
      <c r="L63" s="396" t="s">
        <v>875</v>
      </c>
      <c r="M63" s="398">
        <v>1610</v>
      </c>
      <c r="N63" s="399" t="s">
        <v>1057</v>
      </c>
      <c r="O63" s="398">
        <v>0</v>
      </c>
      <c r="P63" s="398">
        <v>0</v>
      </c>
      <c r="Q63" s="398">
        <v>0</v>
      </c>
      <c r="R63" s="398">
        <v>1725</v>
      </c>
      <c r="S63" s="398">
        <v>1725</v>
      </c>
      <c r="T63" s="398">
        <v>25</v>
      </c>
      <c r="U63" s="398">
        <v>8</v>
      </c>
      <c r="V63" s="398">
        <v>5</v>
      </c>
      <c r="W63" s="398">
        <v>5</v>
      </c>
      <c r="X63" s="398">
        <v>3</v>
      </c>
      <c r="Y63" s="398">
        <v>18</v>
      </c>
      <c r="Z63" s="398">
        <v>25</v>
      </c>
      <c r="AA63" s="398">
        <v>0</v>
      </c>
      <c r="AB63" s="398">
        <v>0</v>
      </c>
      <c r="AC63" s="398">
        <v>0</v>
      </c>
      <c r="AD63" s="398">
        <v>0</v>
      </c>
      <c r="AE63" s="398">
        <v>0</v>
      </c>
      <c r="AF63" s="398">
        <v>0</v>
      </c>
      <c r="AG63" s="398">
        <v>0</v>
      </c>
      <c r="AH63" s="398">
        <v>0</v>
      </c>
      <c r="AI63" s="398">
        <v>0</v>
      </c>
      <c r="AJ63" s="398">
        <v>1814</v>
      </c>
      <c r="AK63" s="191"/>
      <c r="AL63" s="471"/>
      <c r="AM63" s="471"/>
      <c r="AN63" s="429"/>
      <c r="AO63" s="429"/>
      <c r="AP63" s="429"/>
      <c r="AQ63" s="220"/>
      <c r="AR63" s="144"/>
      <c r="AS63" s="144"/>
      <c r="BC63" s="194"/>
      <c r="BE63" s="191"/>
      <c r="BF63" s="192"/>
    </row>
    <row r="64" spans="1:62" ht="13.35" customHeight="1">
      <c r="A64" s="394">
        <v>40715</v>
      </c>
      <c r="B64" s="394">
        <v>41119</v>
      </c>
      <c r="C64" s="395" t="s">
        <v>156</v>
      </c>
      <c r="D64" s="396" t="s">
        <v>91</v>
      </c>
      <c r="E64" s="396" t="s">
        <v>82</v>
      </c>
      <c r="F64" s="397">
        <v>630</v>
      </c>
      <c r="G64" s="395" t="s">
        <v>86</v>
      </c>
      <c r="H64" s="395" t="s">
        <v>532</v>
      </c>
      <c r="I64" s="396" t="s">
        <v>442</v>
      </c>
      <c r="J64" s="396"/>
      <c r="K64" s="396" t="s">
        <v>876</v>
      </c>
      <c r="L64" s="396" t="s">
        <v>877</v>
      </c>
      <c r="M64" s="398">
        <v>1485</v>
      </c>
      <c r="N64" s="399" t="s">
        <v>1057</v>
      </c>
      <c r="O64" s="398">
        <v>0</v>
      </c>
      <c r="P64" s="398">
        <v>0</v>
      </c>
      <c r="Q64" s="398">
        <v>0</v>
      </c>
      <c r="R64" s="398">
        <v>1535</v>
      </c>
      <c r="S64" s="398">
        <v>1535</v>
      </c>
      <c r="T64" s="398">
        <v>25</v>
      </c>
      <c r="U64" s="398">
        <v>8</v>
      </c>
      <c r="V64" s="398">
        <v>5</v>
      </c>
      <c r="W64" s="398">
        <v>5</v>
      </c>
      <c r="X64" s="398">
        <v>3</v>
      </c>
      <c r="Y64" s="398">
        <v>18</v>
      </c>
      <c r="Z64" s="398">
        <v>25</v>
      </c>
      <c r="AA64" s="398">
        <v>0</v>
      </c>
      <c r="AB64" s="398">
        <v>35</v>
      </c>
      <c r="AC64" s="398">
        <v>0</v>
      </c>
      <c r="AD64" s="398">
        <v>0</v>
      </c>
      <c r="AE64" s="398">
        <v>0</v>
      </c>
      <c r="AF64" s="398">
        <v>0</v>
      </c>
      <c r="AG64" s="398">
        <v>0</v>
      </c>
      <c r="AH64" s="398">
        <v>0</v>
      </c>
      <c r="AI64" s="398">
        <v>0</v>
      </c>
      <c r="AJ64" s="398">
        <v>1659</v>
      </c>
      <c r="AK64" s="191"/>
      <c r="AL64" s="471"/>
      <c r="AM64" s="471"/>
      <c r="AN64" s="429"/>
      <c r="AO64" s="429"/>
      <c r="AP64" s="429"/>
      <c r="AQ64" s="220"/>
      <c r="AR64" s="144"/>
      <c r="AS64" s="144"/>
      <c r="BC64" s="194"/>
      <c r="BE64" s="191"/>
      <c r="BF64" s="192"/>
    </row>
    <row r="65" spans="1:58" ht="13.35" customHeight="1">
      <c r="A65" s="394">
        <v>0</v>
      </c>
      <c r="B65" s="394">
        <v>0</v>
      </c>
      <c r="C65" s="395" t="s">
        <v>157</v>
      </c>
      <c r="D65" s="396" t="s">
        <v>117</v>
      </c>
      <c r="E65" s="396" t="s">
        <v>82</v>
      </c>
      <c r="F65" s="397">
        <v>780</v>
      </c>
      <c r="G65" s="395" t="s">
        <v>166</v>
      </c>
      <c r="H65" s="395" t="s">
        <v>1059</v>
      </c>
      <c r="I65" s="396"/>
      <c r="J65" s="396"/>
      <c r="K65" s="396"/>
      <c r="L65" s="396"/>
      <c r="M65" s="398">
        <v>1695</v>
      </c>
      <c r="N65" s="399"/>
      <c r="O65" s="398">
        <v>0</v>
      </c>
      <c r="P65" s="398">
        <v>0</v>
      </c>
      <c r="Q65" s="398">
        <v>0</v>
      </c>
      <c r="R65" s="398">
        <v>0</v>
      </c>
      <c r="S65" s="398">
        <v>0</v>
      </c>
      <c r="T65" s="398">
        <v>0</v>
      </c>
      <c r="U65" s="398">
        <v>0</v>
      </c>
      <c r="V65" s="398">
        <v>0</v>
      </c>
      <c r="W65" s="398">
        <v>0</v>
      </c>
      <c r="X65" s="398">
        <v>0</v>
      </c>
      <c r="Y65" s="398">
        <v>0</v>
      </c>
      <c r="Z65" s="398">
        <v>0</v>
      </c>
      <c r="AA65" s="398">
        <v>0</v>
      </c>
      <c r="AB65" s="398">
        <v>0</v>
      </c>
      <c r="AC65" s="398">
        <v>0</v>
      </c>
      <c r="AD65" s="398">
        <v>0</v>
      </c>
      <c r="AE65" s="398">
        <v>0</v>
      </c>
      <c r="AF65" s="398">
        <v>0</v>
      </c>
      <c r="AG65" s="398">
        <v>0</v>
      </c>
      <c r="AH65" s="398">
        <v>0</v>
      </c>
      <c r="AI65" s="398">
        <v>0</v>
      </c>
      <c r="AJ65" s="398">
        <v>0</v>
      </c>
      <c r="AK65" s="191"/>
      <c r="AL65" s="471"/>
      <c r="AM65" s="471"/>
      <c r="AN65" s="429"/>
      <c r="AO65" s="429"/>
      <c r="AP65" s="429"/>
      <c r="AQ65" s="220"/>
      <c r="AR65" s="144"/>
      <c r="AS65" s="144"/>
      <c r="BC65" s="194"/>
      <c r="BE65" s="191"/>
      <c r="BF65" s="192"/>
    </row>
    <row r="66" spans="1:58" ht="13.35" customHeight="1">
      <c r="A66" s="394">
        <v>40975</v>
      </c>
      <c r="B66" s="394">
        <v>41242</v>
      </c>
      <c r="C66" s="395" t="s">
        <v>157</v>
      </c>
      <c r="D66" s="396" t="s">
        <v>117</v>
      </c>
      <c r="E66" s="396" t="s">
        <v>82</v>
      </c>
      <c r="F66" s="397">
        <v>780</v>
      </c>
      <c r="G66" s="395" t="s">
        <v>1060</v>
      </c>
      <c r="H66" s="395" t="s">
        <v>1095</v>
      </c>
      <c r="I66" s="396" t="s">
        <v>1096</v>
      </c>
      <c r="J66" s="396"/>
      <c r="K66" s="396" t="s">
        <v>1096</v>
      </c>
      <c r="L66" s="396" t="s">
        <v>1097</v>
      </c>
      <c r="M66" s="398">
        <v>0</v>
      </c>
      <c r="N66" s="399" t="s">
        <v>1057</v>
      </c>
      <c r="O66" s="398">
        <v>0</v>
      </c>
      <c r="P66" s="398">
        <v>0</v>
      </c>
      <c r="Q66" s="398">
        <v>0</v>
      </c>
      <c r="R66" s="398">
        <v>1695</v>
      </c>
      <c r="S66" s="398">
        <v>1695</v>
      </c>
      <c r="T66" s="398">
        <v>25</v>
      </c>
      <c r="U66" s="398">
        <v>8</v>
      </c>
      <c r="V66" s="398">
        <v>5</v>
      </c>
      <c r="W66" s="398">
        <v>5</v>
      </c>
      <c r="X66" s="398">
        <v>3</v>
      </c>
      <c r="Y66" s="398">
        <v>18</v>
      </c>
      <c r="Z66" s="398">
        <v>25</v>
      </c>
      <c r="AA66" s="398">
        <v>0</v>
      </c>
      <c r="AB66" s="398">
        <v>0</v>
      </c>
      <c r="AC66" s="398">
        <v>0</v>
      </c>
      <c r="AD66" s="398">
        <v>0</v>
      </c>
      <c r="AE66" s="398">
        <v>0</v>
      </c>
      <c r="AF66" s="398">
        <v>0</v>
      </c>
      <c r="AG66" s="398">
        <v>0</v>
      </c>
      <c r="AH66" s="398">
        <v>0</v>
      </c>
      <c r="AI66" s="398">
        <v>0</v>
      </c>
      <c r="AJ66" s="398">
        <v>1784</v>
      </c>
      <c r="AK66" s="191"/>
      <c r="AL66" s="471"/>
      <c r="AM66" s="471"/>
      <c r="AN66" s="429"/>
      <c r="AO66" s="429"/>
      <c r="AP66" s="429"/>
      <c r="AQ66" s="220"/>
      <c r="AR66" s="144"/>
      <c r="AS66" s="144"/>
      <c r="BC66" s="194"/>
      <c r="BE66" s="191"/>
      <c r="BF66" s="192"/>
    </row>
    <row r="67" spans="1:58" ht="13.35" customHeight="1">
      <c r="A67" s="394">
        <v>40764</v>
      </c>
      <c r="B67" s="394">
        <v>41114</v>
      </c>
      <c r="C67" s="395" t="s">
        <v>158</v>
      </c>
      <c r="D67" s="396" t="s">
        <v>119</v>
      </c>
      <c r="E67" s="396" t="s">
        <v>82</v>
      </c>
      <c r="F67" s="397">
        <v>540</v>
      </c>
      <c r="G67" s="395" t="s">
        <v>86</v>
      </c>
      <c r="H67" s="395" t="s">
        <v>658</v>
      </c>
      <c r="I67" s="396" t="s">
        <v>455</v>
      </c>
      <c r="J67" s="396"/>
      <c r="K67" s="396" t="s">
        <v>651</v>
      </c>
      <c r="L67" s="396" t="s">
        <v>954</v>
      </c>
      <c r="M67" s="398">
        <v>1365</v>
      </c>
      <c r="N67" s="399" t="s">
        <v>1057</v>
      </c>
      <c r="O67" s="398">
        <v>0</v>
      </c>
      <c r="P67" s="398">
        <v>0</v>
      </c>
      <c r="Q67" s="398">
        <v>0</v>
      </c>
      <c r="R67" s="398">
        <v>1519</v>
      </c>
      <c r="S67" s="398">
        <v>1519</v>
      </c>
      <c r="T67" s="398">
        <v>25</v>
      </c>
      <c r="U67" s="398">
        <v>8</v>
      </c>
      <c r="V67" s="398">
        <v>5</v>
      </c>
      <c r="W67" s="398">
        <v>5</v>
      </c>
      <c r="X67" s="398">
        <v>3</v>
      </c>
      <c r="Y67" s="398">
        <v>18</v>
      </c>
      <c r="Z67" s="398">
        <v>25</v>
      </c>
      <c r="AA67" s="398">
        <v>0</v>
      </c>
      <c r="AB67" s="398">
        <v>0</v>
      </c>
      <c r="AC67" s="398">
        <v>0</v>
      </c>
      <c r="AD67" s="398">
        <v>0</v>
      </c>
      <c r="AE67" s="398">
        <v>0</v>
      </c>
      <c r="AF67" s="398">
        <v>0</v>
      </c>
      <c r="AG67" s="398">
        <v>0</v>
      </c>
      <c r="AH67" s="398">
        <v>0</v>
      </c>
      <c r="AI67" s="398">
        <v>0</v>
      </c>
      <c r="AJ67" s="398">
        <v>1608</v>
      </c>
      <c r="AK67" s="191"/>
      <c r="AL67" s="471"/>
      <c r="AM67" s="471"/>
      <c r="AN67" s="429"/>
      <c r="AO67" s="429"/>
      <c r="AP67" s="429"/>
      <c r="AQ67" s="220"/>
      <c r="AR67" s="144"/>
      <c r="AS67" s="144"/>
      <c r="BC67" s="194"/>
      <c r="BE67" s="191"/>
      <c r="BF67" s="192"/>
    </row>
    <row r="68" spans="1:58" ht="13.35" customHeight="1">
      <c r="A68" s="394">
        <v>0</v>
      </c>
      <c r="B68" s="394">
        <v>0</v>
      </c>
      <c r="C68" s="395" t="s">
        <v>159</v>
      </c>
      <c r="D68" s="396" t="s">
        <v>81</v>
      </c>
      <c r="E68" s="396" t="s">
        <v>82</v>
      </c>
      <c r="F68" s="397">
        <v>1080</v>
      </c>
      <c r="G68" s="395" t="s">
        <v>135</v>
      </c>
      <c r="H68" s="395" t="s">
        <v>1059</v>
      </c>
      <c r="I68" s="396"/>
      <c r="J68" s="396"/>
      <c r="K68" s="396"/>
      <c r="L68" s="396"/>
      <c r="M68" s="398">
        <v>1940</v>
      </c>
      <c r="N68" s="399"/>
      <c r="O68" s="398">
        <v>0</v>
      </c>
      <c r="P68" s="398">
        <v>0</v>
      </c>
      <c r="Q68" s="398">
        <v>0</v>
      </c>
      <c r="R68" s="398">
        <v>0</v>
      </c>
      <c r="S68" s="398">
        <v>0</v>
      </c>
      <c r="T68" s="398">
        <v>0</v>
      </c>
      <c r="U68" s="398">
        <v>0</v>
      </c>
      <c r="V68" s="398">
        <v>0</v>
      </c>
      <c r="W68" s="398">
        <v>0</v>
      </c>
      <c r="X68" s="398">
        <v>0</v>
      </c>
      <c r="Y68" s="398">
        <v>0</v>
      </c>
      <c r="Z68" s="398">
        <v>0</v>
      </c>
      <c r="AA68" s="398">
        <v>0</v>
      </c>
      <c r="AB68" s="398">
        <v>0</v>
      </c>
      <c r="AC68" s="398">
        <v>0</v>
      </c>
      <c r="AD68" s="398">
        <v>0</v>
      </c>
      <c r="AE68" s="398">
        <v>0</v>
      </c>
      <c r="AF68" s="398">
        <v>0</v>
      </c>
      <c r="AG68" s="398">
        <v>0</v>
      </c>
      <c r="AH68" s="398">
        <v>0</v>
      </c>
      <c r="AI68" s="398">
        <v>0</v>
      </c>
      <c r="AJ68" s="398">
        <v>0</v>
      </c>
      <c r="AK68" s="191"/>
      <c r="AL68" s="471"/>
      <c r="AM68" s="471"/>
      <c r="AN68" s="429"/>
      <c r="AO68" s="429"/>
      <c r="AP68" s="429"/>
      <c r="AQ68" s="220"/>
      <c r="AR68" s="144"/>
      <c r="AS68" s="144"/>
      <c r="BC68" s="194"/>
      <c r="BE68" s="191"/>
      <c r="BF68" s="192"/>
    </row>
    <row r="69" spans="1:58" ht="13.35" customHeight="1">
      <c r="A69" s="394">
        <v>40543</v>
      </c>
      <c r="B69" s="394">
        <v>41165</v>
      </c>
      <c r="C69" s="395" t="s">
        <v>160</v>
      </c>
      <c r="D69" s="396" t="s">
        <v>91</v>
      </c>
      <c r="E69" s="396" t="s">
        <v>82</v>
      </c>
      <c r="F69" s="397">
        <v>630</v>
      </c>
      <c r="G69" s="395" t="s">
        <v>86</v>
      </c>
      <c r="H69" s="395" t="s">
        <v>693</v>
      </c>
      <c r="I69" s="396" t="s">
        <v>694</v>
      </c>
      <c r="J69" s="396"/>
      <c r="K69" s="396" t="s">
        <v>981</v>
      </c>
      <c r="L69" s="396" t="s">
        <v>1098</v>
      </c>
      <c r="M69" s="398">
        <v>1485</v>
      </c>
      <c r="N69" s="399" t="s">
        <v>1057</v>
      </c>
      <c r="O69" s="398">
        <v>0</v>
      </c>
      <c r="P69" s="398">
        <v>0</v>
      </c>
      <c r="Q69" s="398">
        <v>0</v>
      </c>
      <c r="R69" s="398">
        <v>1535</v>
      </c>
      <c r="S69" s="398">
        <v>1535</v>
      </c>
      <c r="T69" s="398">
        <v>25</v>
      </c>
      <c r="U69" s="398">
        <v>8</v>
      </c>
      <c r="V69" s="398">
        <v>5</v>
      </c>
      <c r="W69" s="398">
        <v>5</v>
      </c>
      <c r="X69" s="398">
        <v>3</v>
      </c>
      <c r="Y69" s="398">
        <v>18</v>
      </c>
      <c r="Z69" s="398">
        <v>25</v>
      </c>
      <c r="AA69" s="398">
        <v>0</v>
      </c>
      <c r="AB69" s="398">
        <v>0</v>
      </c>
      <c r="AC69" s="398">
        <v>0</v>
      </c>
      <c r="AD69" s="398">
        <v>0</v>
      </c>
      <c r="AE69" s="398">
        <v>0</v>
      </c>
      <c r="AF69" s="398">
        <v>0</v>
      </c>
      <c r="AG69" s="398">
        <v>0</v>
      </c>
      <c r="AH69" s="398">
        <v>0</v>
      </c>
      <c r="AI69" s="398">
        <v>0</v>
      </c>
      <c r="AJ69" s="398">
        <v>1624</v>
      </c>
      <c r="AK69" s="191"/>
      <c r="AL69" s="471"/>
      <c r="AM69" s="471"/>
      <c r="AN69" s="429"/>
      <c r="AO69" s="429"/>
      <c r="AP69" s="429"/>
      <c r="AQ69" s="220"/>
      <c r="AR69" s="144"/>
      <c r="AS69" s="144"/>
      <c r="BC69" s="194"/>
      <c r="BE69" s="191"/>
      <c r="BF69" s="192"/>
    </row>
    <row r="70" spans="1:58" ht="13.35" customHeight="1">
      <c r="A70" s="394">
        <v>40462</v>
      </c>
      <c r="B70" s="394">
        <v>41008</v>
      </c>
      <c r="C70" s="395" t="s">
        <v>161</v>
      </c>
      <c r="D70" s="396" t="s">
        <v>119</v>
      </c>
      <c r="E70" s="396" t="s">
        <v>82</v>
      </c>
      <c r="F70" s="397">
        <v>540</v>
      </c>
      <c r="G70" s="395" t="s">
        <v>144</v>
      </c>
      <c r="H70" s="395" t="s">
        <v>758</v>
      </c>
      <c r="I70" s="396" t="s">
        <v>520</v>
      </c>
      <c r="J70" s="396" t="s">
        <v>1099</v>
      </c>
      <c r="K70" s="396" t="s">
        <v>520</v>
      </c>
      <c r="L70" s="396" t="s">
        <v>759</v>
      </c>
      <c r="M70" s="398">
        <v>1365</v>
      </c>
      <c r="N70" s="399" t="s">
        <v>1057</v>
      </c>
      <c r="O70" s="398">
        <v>0</v>
      </c>
      <c r="P70" s="398">
        <v>0</v>
      </c>
      <c r="Q70" s="398">
        <v>0</v>
      </c>
      <c r="R70" s="398">
        <v>1475</v>
      </c>
      <c r="S70" s="398">
        <v>1475</v>
      </c>
      <c r="T70" s="398">
        <v>25</v>
      </c>
      <c r="U70" s="398">
        <v>8</v>
      </c>
      <c r="V70" s="398">
        <v>5</v>
      </c>
      <c r="W70" s="398">
        <v>5</v>
      </c>
      <c r="X70" s="398">
        <v>3</v>
      </c>
      <c r="Y70" s="398">
        <v>18</v>
      </c>
      <c r="Z70" s="398">
        <v>0</v>
      </c>
      <c r="AA70" s="398">
        <v>50</v>
      </c>
      <c r="AB70" s="398">
        <v>0</v>
      </c>
      <c r="AC70" s="398">
        <v>0</v>
      </c>
      <c r="AD70" s="398">
        <v>0</v>
      </c>
      <c r="AE70" s="398">
        <v>0</v>
      </c>
      <c r="AF70" s="398">
        <v>0</v>
      </c>
      <c r="AG70" s="398">
        <v>0</v>
      </c>
      <c r="AH70" s="398">
        <v>0</v>
      </c>
      <c r="AI70" s="398">
        <v>0</v>
      </c>
      <c r="AJ70" s="398">
        <v>1589</v>
      </c>
      <c r="AK70" s="191"/>
      <c r="AL70" s="471"/>
      <c r="AM70" s="471"/>
      <c r="AN70" s="429"/>
      <c r="AO70" s="429"/>
      <c r="AP70" s="429"/>
      <c r="AQ70" s="220"/>
      <c r="AR70" s="144"/>
      <c r="AS70" s="144"/>
      <c r="BC70" s="194"/>
      <c r="BE70" s="191"/>
      <c r="BF70" s="192"/>
    </row>
    <row r="71" spans="1:58" ht="13.35" customHeight="1">
      <c r="A71" s="394">
        <v>40978</v>
      </c>
      <c r="B71" s="394">
        <v>41247</v>
      </c>
      <c r="C71" s="395" t="s">
        <v>161</v>
      </c>
      <c r="D71" s="396" t="s">
        <v>119</v>
      </c>
      <c r="E71" s="396" t="s">
        <v>82</v>
      </c>
      <c r="F71" s="397">
        <v>540</v>
      </c>
      <c r="G71" s="395" t="s">
        <v>1060</v>
      </c>
      <c r="H71" s="395" t="s">
        <v>1100</v>
      </c>
      <c r="I71" s="396" t="s">
        <v>1101</v>
      </c>
      <c r="J71" s="396"/>
      <c r="K71" s="396" t="s">
        <v>1101</v>
      </c>
      <c r="L71" s="396" t="s">
        <v>1102</v>
      </c>
      <c r="M71" s="398">
        <v>0</v>
      </c>
      <c r="N71" s="399" t="s">
        <v>1057</v>
      </c>
      <c r="O71" s="398">
        <v>0</v>
      </c>
      <c r="P71" s="398">
        <v>0</v>
      </c>
      <c r="Q71" s="398">
        <v>0</v>
      </c>
      <c r="R71" s="398">
        <v>1365</v>
      </c>
      <c r="S71" s="398">
        <v>1365</v>
      </c>
      <c r="T71" s="398">
        <v>25</v>
      </c>
      <c r="U71" s="398">
        <v>8</v>
      </c>
      <c r="V71" s="398">
        <v>5</v>
      </c>
      <c r="W71" s="398">
        <v>5</v>
      </c>
      <c r="X71" s="398">
        <v>3</v>
      </c>
      <c r="Y71" s="398">
        <v>18</v>
      </c>
      <c r="Z71" s="398">
        <v>25</v>
      </c>
      <c r="AA71" s="398">
        <v>0</v>
      </c>
      <c r="AB71" s="398">
        <v>0</v>
      </c>
      <c r="AC71" s="398">
        <v>0</v>
      </c>
      <c r="AD71" s="398">
        <v>0</v>
      </c>
      <c r="AE71" s="398">
        <v>0</v>
      </c>
      <c r="AF71" s="398">
        <v>0</v>
      </c>
      <c r="AG71" s="398">
        <v>0</v>
      </c>
      <c r="AH71" s="398">
        <v>0</v>
      </c>
      <c r="AI71" s="398">
        <v>0</v>
      </c>
      <c r="AJ71" s="398">
        <v>1454</v>
      </c>
      <c r="AK71" s="191"/>
      <c r="AL71" s="471"/>
      <c r="AM71" s="471"/>
      <c r="AN71" s="429"/>
      <c r="AO71" s="429"/>
      <c r="AP71" s="429"/>
      <c r="AQ71" s="220"/>
      <c r="AR71" s="144"/>
      <c r="AS71" s="144"/>
      <c r="BC71" s="194"/>
      <c r="BE71" s="191"/>
      <c r="BF71" s="192"/>
    </row>
    <row r="72" spans="1:58" ht="13.35" customHeight="1">
      <c r="A72" s="394">
        <v>40882</v>
      </c>
      <c r="B72" s="394">
        <v>41062</v>
      </c>
      <c r="C72" s="395" t="s">
        <v>162</v>
      </c>
      <c r="D72" s="396" t="s">
        <v>109</v>
      </c>
      <c r="E72" s="396" t="s">
        <v>82</v>
      </c>
      <c r="F72" s="397">
        <v>1144</v>
      </c>
      <c r="G72" s="395" t="s">
        <v>86</v>
      </c>
      <c r="H72" s="395" t="s">
        <v>879</v>
      </c>
      <c r="I72" s="396" t="s">
        <v>880</v>
      </c>
      <c r="J72" s="396"/>
      <c r="K72" s="396" t="s">
        <v>880</v>
      </c>
      <c r="L72" s="396" t="s">
        <v>881</v>
      </c>
      <c r="M72" s="398">
        <v>1960</v>
      </c>
      <c r="N72" s="399" t="s">
        <v>1057</v>
      </c>
      <c r="O72" s="398">
        <v>0</v>
      </c>
      <c r="P72" s="398">
        <v>0</v>
      </c>
      <c r="Q72" s="398">
        <v>0</v>
      </c>
      <c r="R72" s="398">
        <v>2065</v>
      </c>
      <c r="S72" s="398">
        <v>2065</v>
      </c>
      <c r="T72" s="398">
        <v>25</v>
      </c>
      <c r="U72" s="398">
        <v>8</v>
      </c>
      <c r="V72" s="398">
        <v>5</v>
      </c>
      <c r="W72" s="398">
        <v>5</v>
      </c>
      <c r="X72" s="398">
        <v>3</v>
      </c>
      <c r="Y72" s="398">
        <v>18</v>
      </c>
      <c r="Z72" s="398">
        <v>0</v>
      </c>
      <c r="AA72" s="398">
        <v>0</v>
      </c>
      <c r="AB72" s="398">
        <v>0</v>
      </c>
      <c r="AC72" s="398">
        <v>0</v>
      </c>
      <c r="AD72" s="398">
        <v>0</v>
      </c>
      <c r="AE72" s="398">
        <v>0</v>
      </c>
      <c r="AF72" s="398">
        <v>0</v>
      </c>
      <c r="AG72" s="398">
        <v>0</v>
      </c>
      <c r="AH72" s="398">
        <v>0</v>
      </c>
      <c r="AI72" s="398">
        <v>0</v>
      </c>
      <c r="AJ72" s="398">
        <v>2129</v>
      </c>
      <c r="AK72" s="191"/>
      <c r="AL72" s="471"/>
      <c r="AM72" s="471"/>
      <c r="AN72" s="429"/>
      <c r="AO72" s="429"/>
      <c r="AP72" s="429"/>
      <c r="AQ72" s="220"/>
      <c r="AR72" s="144"/>
      <c r="AS72" s="144"/>
      <c r="BC72" s="194"/>
      <c r="BE72" s="191"/>
      <c r="BF72" s="192"/>
    </row>
    <row r="73" spans="1:58" ht="13.35" customHeight="1">
      <c r="A73" s="394">
        <v>0</v>
      </c>
      <c r="B73" s="394">
        <v>0</v>
      </c>
      <c r="C73" s="395" t="s">
        <v>163</v>
      </c>
      <c r="D73" s="396" t="s">
        <v>81</v>
      </c>
      <c r="E73" s="396" t="s">
        <v>82</v>
      </c>
      <c r="F73" s="397">
        <v>1080</v>
      </c>
      <c r="G73" s="395" t="s">
        <v>166</v>
      </c>
      <c r="H73" s="395" t="s">
        <v>1059</v>
      </c>
      <c r="I73" s="396"/>
      <c r="J73" s="396"/>
      <c r="K73" s="396"/>
      <c r="L73" s="396"/>
      <c r="M73" s="398">
        <v>1940</v>
      </c>
      <c r="N73" s="399"/>
      <c r="O73" s="398">
        <v>0</v>
      </c>
      <c r="P73" s="398">
        <v>0</v>
      </c>
      <c r="Q73" s="398">
        <v>0</v>
      </c>
      <c r="R73" s="398">
        <v>0</v>
      </c>
      <c r="S73" s="398">
        <v>0</v>
      </c>
      <c r="T73" s="398">
        <v>0</v>
      </c>
      <c r="U73" s="398">
        <v>0</v>
      </c>
      <c r="V73" s="398">
        <v>0</v>
      </c>
      <c r="W73" s="398">
        <v>0</v>
      </c>
      <c r="X73" s="398">
        <v>0</v>
      </c>
      <c r="Y73" s="398">
        <v>0</v>
      </c>
      <c r="Z73" s="398">
        <v>0</v>
      </c>
      <c r="AA73" s="398">
        <v>0</v>
      </c>
      <c r="AB73" s="398">
        <v>0</v>
      </c>
      <c r="AC73" s="398">
        <v>0</v>
      </c>
      <c r="AD73" s="398">
        <v>0</v>
      </c>
      <c r="AE73" s="398">
        <v>0</v>
      </c>
      <c r="AF73" s="398">
        <v>0</v>
      </c>
      <c r="AG73" s="398">
        <v>0</v>
      </c>
      <c r="AH73" s="398">
        <v>0</v>
      </c>
      <c r="AI73" s="398">
        <v>0</v>
      </c>
      <c r="AJ73" s="398">
        <v>0</v>
      </c>
      <c r="AK73" s="191"/>
      <c r="AL73" s="471"/>
      <c r="AM73" s="471"/>
      <c r="AN73" s="429"/>
      <c r="AO73" s="429"/>
      <c r="AP73" s="429"/>
      <c r="AQ73" s="220"/>
      <c r="AR73" s="144"/>
      <c r="AS73" s="144"/>
      <c r="BC73" s="194"/>
      <c r="BE73" s="191"/>
      <c r="BF73" s="192"/>
    </row>
    <row r="74" spans="1:58" ht="13.35" customHeight="1">
      <c r="A74" s="394">
        <v>40934</v>
      </c>
      <c r="B74" s="394">
        <v>41171</v>
      </c>
      <c r="C74" s="395" t="s">
        <v>163</v>
      </c>
      <c r="D74" s="396" t="s">
        <v>81</v>
      </c>
      <c r="E74" s="396" t="s">
        <v>82</v>
      </c>
      <c r="F74" s="397">
        <v>1080</v>
      </c>
      <c r="G74" s="395" t="s">
        <v>1060</v>
      </c>
      <c r="H74" s="395" t="s">
        <v>1103</v>
      </c>
      <c r="I74" s="396" t="s">
        <v>825</v>
      </c>
      <c r="J74" s="396"/>
      <c r="K74" s="396" t="s">
        <v>825</v>
      </c>
      <c r="L74" s="396" t="s">
        <v>1077</v>
      </c>
      <c r="M74" s="398">
        <v>0</v>
      </c>
      <c r="N74" s="399" t="s">
        <v>1057</v>
      </c>
      <c r="O74" s="398">
        <v>0</v>
      </c>
      <c r="P74" s="398">
        <v>0</v>
      </c>
      <c r="Q74" s="398">
        <v>0</v>
      </c>
      <c r="R74" s="398">
        <v>1940</v>
      </c>
      <c r="S74" s="398">
        <v>1940</v>
      </c>
      <c r="T74" s="398">
        <v>25</v>
      </c>
      <c r="U74" s="398">
        <v>8</v>
      </c>
      <c r="V74" s="398">
        <v>5</v>
      </c>
      <c r="W74" s="398">
        <v>5</v>
      </c>
      <c r="X74" s="398">
        <v>3</v>
      </c>
      <c r="Y74" s="398">
        <v>18</v>
      </c>
      <c r="Z74" s="398">
        <v>25</v>
      </c>
      <c r="AA74" s="398">
        <v>0</v>
      </c>
      <c r="AB74" s="398">
        <v>0</v>
      </c>
      <c r="AC74" s="398">
        <v>0</v>
      </c>
      <c r="AD74" s="398">
        <v>-500</v>
      </c>
      <c r="AE74" s="398">
        <v>0</v>
      </c>
      <c r="AF74" s="398">
        <v>0</v>
      </c>
      <c r="AG74" s="398">
        <v>0</v>
      </c>
      <c r="AH74" s="398">
        <v>0</v>
      </c>
      <c r="AI74" s="398">
        <v>0</v>
      </c>
      <c r="AJ74" s="398">
        <v>1529</v>
      </c>
      <c r="AK74" s="191"/>
      <c r="AL74" s="471"/>
      <c r="AM74" s="471"/>
      <c r="AN74" s="429"/>
      <c r="AO74" s="429"/>
      <c r="AP74" s="429"/>
      <c r="AQ74" s="220"/>
      <c r="AR74" s="144"/>
      <c r="AS74" s="144"/>
      <c r="BC74" s="194"/>
      <c r="BE74" s="191"/>
      <c r="BF74" s="192"/>
    </row>
    <row r="75" spans="1:58" ht="13.35" customHeight="1">
      <c r="A75" s="394">
        <v>40826</v>
      </c>
      <c r="B75" s="394">
        <v>40995</v>
      </c>
      <c r="C75" s="395" t="s">
        <v>164</v>
      </c>
      <c r="D75" s="396" t="s">
        <v>165</v>
      </c>
      <c r="E75" s="396" t="s">
        <v>82</v>
      </c>
      <c r="F75" s="397">
        <v>1151</v>
      </c>
      <c r="G75" s="395" t="s">
        <v>144</v>
      </c>
      <c r="H75" s="395" t="s">
        <v>762</v>
      </c>
      <c r="I75" s="396" t="s">
        <v>763</v>
      </c>
      <c r="J75" s="396" t="s">
        <v>764</v>
      </c>
      <c r="K75" s="396" t="s">
        <v>763</v>
      </c>
      <c r="L75" s="396" t="s">
        <v>764</v>
      </c>
      <c r="M75" s="398">
        <v>2100</v>
      </c>
      <c r="N75" s="399" t="s">
        <v>1057</v>
      </c>
      <c r="O75" s="398">
        <v>0</v>
      </c>
      <c r="P75" s="398">
        <v>0</v>
      </c>
      <c r="Q75" s="398">
        <v>-100</v>
      </c>
      <c r="R75" s="398">
        <v>2215</v>
      </c>
      <c r="S75" s="398">
        <v>2215</v>
      </c>
      <c r="T75" s="398">
        <v>25</v>
      </c>
      <c r="U75" s="398">
        <v>8</v>
      </c>
      <c r="V75" s="398">
        <v>5</v>
      </c>
      <c r="W75" s="398">
        <v>5</v>
      </c>
      <c r="X75" s="398">
        <v>3</v>
      </c>
      <c r="Y75" s="398">
        <v>18</v>
      </c>
      <c r="Z75" s="398">
        <v>0</v>
      </c>
      <c r="AA75" s="398">
        <v>0</v>
      </c>
      <c r="AB75" s="398">
        <v>0</v>
      </c>
      <c r="AC75" s="398">
        <v>0</v>
      </c>
      <c r="AD75" s="398">
        <v>0</v>
      </c>
      <c r="AE75" s="398">
        <v>0</v>
      </c>
      <c r="AF75" s="398">
        <v>0</v>
      </c>
      <c r="AG75" s="398">
        <v>0</v>
      </c>
      <c r="AH75" s="398">
        <v>0</v>
      </c>
      <c r="AI75" s="398">
        <v>0</v>
      </c>
      <c r="AJ75" s="398">
        <v>2279</v>
      </c>
      <c r="AK75" s="191"/>
      <c r="AL75" s="471"/>
      <c r="AM75" s="471"/>
      <c r="AN75" s="429"/>
      <c r="AO75" s="429"/>
      <c r="AP75" s="429"/>
      <c r="AQ75" s="220"/>
      <c r="AR75" s="144"/>
      <c r="AS75" s="144"/>
      <c r="BC75" s="194"/>
      <c r="BE75" s="191"/>
      <c r="BF75" s="192"/>
    </row>
    <row r="76" spans="1:58" ht="13.35" customHeight="1">
      <c r="A76" s="394">
        <v>40976</v>
      </c>
      <c r="B76" s="394">
        <v>41243</v>
      </c>
      <c r="C76" s="395" t="s">
        <v>164</v>
      </c>
      <c r="D76" s="396" t="s">
        <v>165</v>
      </c>
      <c r="E76" s="396" t="s">
        <v>82</v>
      </c>
      <c r="F76" s="397">
        <v>1151</v>
      </c>
      <c r="G76" s="395" t="s">
        <v>1060</v>
      </c>
      <c r="H76" s="395" t="s">
        <v>1104</v>
      </c>
      <c r="I76" s="396" t="s">
        <v>1105</v>
      </c>
      <c r="J76" s="396"/>
      <c r="K76" s="396" t="s">
        <v>1105</v>
      </c>
      <c r="L76" s="396" t="s">
        <v>1089</v>
      </c>
      <c r="M76" s="398">
        <v>0</v>
      </c>
      <c r="N76" s="399" t="s">
        <v>1057</v>
      </c>
      <c r="O76" s="398">
        <v>0</v>
      </c>
      <c r="P76" s="398">
        <v>0</v>
      </c>
      <c r="Q76" s="398">
        <v>0</v>
      </c>
      <c r="R76" s="398">
        <v>2100</v>
      </c>
      <c r="S76" s="398">
        <v>2100</v>
      </c>
      <c r="T76" s="398">
        <v>25</v>
      </c>
      <c r="U76" s="398">
        <v>8</v>
      </c>
      <c r="V76" s="398">
        <v>5</v>
      </c>
      <c r="W76" s="398">
        <v>5</v>
      </c>
      <c r="X76" s="398">
        <v>3</v>
      </c>
      <c r="Y76" s="398">
        <v>18</v>
      </c>
      <c r="Z76" s="398">
        <v>25</v>
      </c>
      <c r="AA76" s="398">
        <v>50</v>
      </c>
      <c r="AB76" s="398">
        <v>0</v>
      </c>
      <c r="AC76" s="398">
        <v>0</v>
      </c>
      <c r="AD76" s="398">
        <v>0</v>
      </c>
      <c r="AE76" s="398">
        <v>0</v>
      </c>
      <c r="AF76" s="398">
        <v>0</v>
      </c>
      <c r="AG76" s="398">
        <v>0</v>
      </c>
      <c r="AH76" s="398">
        <v>0</v>
      </c>
      <c r="AI76" s="398">
        <v>0</v>
      </c>
      <c r="AJ76" s="398">
        <v>2239</v>
      </c>
      <c r="AK76" s="191"/>
      <c r="AL76" s="471"/>
      <c r="AM76" s="471"/>
      <c r="AN76" s="429"/>
      <c r="AO76" s="429"/>
      <c r="AP76" s="429"/>
      <c r="AQ76" s="220"/>
      <c r="AR76" s="144"/>
      <c r="AS76" s="144"/>
      <c r="BC76" s="194"/>
      <c r="BE76" s="191"/>
      <c r="BF76" s="192"/>
    </row>
    <row r="77" spans="1:58" ht="13.35" customHeight="1">
      <c r="A77" s="394">
        <v>40910</v>
      </c>
      <c r="B77" s="394">
        <v>41118</v>
      </c>
      <c r="C77" s="395" t="s">
        <v>167</v>
      </c>
      <c r="D77" s="396" t="s">
        <v>119</v>
      </c>
      <c r="E77" s="396" t="s">
        <v>82</v>
      </c>
      <c r="F77" s="397">
        <v>540</v>
      </c>
      <c r="G77" s="395" t="s">
        <v>86</v>
      </c>
      <c r="H77" s="395" t="s">
        <v>955</v>
      </c>
      <c r="I77" s="396" t="s">
        <v>655</v>
      </c>
      <c r="J77" s="396"/>
      <c r="K77" s="396" t="s">
        <v>655</v>
      </c>
      <c r="L77" s="396" t="s">
        <v>956</v>
      </c>
      <c r="M77" s="398">
        <v>1365</v>
      </c>
      <c r="N77" s="399" t="s">
        <v>1057</v>
      </c>
      <c r="O77" s="398">
        <v>0</v>
      </c>
      <c r="P77" s="398">
        <v>0</v>
      </c>
      <c r="Q77" s="398">
        <v>0</v>
      </c>
      <c r="R77" s="398">
        <v>1395</v>
      </c>
      <c r="S77" s="398">
        <v>1395</v>
      </c>
      <c r="T77" s="398">
        <v>25</v>
      </c>
      <c r="U77" s="398">
        <v>8</v>
      </c>
      <c r="V77" s="398">
        <v>5</v>
      </c>
      <c r="W77" s="398">
        <v>5</v>
      </c>
      <c r="X77" s="398">
        <v>3</v>
      </c>
      <c r="Y77" s="398">
        <v>18</v>
      </c>
      <c r="Z77" s="398">
        <v>0</v>
      </c>
      <c r="AA77" s="398">
        <v>0</v>
      </c>
      <c r="AB77" s="398">
        <v>0</v>
      </c>
      <c r="AC77" s="398">
        <v>0</v>
      </c>
      <c r="AD77" s="398">
        <v>0</v>
      </c>
      <c r="AE77" s="398">
        <v>0</v>
      </c>
      <c r="AF77" s="398">
        <v>0</v>
      </c>
      <c r="AG77" s="398">
        <v>0</v>
      </c>
      <c r="AH77" s="398">
        <v>0</v>
      </c>
      <c r="AI77" s="398">
        <v>0</v>
      </c>
      <c r="AJ77" s="398">
        <v>1459</v>
      </c>
      <c r="AK77" s="191"/>
      <c r="AL77" s="471"/>
      <c r="AM77" s="471"/>
      <c r="AN77" s="429"/>
      <c r="AO77" s="429"/>
      <c r="AP77" s="429"/>
      <c r="AQ77" s="220"/>
      <c r="AR77" s="144"/>
      <c r="AS77" s="144"/>
      <c r="BC77" s="194"/>
      <c r="BE77" s="191"/>
      <c r="BF77" s="192"/>
    </row>
    <row r="78" spans="1:58" ht="13.35" customHeight="1">
      <c r="A78" s="394">
        <v>40820</v>
      </c>
      <c r="B78" s="394">
        <v>40979</v>
      </c>
      <c r="C78" s="395" t="s">
        <v>168</v>
      </c>
      <c r="D78" s="396" t="s">
        <v>112</v>
      </c>
      <c r="E78" s="396" t="s">
        <v>82</v>
      </c>
      <c r="F78" s="397">
        <v>750</v>
      </c>
      <c r="G78" s="395" t="s">
        <v>83</v>
      </c>
      <c r="H78" s="395" t="s">
        <v>765</v>
      </c>
      <c r="I78" s="396" t="s">
        <v>766</v>
      </c>
      <c r="J78" s="396" t="s">
        <v>767</v>
      </c>
      <c r="K78" s="396" t="s">
        <v>766</v>
      </c>
      <c r="L78" s="396" t="s">
        <v>767</v>
      </c>
      <c r="M78" s="398">
        <v>1610</v>
      </c>
      <c r="N78" s="399" t="s">
        <v>1057</v>
      </c>
      <c r="O78" s="398">
        <v>0</v>
      </c>
      <c r="P78" s="398">
        <v>0</v>
      </c>
      <c r="Q78" s="398">
        <v>0</v>
      </c>
      <c r="R78" s="398">
        <v>1665</v>
      </c>
      <c r="S78" s="398">
        <v>1665</v>
      </c>
      <c r="T78" s="398">
        <v>25</v>
      </c>
      <c r="U78" s="398">
        <v>8</v>
      </c>
      <c r="V78" s="398">
        <v>5</v>
      </c>
      <c r="W78" s="398">
        <v>5</v>
      </c>
      <c r="X78" s="398">
        <v>3</v>
      </c>
      <c r="Y78" s="398">
        <v>18</v>
      </c>
      <c r="Z78" s="398">
        <v>0</v>
      </c>
      <c r="AA78" s="398">
        <v>0</v>
      </c>
      <c r="AB78" s="398">
        <v>0</v>
      </c>
      <c r="AC78" s="398">
        <v>0</v>
      </c>
      <c r="AD78" s="398">
        <v>0</v>
      </c>
      <c r="AE78" s="398">
        <v>0</v>
      </c>
      <c r="AF78" s="398">
        <v>0</v>
      </c>
      <c r="AG78" s="398">
        <v>0</v>
      </c>
      <c r="AH78" s="398">
        <v>0</v>
      </c>
      <c r="AI78" s="398">
        <v>0</v>
      </c>
      <c r="AJ78" s="398">
        <v>1729</v>
      </c>
      <c r="AK78" s="191"/>
      <c r="AL78" s="471"/>
      <c r="AM78" s="471"/>
      <c r="AN78" s="429"/>
      <c r="AO78" s="429"/>
      <c r="AP78" s="429"/>
      <c r="AQ78" s="220"/>
      <c r="AR78" s="144"/>
      <c r="AS78" s="144"/>
      <c r="BC78" s="194"/>
      <c r="BE78" s="191"/>
      <c r="BF78" s="192"/>
    </row>
    <row r="79" spans="1:58" ht="13.35" customHeight="1">
      <c r="A79" s="394">
        <v>40922</v>
      </c>
      <c r="B79" s="394">
        <v>41147</v>
      </c>
      <c r="C79" s="395" t="s">
        <v>169</v>
      </c>
      <c r="D79" s="396" t="s">
        <v>119</v>
      </c>
      <c r="E79" s="396" t="s">
        <v>82</v>
      </c>
      <c r="F79" s="397">
        <v>540</v>
      </c>
      <c r="G79" s="395" t="s">
        <v>86</v>
      </c>
      <c r="H79" s="395" t="s">
        <v>1106</v>
      </c>
      <c r="I79" s="396" t="s">
        <v>692</v>
      </c>
      <c r="J79" s="396"/>
      <c r="K79" s="396" t="s">
        <v>692</v>
      </c>
      <c r="L79" s="396" t="s">
        <v>1107</v>
      </c>
      <c r="M79" s="398">
        <v>1365</v>
      </c>
      <c r="N79" s="399" t="s">
        <v>1057</v>
      </c>
      <c r="O79" s="398">
        <v>0</v>
      </c>
      <c r="P79" s="398">
        <v>0</v>
      </c>
      <c r="Q79" s="398">
        <v>0</v>
      </c>
      <c r="R79" s="398">
        <v>1365</v>
      </c>
      <c r="S79" s="398">
        <v>1365</v>
      </c>
      <c r="T79" s="398">
        <v>25</v>
      </c>
      <c r="U79" s="398">
        <v>8</v>
      </c>
      <c r="V79" s="398">
        <v>5</v>
      </c>
      <c r="W79" s="398">
        <v>5</v>
      </c>
      <c r="X79" s="398">
        <v>3</v>
      </c>
      <c r="Y79" s="398">
        <v>18</v>
      </c>
      <c r="Z79" s="398">
        <v>25</v>
      </c>
      <c r="AA79" s="398">
        <v>0</v>
      </c>
      <c r="AB79" s="398">
        <v>0</v>
      </c>
      <c r="AC79" s="398">
        <v>0</v>
      </c>
      <c r="AD79" s="398">
        <v>0</v>
      </c>
      <c r="AE79" s="398">
        <v>0</v>
      </c>
      <c r="AF79" s="398">
        <v>0</v>
      </c>
      <c r="AG79" s="398">
        <v>0</v>
      </c>
      <c r="AH79" s="398">
        <v>0</v>
      </c>
      <c r="AI79" s="398">
        <v>0</v>
      </c>
      <c r="AJ79" s="398">
        <v>1454</v>
      </c>
      <c r="AK79" s="191"/>
      <c r="AL79" s="471"/>
      <c r="AM79" s="471"/>
      <c r="AN79" s="429"/>
      <c r="AO79" s="429"/>
      <c r="AP79" s="429"/>
      <c r="AQ79" s="220"/>
      <c r="AR79" s="144"/>
      <c r="AS79" s="144"/>
      <c r="BC79" s="194"/>
      <c r="BE79" s="191"/>
      <c r="BF79" s="192"/>
    </row>
    <row r="80" spans="1:58" ht="13.35" customHeight="1">
      <c r="A80" s="394">
        <v>40477</v>
      </c>
      <c r="B80" s="394">
        <v>41085</v>
      </c>
      <c r="C80" s="395" t="s">
        <v>170</v>
      </c>
      <c r="D80" s="396" t="s">
        <v>171</v>
      </c>
      <c r="E80" s="396" t="s">
        <v>82</v>
      </c>
      <c r="F80" s="397">
        <v>840</v>
      </c>
      <c r="G80" s="395" t="s">
        <v>86</v>
      </c>
      <c r="H80" s="395" t="s">
        <v>436</v>
      </c>
      <c r="I80" s="396" t="s">
        <v>247</v>
      </c>
      <c r="J80" s="396"/>
      <c r="K80" s="396" t="s">
        <v>882</v>
      </c>
      <c r="L80" s="396" t="s">
        <v>878</v>
      </c>
      <c r="M80" s="398">
        <v>1815</v>
      </c>
      <c r="N80" s="399" t="s">
        <v>1057</v>
      </c>
      <c r="O80" s="398">
        <v>0</v>
      </c>
      <c r="P80" s="398">
        <v>0</v>
      </c>
      <c r="Q80" s="398">
        <v>0</v>
      </c>
      <c r="R80" s="398">
        <v>1950</v>
      </c>
      <c r="S80" s="398">
        <v>1950</v>
      </c>
      <c r="T80" s="398">
        <v>25</v>
      </c>
      <c r="U80" s="398">
        <v>8</v>
      </c>
      <c r="V80" s="398">
        <v>5</v>
      </c>
      <c r="W80" s="398">
        <v>5</v>
      </c>
      <c r="X80" s="398">
        <v>3</v>
      </c>
      <c r="Y80" s="398">
        <v>18</v>
      </c>
      <c r="Z80" s="398">
        <v>25</v>
      </c>
      <c r="AA80" s="398">
        <v>0</v>
      </c>
      <c r="AB80" s="398">
        <v>0</v>
      </c>
      <c r="AC80" s="398">
        <v>0</v>
      </c>
      <c r="AD80" s="398">
        <v>0</v>
      </c>
      <c r="AE80" s="398">
        <v>0</v>
      </c>
      <c r="AF80" s="398">
        <v>0</v>
      </c>
      <c r="AG80" s="398">
        <v>0</v>
      </c>
      <c r="AH80" s="398">
        <v>0</v>
      </c>
      <c r="AI80" s="398">
        <v>0</v>
      </c>
      <c r="AJ80" s="398">
        <v>2039</v>
      </c>
      <c r="AK80" s="191"/>
      <c r="AL80" s="471"/>
      <c r="AM80" s="471"/>
      <c r="AN80" s="429"/>
      <c r="AO80" s="429"/>
      <c r="AP80" s="429"/>
      <c r="AQ80" s="220"/>
      <c r="AR80" s="144"/>
      <c r="AS80" s="144"/>
      <c r="BC80" s="194"/>
      <c r="BE80" s="191"/>
      <c r="BF80" s="192"/>
    </row>
    <row r="81" spans="1:58" ht="13.35" customHeight="1">
      <c r="A81" s="394">
        <v>40796</v>
      </c>
      <c r="B81" s="394">
        <v>41230</v>
      </c>
      <c r="C81" s="395" t="s">
        <v>172</v>
      </c>
      <c r="D81" s="396" t="s">
        <v>95</v>
      </c>
      <c r="E81" s="396" t="s">
        <v>82</v>
      </c>
      <c r="F81" s="397">
        <v>630</v>
      </c>
      <c r="G81" s="395" t="s">
        <v>86</v>
      </c>
      <c r="H81" s="395" t="s">
        <v>695</v>
      </c>
      <c r="I81" s="396" t="s">
        <v>696</v>
      </c>
      <c r="J81" s="396"/>
      <c r="K81" s="396" t="s">
        <v>705</v>
      </c>
      <c r="L81" s="396" t="s">
        <v>1108</v>
      </c>
      <c r="M81" s="398">
        <v>1485</v>
      </c>
      <c r="N81" s="399" t="s">
        <v>1057</v>
      </c>
      <c r="O81" s="398">
        <v>0</v>
      </c>
      <c r="P81" s="398">
        <v>0</v>
      </c>
      <c r="Q81" s="398">
        <v>-32.9</v>
      </c>
      <c r="R81" s="398">
        <v>1581</v>
      </c>
      <c r="S81" s="398">
        <v>1581</v>
      </c>
      <c r="T81" s="398">
        <v>25</v>
      </c>
      <c r="U81" s="398">
        <v>8</v>
      </c>
      <c r="V81" s="398">
        <v>5</v>
      </c>
      <c r="W81" s="398">
        <v>5</v>
      </c>
      <c r="X81" s="398">
        <v>3</v>
      </c>
      <c r="Y81" s="398">
        <v>18</v>
      </c>
      <c r="Z81" s="398">
        <v>25</v>
      </c>
      <c r="AA81" s="398">
        <v>0</v>
      </c>
      <c r="AB81" s="398">
        <v>0</v>
      </c>
      <c r="AC81" s="398">
        <v>0</v>
      </c>
      <c r="AD81" s="398">
        <v>0</v>
      </c>
      <c r="AE81" s="398">
        <v>0</v>
      </c>
      <c r="AF81" s="398">
        <v>0</v>
      </c>
      <c r="AG81" s="398">
        <v>0</v>
      </c>
      <c r="AH81" s="398">
        <v>0</v>
      </c>
      <c r="AI81" s="398">
        <v>0</v>
      </c>
      <c r="AJ81" s="398">
        <v>1670</v>
      </c>
      <c r="AK81" s="191"/>
      <c r="AL81" s="471"/>
      <c r="AM81" s="471"/>
      <c r="AN81" s="429"/>
      <c r="AO81" s="429"/>
      <c r="AP81" s="429"/>
      <c r="AQ81" s="220"/>
      <c r="AR81" s="144"/>
      <c r="AS81" s="144"/>
      <c r="BC81" s="194"/>
      <c r="BE81" s="191"/>
      <c r="BF81" s="192"/>
    </row>
    <row r="82" spans="1:58" ht="13.35" customHeight="1">
      <c r="A82" s="394">
        <v>40763</v>
      </c>
      <c r="B82" s="394">
        <v>41156</v>
      </c>
      <c r="C82" s="395" t="s">
        <v>173</v>
      </c>
      <c r="D82" s="396" t="s">
        <v>117</v>
      </c>
      <c r="E82" s="396" t="s">
        <v>82</v>
      </c>
      <c r="F82" s="397">
        <v>780</v>
      </c>
      <c r="G82" s="395" t="s">
        <v>86</v>
      </c>
      <c r="H82" s="395" t="s">
        <v>950</v>
      </c>
      <c r="I82" s="396" t="s">
        <v>990</v>
      </c>
      <c r="J82" s="396"/>
      <c r="K82" s="396" t="s">
        <v>990</v>
      </c>
      <c r="L82" s="396" t="s">
        <v>991</v>
      </c>
      <c r="M82" s="398">
        <v>1695</v>
      </c>
      <c r="N82" s="399" t="s">
        <v>1057</v>
      </c>
      <c r="O82" s="398">
        <v>0</v>
      </c>
      <c r="P82" s="398">
        <v>0</v>
      </c>
      <c r="Q82" s="398">
        <v>0</v>
      </c>
      <c r="R82" s="398">
        <v>1695</v>
      </c>
      <c r="S82" s="398">
        <v>1695</v>
      </c>
      <c r="T82" s="398">
        <v>25</v>
      </c>
      <c r="U82" s="398">
        <v>8</v>
      </c>
      <c r="V82" s="398">
        <v>5</v>
      </c>
      <c r="W82" s="398">
        <v>5</v>
      </c>
      <c r="X82" s="398">
        <v>3</v>
      </c>
      <c r="Y82" s="398">
        <v>18</v>
      </c>
      <c r="Z82" s="398">
        <v>25</v>
      </c>
      <c r="AA82" s="398">
        <v>50</v>
      </c>
      <c r="AB82" s="398">
        <v>0</v>
      </c>
      <c r="AC82" s="398">
        <v>0</v>
      </c>
      <c r="AD82" s="398">
        <v>0</v>
      </c>
      <c r="AE82" s="398">
        <v>0</v>
      </c>
      <c r="AF82" s="398">
        <v>0</v>
      </c>
      <c r="AG82" s="398">
        <v>0</v>
      </c>
      <c r="AH82" s="398">
        <v>0</v>
      </c>
      <c r="AI82" s="398">
        <v>0</v>
      </c>
      <c r="AJ82" s="398">
        <v>1834</v>
      </c>
      <c r="AK82" s="191"/>
      <c r="AL82" s="471"/>
      <c r="AM82" s="471"/>
      <c r="AN82" s="429"/>
      <c r="AO82" s="429"/>
      <c r="AP82" s="429"/>
      <c r="AQ82" s="220"/>
      <c r="AR82" s="144"/>
      <c r="AS82" s="144"/>
      <c r="BC82" s="194"/>
      <c r="BE82" s="191"/>
      <c r="BF82" s="192"/>
    </row>
    <row r="83" spans="1:58" ht="13.35" customHeight="1">
      <c r="A83" s="394">
        <v>40768</v>
      </c>
      <c r="B83" s="394">
        <v>40885</v>
      </c>
      <c r="C83" s="395" t="s">
        <v>174</v>
      </c>
      <c r="D83" s="396" t="s">
        <v>119</v>
      </c>
      <c r="E83" s="396" t="s">
        <v>82</v>
      </c>
      <c r="F83" s="397">
        <v>540</v>
      </c>
      <c r="G83" s="395" t="s">
        <v>86</v>
      </c>
      <c r="H83" s="395" t="s">
        <v>883</v>
      </c>
      <c r="I83" s="396" t="s">
        <v>456</v>
      </c>
      <c r="J83" s="396"/>
      <c r="K83" s="396" t="s">
        <v>456</v>
      </c>
      <c r="L83" s="396" t="s">
        <v>697</v>
      </c>
      <c r="M83" s="398">
        <v>1365</v>
      </c>
      <c r="N83" s="399" t="s">
        <v>1057</v>
      </c>
      <c r="O83" s="398">
        <v>0</v>
      </c>
      <c r="P83" s="398">
        <v>0</v>
      </c>
      <c r="Q83" s="398">
        <v>0</v>
      </c>
      <c r="R83" s="398">
        <v>1475</v>
      </c>
      <c r="S83" s="398">
        <v>1475</v>
      </c>
      <c r="T83" s="398">
        <v>25</v>
      </c>
      <c r="U83" s="398">
        <v>8</v>
      </c>
      <c r="V83" s="398">
        <v>5</v>
      </c>
      <c r="W83" s="398">
        <v>5</v>
      </c>
      <c r="X83" s="398">
        <v>3</v>
      </c>
      <c r="Y83" s="398">
        <v>18</v>
      </c>
      <c r="Z83" s="398">
        <v>0</v>
      </c>
      <c r="AA83" s="398">
        <v>0</v>
      </c>
      <c r="AB83" s="398">
        <v>0</v>
      </c>
      <c r="AC83" s="398">
        <v>0</v>
      </c>
      <c r="AD83" s="398">
        <v>-500</v>
      </c>
      <c r="AE83" s="398">
        <v>0</v>
      </c>
      <c r="AF83" s="398">
        <v>0</v>
      </c>
      <c r="AG83" s="398">
        <v>0</v>
      </c>
      <c r="AH83" s="398">
        <v>0</v>
      </c>
      <c r="AI83" s="398">
        <v>0</v>
      </c>
      <c r="AJ83" s="398">
        <v>1039</v>
      </c>
      <c r="AK83" s="191"/>
      <c r="AL83" s="471"/>
      <c r="AM83" s="471"/>
      <c r="AN83" s="429"/>
      <c r="AO83" s="429"/>
      <c r="AP83" s="429"/>
      <c r="AQ83" s="220"/>
      <c r="AR83" s="144"/>
      <c r="AS83" s="144"/>
      <c r="BC83" s="194"/>
      <c r="BE83" s="191"/>
      <c r="BF83" s="192"/>
    </row>
    <row r="84" spans="1:58" ht="13.35" customHeight="1">
      <c r="A84" s="394">
        <v>40932</v>
      </c>
      <c r="B84" s="394">
        <v>41168</v>
      </c>
      <c r="C84" s="395" t="s">
        <v>175</v>
      </c>
      <c r="D84" s="396" t="s">
        <v>91</v>
      </c>
      <c r="E84" s="396" t="s">
        <v>82</v>
      </c>
      <c r="F84" s="397">
        <v>630</v>
      </c>
      <c r="G84" s="395" t="s">
        <v>86</v>
      </c>
      <c r="H84" s="395" t="s">
        <v>1109</v>
      </c>
      <c r="I84" s="396" t="s">
        <v>1110</v>
      </c>
      <c r="J84" s="396"/>
      <c r="K84" s="396" t="s">
        <v>1110</v>
      </c>
      <c r="L84" s="396" t="s">
        <v>1111</v>
      </c>
      <c r="M84" s="398">
        <v>1485</v>
      </c>
      <c r="N84" s="399" t="s">
        <v>1057</v>
      </c>
      <c r="O84" s="398">
        <v>0</v>
      </c>
      <c r="P84" s="398">
        <v>0</v>
      </c>
      <c r="Q84" s="398">
        <v>-653.5</v>
      </c>
      <c r="R84" s="398">
        <v>1485</v>
      </c>
      <c r="S84" s="398">
        <v>1485</v>
      </c>
      <c r="T84" s="398">
        <v>25</v>
      </c>
      <c r="U84" s="398">
        <v>8</v>
      </c>
      <c r="V84" s="398">
        <v>5</v>
      </c>
      <c r="W84" s="398">
        <v>5</v>
      </c>
      <c r="X84" s="398">
        <v>3</v>
      </c>
      <c r="Y84" s="398">
        <v>18</v>
      </c>
      <c r="Z84" s="398">
        <v>25</v>
      </c>
      <c r="AA84" s="398">
        <v>0</v>
      </c>
      <c r="AB84" s="398">
        <v>0</v>
      </c>
      <c r="AC84" s="398">
        <v>0</v>
      </c>
      <c r="AD84" s="398">
        <v>0</v>
      </c>
      <c r="AE84" s="398">
        <v>0</v>
      </c>
      <c r="AF84" s="398">
        <v>0</v>
      </c>
      <c r="AG84" s="398">
        <v>0</v>
      </c>
      <c r="AH84" s="398">
        <v>0</v>
      </c>
      <c r="AI84" s="398">
        <v>0</v>
      </c>
      <c r="AJ84" s="398">
        <v>1574</v>
      </c>
      <c r="AK84" s="191"/>
      <c r="AL84" s="471"/>
      <c r="AM84" s="471"/>
      <c r="AN84" s="429"/>
      <c r="AO84" s="429"/>
      <c r="AP84" s="429"/>
      <c r="AQ84" s="220"/>
      <c r="AR84" s="144"/>
      <c r="AS84" s="144"/>
      <c r="BC84" s="194"/>
      <c r="BE84" s="191"/>
      <c r="BF84" s="192"/>
    </row>
    <row r="85" spans="1:58" ht="13.35" customHeight="1">
      <c r="A85" s="394">
        <v>40916</v>
      </c>
      <c r="B85" s="394">
        <v>41131</v>
      </c>
      <c r="C85" s="395" t="s">
        <v>176</v>
      </c>
      <c r="D85" s="396" t="s">
        <v>134</v>
      </c>
      <c r="E85" s="396" t="s">
        <v>82</v>
      </c>
      <c r="F85" s="397">
        <v>1144</v>
      </c>
      <c r="G85" s="395" t="s">
        <v>86</v>
      </c>
      <c r="H85" s="395" t="s">
        <v>957</v>
      </c>
      <c r="I85" s="396" t="s">
        <v>648</v>
      </c>
      <c r="J85" s="396"/>
      <c r="K85" s="396" t="s">
        <v>648</v>
      </c>
      <c r="L85" s="396" t="s">
        <v>958</v>
      </c>
      <c r="M85" s="398">
        <v>1960</v>
      </c>
      <c r="N85" s="399" t="s">
        <v>1057</v>
      </c>
      <c r="O85" s="398">
        <v>0</v>
      </c>
      <c r="P85" s="398">
        <v>0</v>
      </c>
      <c r="Q85" s="398">
        <v>0</v>
      </c>
      <c r="R85" s="398">
        <v>1960</v>
      </c>
      <c r="S85" s="398">
        <v>1960</v>
      </c>
      <c r="T85" s="398">
        <v>25</v>
      </c>
      <c r="U85" s="398">
        <v>8</v>
      </c>
      <c r="V85" s="398">
        <v>5</v>
      </c>
      <c r="W85" s="398">
        <v>5</v>
      </c>
      <c r="X85" s="398">
        <v>3</v>
      </c>
      <c r="Y85" s="398">
        <v>18</v>
      </c>
      <c r="Z85" s="398">
        <v>0</v>
      </c>
      <c r="AA85" s="398">
        <v>0</v>
      </c>
      <c r="AB85" s="398">
        <v>0</v>
      </c>
      <c r="AC85" s="398">
        <v>0</v>
      </c>
      <c r="AD85" s="398">
        <v>0</v>
      </c>
      <c r="AE85" s="398">
        <v>0</v>
      </c>
      <c r="AF85" s="398">
        <v>0</v>
      </c>
      <c r="AG85" s="398">
        <v>0</v>
      </c>
      <c r="AH85" s="398">
        <v>0</v>
      </c>
      <c r="AI85" s="398">
        <v>0</v>
      </c>
      <c r="AJ85" s="398">
        <v>2024</v>
      </c>
      <c r="AK85" s="191"/>
      <c r="AL85" s="471"/>
      <c r="AM85" s="471"/>
      <c r="AN85" s="429"/>
      <c r="AO85" s="429"/>
      <c r="AP85" s="429"/>
      <c r="AQ85" s="220"/>
      <c r="AR85" s="144"/>
      <c r="AS85" s="144"/>
      <c r="BC85" s="194"/>
      <c r="BE85" s="191"/>
      <c r="BF85" s="192"/>
    </row>
    <row r="86" spans="1:58" ht="13.35" customHeight="1">
      <c r="A86" s="394">
        <v>40908</v>
      </c>
      <c r="B86" s="394">
        <v>41116</v>
      </c>
      <c r="C86" s="395" t="s">
        <v>177</v>
      </c>
      <c r="D86" s="396" t="s">
        <v>178</v>
      </c>
      <c r="E86" s="396" t="s">
        <v>82</v>
      </c>
      <c r="F86" s="397">
        <v>1240</v>
      </c>
      <c r="G86" s="395" t="s">
        <v>86</v>
      </c>
      <c r="H86" s="395" t="s">
        <v>959</v>
      </c>
      <c r="I86" s="396" t="s">
        <v>951</v>
      </c>
      <c r="J86" s="396"/>
      <c r="K86" s="396" t="s">
        <v>951</v>
      </c>
      <c r="L86" s="396" t="s">
        <v>697</v>
      </c>
      <c r="M86" s="398">
        <v>2540</v>
      </c>
      <c r="N86" s="399" t="s">
        <v>1057</v>
      </c>
      <c r="O86" s="398">
        <v>0</v>
      </c>
      <c r="P86" s="398">
        <v>0</v>
      </c>
      <c r="Q86" s="398">
        <v>39.08</v>
      </c>
      <c r="R86" s="398">
        <v>2540</v>
      </c>
      <c r="S86" s="398">
        <v>2540</v>
      </c>
      <c r="T86" s="398">
        <v>25</v>
      </c>
      <c r="U86" s="398">
        <v>8</v>
      </c>
      <c r="V86" s="398">
        <v>5</v>
      </c>
      <c r="W86" s="398">
        <v>5</v>
      </c>
      <c r="X86" s="398">
        <v>3</v>
      </c>
      <c r="Y86" s="398">
        <v>18</v>
      </c>
      <c r="Z86" s="398">
        <v>0</v>
      </c>
      <c r="AA86" s="398">
        <v>0</v>
      </c>
      <c r="AB86" s="398">
        <v>0</v>
      </c>
      <c r="AC86" s="398">
        <v>0</v>
      </c>
      <c r="AD86" s="398">
        <v>-500</v>
      </c>
      <c r="AE86" s="398">
        <v>0</v>
      </c>
      <c r="AF86" s="398">
        <v>0</v>
      </c>
      <c r="AG86" s="398">
        <v>0</v>
      </c>
      <c r="AH86" s="398">
        <v>0</v>
      </c>
      <c r="AI86" s="398">
        <v>0</v>
      </c>
      <c r="AJ86" s="398">
        <v>2104</v>
      </c>
      <c r="AK86" s="191"/>
      <c r="AL86" s="471"/>
      <c r="AM86" s="471"/>
      <c r="AN86" s="429"/>
      <c r="AO86" s="429"/>
      <c r="AP86" s="429"/>
      <c r="AQ86" s="220"/>
      <c r="AR86" s="144"/>
      <c r="AS86" s="144"/>
      <c r="BC86" s="194"/>
      <c r="BE86" s="191"/>
      <c r="BF86" s="192"/>
    </row>
    <row r="87" spans="1:58" ht="13.35" customHeight="1">
      <c r="A87" s="394">
        <v>40899</v>
      </c>
      <c r="B87" s="394">
        <v>41099</v>
      </c>
      <c r="C87" s="395" t="s">
        <v>179</v>
      </c>
      <c r="D87" s="396" t="s">
        <v>112</v>
      </c>
      <c r="E87" s="396" t="s">
        <v>82</v>
      </c>
      <c r="F87" s="397">
        <v>750</v>
      </c>
      <c r="G87" s="395" t="s">
        <v>86</v>
      </c>
      <c r="H87" s="395" t="s">
        <v>884</v>
      </c>
      <c r="I87" s="396" t="s">
        <v>885</v>
      </c>
      <c r="J87" s="396"/>
      <c r="K87" s="396" t="s">
        <v>885</v>
      </c>
      <c r="L87" s="396" t="s">
        <v>886</v>
      </c>
      <c r="M87" s="398">
        <v>1610</v>
      </c>
      <c r="N87" s="399" t="s">
        <v>1057</v>
      </c>
      <c r="O87" s="398">
        <v>0</v>
      </c>
      <c r="P87" s="398">
        <v>0</v>
      </c>
      <c r="Q87" s="398">
        <v>-1303.52</v>
      </c>
      <c r="R87" s="398">
        <v>1645</v>
      </c>
      <c r="S87" s="398">
        <v>1645</v>
      </c>
      <c r="T87" s="398">
        <v>25</v>
      </c>
      <c r="U87" s="398">
        <v>8</v>
      </c>
      <c r="V87" s="398">
        <v>5</v>
      </c>
      <c r="W87" s="398">
        <v>5</v>
      </c>
      <c r="X87" s="398">
        <v>3</v>
      </c>
      <c r="Y87" s="398">
        <v>18</v>
      </c>
      <c r="Z87" s="398">
        <v>0</v>
      </c>
      <c r="AA87" s="398">
        <v>0</v>
      </c>
      <c r="AB87" s="398">
        <v>0</v>
      </c>
      <c r="AC87" s="398">
        <v>0</v>
      </c>
      <c r="AD87" s="398">
        <v>0</v>
      </c>
      <c r="AE87" s="398">
        <v>0</v>
      </c>
      <c r="AF87" s="398">
        <v>0</v>
      </c>
      <c r="AG87" s="398">
        <v>0</v>
      </c>
      <c r="AH87" s="398">
        <v>0</v>
      </c>
      <c r="AI87" s="398">
        <v>0</v>
      </c>
      <c r="AJ87" s="398">
        <v>1709</v>
      </c>
      <c r="AK87" s="191"/>
      <c r="AL87" s="471"/>
      <c r="AM87" s="471"/>
      <c r="AN87" s="429"/>
      <c r="AO87" s="429"/>
      <c r="AP87" s="429"/>
      <c r="AQ87" s="220"/>
      <c r="AR87" s="144"/>
      <c r="AS87" s="144"/>
      <c r="BC87" s="194"/>
      <c r="BE87" s="191"/>
      <c r="BF87" s="192"/>
    </row>
    <row r="88" spans="1:58" ht="13.35" customHeight="1">
      <c r="A88" s="394">
        <v>40825</v>
      </c>
      <c r="B88" s="394">
        <v>40992</v>
      </c>
      <c r="C88" s="395" t="s">
        <v>180</v>
      </c>
      <c r="D88" s="396" t="s">
        <v>97</v>
      </c>
      <c r="E88" s="396" t="s">
        <v>82</v>
      </c>
      <c r="F88" s="397">
        <v>690</v>
      </c>
      <c r="G88" s="395" t="s">
        <v>86</v>
      </c>
      <c r="H88" s="395" t="s">
        <v>768</v>
      </c>
      <c r="I88" s="396" t="s">
        <v>755</v>
      </c>
      <c r="J88" s="396"/>
      <c r="K88" s="396" t="s">
        <v>755</v>
      </c>
      <c r="L88" s="396" t="s">
        <v>756</v>
      </c>
      <c r="M88" s="398">
        <v>1515</v>
      </c>
      <c r="N88" s="399" t="s">
        <v>1057</v>
      </c>
      <c r="O88" s="398">
        <v>0</v>
      </c>
      <c r="P88" s="398">
        <v>0</v>
      </c>
      <c r="Q88" s="398">
        <v>0</v>
      </c>
      <c r="R88" s="398">
        <v>1565</v>
      </c>
      <c r="S88" s="398">
        <v>1565</v>
      </c>
      <c r="T88" s="398">
        <v>25</v>
      </c>
      <c r="U88" s="398">
        <v>8</v>
      </c>
      <c r="V88" s="398">
        <v>5</v>
      </c>
      <c r="W88" s="398">
        <v>5</v>
      </c>
      <c r="X88" s="398">
        <v>3</v>
      </c>
      <c r="Y88" s="398">
        <v>18</v>
      </c>
      <c r="Z88" s="398">
        <v>0</v>
      </c>
      <c r="AA88" s="398">
        <v>0</v>
      </c>
      <c r="AB88" s="398">
        <v>0</v>
      </c>
      <c r="AC88" s="398">
        <v>0</v>
      </c>
      <c r="AD88" s="398">
        <v>0</v>
      </c>
      <c r="AE88" s="398">
        <v>0</v>
      </c>
      <c r="AF88" s="398">
        <v>0</v>
      </c>
      <c r="AG88" s="398">
        <v>0</v>
      </c>
      <c r="AH88" s="398">
        <v>0</v>
      </c>
      <c r="AI88" s="398">
        <v>0</v>
      </c>
      <c r="AJ88" s="398">
        <v>1629</v>
      </c>
      <c r="AK88" s="191"/>
      <c r="AL88" s="471"/>
      <c r="AM88" s="471"/>
      <c r="AN88" s="429"/>
      <c r="AO88" s="429"/>
      <c r="AP88" s="429"/>
      <c r="AQ88" s="220"/>
      <c r="AR88" s="144"/>
      <c r="AS88" s="144"/>
      <c r="BC88" s="194"/>
      <c r="BE88" s="191"/>
      <c r="BF88" s="192"/>
    </row>
    <row r="89" spans="1:58" ht="13.35" customHeight="1">
      <c r="A89" s="394">
        <v>40626</v>
      </c>
      <c r="B89" s="394">
        <v>41016</v>
      </c>
      <c r="C89" s="395" t="s">
        <v>181</v>
      </c>
      <c r="D89" s="396" t="s">
        <v>81</v>
      </c>
      <c r="E89" s="396" t="s">
        <v>82</v>
      </c>
      <c r="F89" s="397">
        <v>1080</v>
      </c>
      <c r="G89" s="395" t="s">
        <v>86</v>
      </c>
      <c r="H89" s="395" t="s">
        <v>496</v>
      </c>
      <c r="I89" s="396" t="s">
        <v>497</v>
      </c>
      <c r="J89" s="396"/>
      <c r="K89" s="396" t="s">
        <v>769</v>
      </c>
      <c r="L89" s="396" t="s">
        <v>770</v>
      </c>
      <c r="M89" s="398">
        <v>1940</v>
      </c>
      <c r="N89" s="399" t="s">
        <v>1057</v>
      </c>
      <c r="O89" s="398">
        <v>0</v>
      </c>
      <c r="P89" s="398">
        <v>0</v>
      </c>
      <c r="Q89" s="398">
        <v>0</v>
      </c>
      <c r="R89" s="398">
        <v>2085</v>
      </c>
      <c r="S89" s="398">
        <v>2085</v>
      </c>
      <c r="T89" s="398">
        <v>25</v>
      </c>
      <c r="U89" s="398">
        <v>8</v>
      </c>
      <c r="V89" s="398">
        <v>5</v>
      </c>
      <c r="W89" s="398">
        <v>5</v>
      </c>
      <c r="X89" s="398">
        <v>3</v>
      </c>
      <c r="Y89" s="398">
        <v>18</v>
      </c>
      <c r="Z89" s="398">
        <v>25</v>
      </c>
      <c r="AA89" s="398">
        <v>0</v>
      </c>
      <c r="AB89" s="398">
        <v>0</v>
      </c>
      <c r="AC89" s="398">
        <v>0</v>
      </c>
      <c r="AD89" s="398">
        <v>0</v>
      </c>
      <c r="AE89" s="398">
        <v>0</v>
      </c>
      <c r="AF89" s="398">
        <v>0</v>
      </c>
      <c r="AG89" s="398">
        <v>0</v>
      </c>
      <c r="AH89" s="398">
        <v>0</v>
      </c>
      <c r="AI89" s="398">
        <v>0</v>
      </c>
      <c r="AJ89" s="398">
        <v>2174</v>
      </c>
      <c r="AK89" s="191"/>
      <c r="AL89" s="471"/>
      <c r="AM89" s="471"/>
      <c r="AN89" s="429"/>
      <c r="AO89" s="429"/>
      <c r="AP89" s="429"/>
      <c r="AQ89" s="220"/>
      <c r="AR89" s="144"/>
      <c r="AS89" s="144"/>
      <c r="BC89" s="194"/>
      <c r="BE89" s="191"/>
      <c r="BF89" s="192"/>
    </row>
    <row r="90" spans="1:58" ht="13.35" customHeight="1">
      <c r="A90" s="394">
        <v>40644</v>
      </c>
      <c r="B90" s="394">
        <v>40986</v>
      </c>
      <c r="C90" s="395" t="s">
        <v>182</v>
      </c>
      <c r="D90" s="396" t="s">
        <v>91</v>
      </c>
      <c r="E90" s="396" t="s">
        <v>82</v>
      </c>
      <c r="F90" s="397">
        <v>630</v>
      </c>
      <c r="G90" s="395" t="s">
        <v>86</v>
      </c>
      <c r="H90" s="395" t="s">
        <v>499</v>
      </c>
      <c r="I90" s="396" t="s">
        <v>500</v>
      </c>
      <c r="J90" s="396"/>
      <c r="K90" s="396" t="s">
        <v>771</v>
      </c>
      <c r="L90" s="396" t="s">
        <v>772</v>
      </c>
      <c r="M90" s="398">
        <v>1485</v>
      </c>
      <c r="N90" s="399" t="s">
        <v>1057</v>
      </c>
      <c r="O90" s="398">
        <v>0</v>
      </c>
      <c r="P90" s="398">
        <v>0</v>
      </c>
      <c r="Q90" s="398">
        <v>-1715.04</v>
      </c>
      <c r="R90" s="398">
        <v>1575</v>
      </c>
      <c r="S90" s="398">
        <v>1575</v>
      </c>
      <c r="T90" s="398">
        <v>25</v>
      </c>
      <c r="U90" s="398">
        <v>8</v>
      </c>
      <c r="V90" s="398">
        <v>5</v>
      </c>
      <c r="W90" s="398">
        <v>5</v>
      </c>
      <c r="X90" s="398">
        <v>3</v>
      </c>
      <c r="Y90" s="398">
        <v>18</v>
      </c>
      <c r="Z90" s="398">
        <v>25</v>
      </c>
      <c r="AA90" s="398">
        <v>0</v>
      </c>
      <c r="AB90" s="398">
        <v>0</v>
      </c>
      <c r="AC90" s="398">
        <v>0</v>
      </c>
      <c r="AD90" s="398">
        <v>0</v>
      </c>
      <c r="AE90" s="398">
        <v>0</v>
      </c>
      <c r="AF90" s="398">
        <v>0</v>
      </c>
      <c r="AG90" s="398">
        <v>0</v>
      </c>
      <c r="AH90" s="398">
        <v>0</v>
      </c>
      <c r="AI90" s="398">
        <v>0</v>
      </c>
      <c r="AJ90" s="398">
        <v>1664</v>
      </c>
      <c r="AK90" s="191"/>
      <c r="AL90" s="471"/>
      <c r="AM90" s="471"/>
      <c r="AN90" s="429"/>
      <c r="AO90" s="429"/>
      <c r="AP90" s="429"/>
      <c r="AQ90" s="220"/>
      <c r="AR90" s="144"/>
      <c r="AS90" s="144"/>
      <c r="BC90" s="194"/>
      <c r="BE90" s="191"/>
      <c r="BF90" s="192"/>
    </row>
    <row r="91" spans="1:58" ht="13.35" customHeight="1">
      <c r="A91" s="394">
        <v>0</v>
      </c>
      <c r="B91" s="394">
        <v>0</v>
      </c>
      <c r="C91" s="395" t="s">
        <v>183</v>
      </c>
      <c r="D91" s="396" t="s">
        <v>97</v>
      </c>
      <c r="E91" s="396" t="s">
        <v>82</v>
      </c>
      <c r="F91" s="397">
        <v>690</v>
      </c>
      <c r="G91" s="395" t="s">
        <v>135</v>
      </c>
      <c r="H91" s="395" t="s">
        <v>1059</v>
      </c>
      <c r="I91" s="396"/>
      <c r="J91" s="396"/>
      <c r="K91" s="396"/>
      <c r="L91" s="396"/>
      <c r="M91" s="398">
        <v>1515</v>
      </c>
      <c r="N91" s="399"/>
      <c r="O91" s="398">
        <v>0</v>
      </c>
      <c r="P91" s="398">
        <v>0</v>
      </c>
      <c r="Q91" s="398">
        <v>0</v>
      </c>
      <c r="R91" s="398">
        <v>0</v>
      </c>
      <c r="S91" s="398">
        <v>0</v>
      </c>
      <c r="T91" s="398">
        <v>0</v>
      </c>
      <c r="U91" s="398">
        <v>0</v>
      </c>
      <c r="V91" s="398">
        <v>0</v>
      </c>
      <c r="W91" s="398">
        <v>0</v>
      </c>
      <c r="X91" s="398">
        <v>0</v>
      </c>
      <c r="Y91" s="398">
        <v>0</v>
      </c>
      <c r="Z91" s="398">
        <v>0</v>
      </c>
      <c r="AA91" s="398">
        <v>0</v>
      </c>
      <c r="AB91" s="398">
        <v>0</v>
      </c>
      <c r="AC91" s="398">
        <v>0</v>
      </c>
      <c r="AD91" s="398">
        <v>0</v>
      </c>
      <c r="AE91" s="398">
        <v>0</v>
      </c>
      <c r="AF91" s="398">
        <v>0</v>
      </c>
      <c r="AG91" s="398">
        <v>0</v>
      </c>
      <c r="AH91" s="398">
        <v>0</v>
      </c>
      <c r="AI91" s="398">
        <v>0</v>
      </c>
      <c r="AJ91" s="398">
        <v>0</v>
      </c>
      <c r="AK91" s="191"/>
      <c r="AL91" s="471"/>
      <c r="AM91" s="471"/>
      <c r="AN91" s="429"/>
      <c r="AO91" s="429"/>
      <c r="AP91" s="429"/>
      <c r="AQ91" s="220"/>
      <c r="AR91" s="144"/>
      <c r="AS91" s="144"/>
      <c r="BC91" s="194"/>
      <c r="BE91" s="191"/>
      <c r="BF91" s="192"/>
    </row>
    <row r="92" spans="1:58" ht="13.35" customHeight="1">
      <c r="A92" s="394">
        <v>40823</v>
      </c>
      <c r="B92" s="394">
        <v>40985</v>
      </c>
      <c r="C92" s="395" t="s">
        <v>184</v>
      </c>
      <c r="D92" s="396" t="s">
        <v>117</v>
      </c>
      <c r="E92" s="396" t="s">
        <v>82</v>
      </c>
      <c r="F92" s="397">
        <v>780</v>
      </c>
      <c r="G92" s="395" t="s">
        <v>86</v>
      </c>
      <c r="H92" s="395" t="s">
        <v>773</v>
      </c>
      <c r="I92" s="396" t="s">
        <v>774</v>
      </c>
      <c r="J92" s="396"/>
      <c r="K92" s="396" t="s">
        <v>774</v>
      </c>
      <c r="L92" s="396" t="s">
        <v>775</v>
      </c>
      <c r="M92" s="398">
        <v>1695</v>
      </c>
      <c r="N92" s="399" t="s">
        <v>1057</v>
      </c>
      <c r="O92" s="398">
        <v>0</v>
      </c>
      <c r="P92" s="398">
        <v>0</v>
      </c>
      <c r="Q92" s="398">
        <v>0</v>
      </c>
      <c r="R92" s="398">
        <v>1750</v>
      </c>
      <c r="S92" s="398">
        <v>1750</v>
      </c>
      <c r="T92" s="398">
        <v>25</v>
      </c>
      <c r="U92" s="398">
        <v>8</v>
      </c>
      <c r="V92" s="398">
        <v>5</v>
      </c>
      <c r="W92" s="398">
        <v>5</v>
      </c>
      <c r="X92" s="398">
        <v>3</v>
      </c>
      <c r="Y92" s="398">
        <v>0</v>
      </c>
      <c r="Z92" s="398">
        <v>0</v>
      </c>
      <c r="AA92" s="398">
        <v>0</v>
      </c>
      <c r="AB92" s="398">
        <v>0</v>
      </c>
      <c r="AC92" s="398">
        <v>0</v>
      </c>
      <c r="AD92" s="398">
        <v>0</v>
      </c>
      <c r="AE92" s="398">
        <v>0</v>
      </c>
      <c r="AF92" s="398">
        <v>0</v>
      </c>
      <c r="AG92" s="398">
        <v>0</v>
      </c>
      <c r="AH92" s="398">
        <v>0</v>
      </c>
      <c r="AI92" s="398">
        <v>0</v>
      </c>
      <c r="AJ92" s="398">
        <v>1796</v>
      </c>
      <c r="AK92" s="191"/>
      <c r="AL92" s="471"/>
      <c r="AM92" s="471"/>
      <c r="AN92" s="429"/>
      <c r="AO92" s="429"/>
      <c r="AP92" s="429"/>
      <c r="AQ92" s="220"/>
      <c r="AR92" s="144"/>
      <c r="AS92" s="144"/>
      <c r="BC92" s="194"/>
      <c r="BE92" s="191"/>
      <c r="BF92" s="192"/>
    </row>
    <row r="93" spans="1:58" ht="13.35" customHeight="1">
      <c r="A93" s="394">
        <v>40946</v>
      </c>
      <c r="B93" s="394">
        <v>41189</v>
      </c>
      <c r="C93" s="395" t="s">
        <v>185</v>
      </c>
      <c r="D93" s="396" t="s">
        <v>112</v>
      </c>
      <c r="E93" s="396" t="s">
        <v>82</v>
      </c>
      <c r="F93" s="397">
        <v>750</v>
      </c>
      <c r="G93" s="395" t="s">
        <v>86</v>
      </c>
      <c r="H93" s="395" t="s">
        <v>1112</v>
      </c>
      <c r="I93" s="396" t="s">
        <v>710</v>
      </c>
      <c r="J93" s="396"/>
      <c r="K93" s="396" t="s">
        <v>710</v>
      </c>
      <c r="L93" s="396" t="s">
        <v>1113</v>
      </c>
      <c r="M93" s="398">
        <v>1610</v>
      </c>
      <c r="N93" s="399" t="s">
        <v>1057</v>
      </c>
      <c r="O93" s="398">
        <v>0</v>
      </c>
      <c r="P93" s="398">
        <v>0</v>
      </c>
      <c r="Q93" s="398">
        <v>-3716</v>
      </c>
      <c r="R93" s="398">
        <v>1610</v>
      </c>
      <c r="S93" s="398">
        <v>1610</v>
      </c>
      <c r="T93" s="398">
        <v>25</v>
      </c>
      <c r="U93" s="398">
        <v>8</v>
      </c>
      <c r="V93" s="398">
        <v>5</v>
      </c>
      <c r="W93" s="398">
        <v>5</v>
      </c>
      <c r="X93" s="398">
        <v>3</v>
      </c>
      <c r="Y93" s="398">
        <v>18</v>
      </c>
      <c r="Z93" s="398">
        <v>25</v>
      </c>
      <c r="AA93" s="398">
        <v>0</v>
      </c>
      <c r="AB93" s="398">
        <v>0</v>
      </c>
      <c r="AC93" s="398">
        <v>0</v>
      </c>
      <c r="AD93" s="398">
        <v>0</v>
      </c>
      <c r="AE93" s="398">
        <v>0</v>
      </c>
      <c r="AF93" s="398">
        <v>0</v>
      </c>
      <c r="AG93" s="398">
        <v>0</v>
      </c>
      <c r="AH93" s="398">
        <v>0</v>
      </c>
      <c r="AI93" s="398">
        <v>0</v>
      </c>
      <c r="AJ93" s="398">
        <v>1699</v>
      </c>
      <c r="AK93" s="191"/>
      <c r="AL93" s="471"/>
      <c r="AM93" s="471"/>
      <c r="AN93" s="429"/>
      <c r="AO93" s="429"/>
      <c r="AP93" s="429"/>
      <c r="AQ93" s="220"/>
      <c r="AR93" s="144"/>
      <c r="AS93" s="144"/>
      <c r="BC93" s="194"/>
      <c r="BE93" s="191"/>
      <c r="BF93" s="192"/>
    </row>
    <row r="94" spans="1:58" ht="13.35" customHeight="1">
      <c r="A94" s="394">
        <v>40827</v>
      </c>
      <c r="B94" s="394">
        <v>40996</v>
      </c>
      <c r="C94" s="395" t="s">
        <v>186</v>
      </c>
      <c r="D94" s="396" t="s">
        <v>134</v>
      </c>
      <c r="E94" s="396" t="s">
        <v>82</v>
      </c>
      <c r="F94" s="397">
        <v>1144</v>
      </c>
      <c r="G94" s="395" t="s">
        <v>86</v>
      </c>
      <c r="H94" s="395" t="s">
        <v>888</v>
      </c>
      <c r="I94" s="396" t="s">
        <v>785</v>
      </c>
      <c r="J94" s="396"/>
      <c r="K94" s="396" t="s">
        <v>785</v>
      </c>
      <c r="L94" s="396" t="s">
        <v>690</v>
      </c>
      <c r="M94" s="398">
        <v>1960</v>
      </c>
      <c r="N94" s="399" t="s">
        <v>1057</v>
      </c>
      <c r="O94" s="398">
        <v>0</v>
      </c>
      <c r="P94" s="398">
        <v>0</v>
      </c>
      <c r="Q94" s="398">
        <v>-50</v>
      </c>
      <c r="R94" s="398">
        <v>2065</v>
      </c>
      <c r="S94" s="398">
        <v>2065</v>
      </c>
      <c r="T94" s="398">
        <v>25</v>
      </c>
      <c r="U94" s="398">
        <v>8</v>
      </c>
      <c r="V94" s="398">
        <v>5</v>
      </c>
      <c r="W94" s="398">
        <v>5</v>
      </c>
      <c r="X94" s="398">
        <v>3</v>
      </c>
      <c r="Y94" s="398">
        <v>18</v>
      </c>
      <c r="Z94" s="398">
        <v>0</v>
      </c>
      <c r="AA94" s="398">
        <v>0</v>
      </c>
      <c r="AB94" s="398">
        <v>0</v>
      </c>
      <c r="AC94" s="398">
        <v>0</v>
      </c>
      <c r="AD94" s="398">
        <v>0</v>
      </c>
      <c r="AE94" s="398">
        <v>0</v>
      </c>
      <c r="AF94" s="398">
        <v>0</v>
      </c>
      <c r="AG94" s="398">
        <v>0</v>
      </c>
      <c r="AH94" s="398">
        <v>0</v>
      </c>
      <c r="AI94" s="398">
        <v>0</v>
      </c>
      <c r="AJ94" s="398">
        <v>2129</v>
      </c>
      <c r="AK94" s="191"/>
      <c r="AL94" s="471"/>
      <c r="AM94" s="471"/>
      <c r="AN94" s="429"/>
      <c r="AO94" s="429"/>
      <c r="AP94" s="429"/>
      <c r="AQ94" s="220"/>
      <c r="AR94" s="144"/>
      <c r="AS94" s="144"/>
      <c r="BC94" s="194"/>
      <c r="BE94" s="191"/>
      <c r="BF94" s="192"/>
    </row>
    <row r="95" spans="1:58" ht="13.35" customHeight="1">
      <c r="A95" s="394">
        <v>40441</v>
      </c>
      <c r="B95" s="394">
        <v>41031</v>
      </c>
      <c r="C95" s="395" t="s">
        <v>124</v>
      </c>
      <c r="D95" s="396" t="s">
        <v>97</v>
      </c>
      <c r="E95" s="396" t="s">
        <v>82</v>
      </c>
      <c r="F95" s="397">
        <v>690</v>
      </c>
      <c r="G95" s="395" t="s">
        <v>86</v>
      </c>
      <c r="H95" s="395" t="s">
        <v>389</v>
      </c>
      <c r="I95" s="396" t="s">
        <v>390</v>
      </c>
      <c r="J95" s="396"/>
      <c r="K95" s="396" t="s">
        <v>755</v>
      </c>
      <c r="L95" s="396" t="s">
        <v>756</v>
      </c>
      <c r="M95" s="398">
        <v>1515</v>
      </c>
      <c r="N95" s="399" t="s">
        <v>1057</v>
      </c>
      <c r="O95" s="398">
        <v>0</v>
      </c>
      <c r="P95" s="398">
        <v>0</v>
      </c>
      <c r="Q95" s="398">
        <v>0</v>
      </c>
      <c r="R95" s="398">
        <v>1615</v>
      </c>
      <c r="S95" s="398">
        <v>1615</v>
      </c>
      <c r="T95" s="398">
        <v>25</v>
      </c>
      <c r="U95" s="398">
        <v>8</v>
      </c>
      <c r="V95" s="398">
        <v>5</v>
      </c>
      <c r="W95" s="398">
        <v>5</v>
      </c>
      <c r="X95" s="398">
        <v>3</v>
      </c>
      <c r="Y95" s="398">
        <v>18</v>
      </c>
      <c r="Z95" s="398">
        <v>25</v>
      </c>
      <c r="AA95" s="398">
        <v>50</v>
      </c>
      <c r="AB95" s="398">
        <v>0</v>
      </c>
      <c r="AC95" s="398">
        <v>0</v>
      </c>
      <c r="AD95" s="398">
        <v>0</v>
      </c>
      <c r="AE95" s="398">
        <v>0</v>
      </c>
      <c r="AF95" s="398">
        <v>0</v>
      </c>
      <c r="AG95" s="398">
        <v>0</v>
      </c>
      <c r="AH95" s="398">
        <v>0</v>
      </c>
      <c r="AI95" s="398">
        <v>0</v>
      </c>
      <c r="AJ95" s="398">
        <v>1754</v>
      </c>
      <c r="AK95" s="191"/>
      <c r="AL95" s="471"/>
      <c r="AM95" s="471"/>
      <c r="AN95" s="429"/>
      <c r="AO95" s="429"/>
      <c r="AP95" s="429"/>
      <c r="AQ95" s="220"/>
      <c r="AR95" s="144"/>
      <c r="AS95" s="144"/>
      <c r="BC95" s="194"/>
      <c r="BE95" s="191"/>
      <c r="BF95" s="192"/>
    </row>
    <row r="96" spans="1:58" ht="13.35" customHeight="1">
      <c r="A96" s="394">
        <v>40834</v>
      </c>
      <c r="B96" s="394">
        <v>41010</v>
      </c>
      <c r="C96" s="395" t="s">
        <v>188</v>
      </c>
      <c r="D96" s="396" t="s">
        <v>189</v>
      </c>
      <c r="E96" s="396" t="s">
        <v>82</v>
      </c>
      <c r="F96" s="397">
        <v>765</v>
      </c>
      <c r="G96" s="395" t="s">
        <v>83</v>
      </c>
      <c r="H96" s="395" t="s">
        <v>778</v>
      </c>
      <c r="I96" s="396" t="s">
        <v>749</v>
      </c>
      <c r="J96" s="396" t="s">
        <v>779</v>
      </c>
      <c r="K96" s="396" t="s">
        <v>749</v>
      </c>
      <c r="L96" s="396" t="s">
        <v>779</v>
      </c>
      <c r="M96" s="398">
        <v>1650</v>
      </c>
      <c r="N96" s="399" t="s">
        <v>1057</v>
      </c>
      <c r="O96" s="398">
        <v>0</v>
      </c>
      <c r="P96" s="398">
        <v>0</v>
      </c>
      <c r="Q96" s="398">
        <v>0</v>
      </c>
      <c r="R96" s="398">
        <v>1705</v>
      </c>
      <c r="S96" s="398">
        <v>1705</v>
      </c>
      <c r="T96" s="398">
        <v>25</v>
      </c>
      <c r="U96" s="398">
        <v>8</v>
      </c>
      <c r="V96" s="398">
        <v>5</v>
      </c>
      <c r="W96" s="398">
        <v>5</v>
      </c>
      <c r="X96" s="398">
        <v>3</v>
      </c>
      <c r="Y96" s="398">
        <v>18</v>
      </c>
      <c r="Z96" s="398">
        <v>25</v>
      </c>
      <c r="AA96" s="398">
        <v>0</v>
      </c>
      <c r="AB96" s="398">
        <v>0</v>
      </c>
      <c r="AC96" s="398">
        <v>0</v>
      </c>
      <c r="AD96" s="398">
        <v>0</v>
      </c>
      <c r="AE96" s="398">
        <v>0</v>
      </c>
      <c r="AF96" s="398">
        <v>0</v>
      </c>
      <c r="AG96" s="398">
        <v>0</v>
      </c>
      <c r="AH96" s="398">
        <v>0</v>
      </c>
      <c r="AI96" s="398">
        <v>0</v>
      </c>
      <c r="AJ96" s="398">
        <v>1794</v>
      </c>
      <c r="AK96" s="191"/>
      <c r="AL96" s="471"/>
      <c r="AM96" s="471"/>
      <c r="AN96" s="429"/>
      <c r="AO96" s="429"/>
      <c r="AP96" s="429"/>
      <c r="AQ96" s="220"/>
      <c r="AR96" s="144"/>
      <c r="AS96" s="144"/>
      <c r="BC96" s="194"/>
      <c r="BE96" s="191"/>
      <c r="BF96" s="192"/>
    </row>
    <row r="97" spans="1:58" ht="13.35" customHeight="1">
      <c r="A97" s="394">
        <v>40898</v>
      </c>
      <c r="B97" s="394">
        <v>41098</v>
      </c>
      <c r="C97" s="395" t="s">
        <v>190</v>
      </c>
      <c r="D97" s="396" t="s">
        <v>189</v>
      </c>
      <c r="E97" s="396" t="s">
        <v>82</v>
      </c>
      <c r="F97" s="397">
        <v>765</v>
      </c>
      <c r="G97" s="395" t="s">
        <v>86</v>
      </c>
      <c r="H97" s="395" t="s">
        <v>889</v>
      </c>
      <c r="I97" s="396" t="s">
        <v>869</v>
      </c>
      <c r="J97" s="396"/>
      <c r="K97" s="396" t="s">
        <v>869</v>
      </c>
      <c r="L97" s="396" t="s">
        <v>890</v>
      </c>
      <c r="M97" s="398">
        <v>1650</v>
      </c>
      <c r="N97" s="399" t="s">
        <v>1057</v>
      </c>
      <c r="O97" s="398">
        <v>0</v>
      </c>
      <c r="P97" s="398">
        <v>0</v>
      </c>
      <c r="Q97" s="398">
        <v>0</v>
      </c>
      <c r="R97" s="398">
        <v>1685</v>
      </c>
      <c r="S97" s="398">
        <v>1685</v>
      </c>
      <c r="T97" s="398">
        <v>25</v>
      </c>
      <c r="U97" s="398">
        <v>8</v>
      </c>
      <c r="V97" s="398">
        <v>5</v>
      </c>
      <c r="W97" s="398">
        <v>5</v>
      </c>
      <c r="X97" s="398">
        <v>3</v>
      </c>
      <c r="Y97" s="398">
        <v>18</v>
      </c>
      <c r="Z97" s="398">
        <v>0</v>
      </c>
      <c r="AA97" s="398">
        <v>0</v>
      </c>
      <c r="AB97" s="398">
        <v>0</v>
      </c>
      <c r="AC97" s="398">
        <v>0</v>
      </c>
      <c r="AD97" s="398">
        <v>0</v>
      </c>
      <c r="AE97" s="398">
        <v>0</v>
      </c>
      <c r="AF97" s="398">
        <v>0</v>
      </c>
      <c r="AG97" s="398">
        <v>0</v>
      </c>
      <c r="AH97" s="398">
        <v>0</v>
      </c>
      <c r="AI97" s="398">
        <v>0</v>
      </c>
      <c r="AJ97" s="398">
        <v>1749</v>
      </c>
      <c r="AK97" s="191"/>
      <c r="AL97" s="471"/>
      <c r="AM97" s="471"/>
      <c r="AN97" s="429"/>
      <c r="AO97" s="429"/>
      <c r="AP97" s="429"/>
      <c r="AQ97" s="220"/>
      <c r="AR97" s="144"/>
      <c r="AS97" s="144"/>
      <c r="BC97" s="194"/>
      <c r="BE97" s="191"/>
      <c r="BF97" s="192"/>
    </row>
    <row r="98" spans="1:58" ht="13.35" customHeight="1">
      <c r="A98" s="394">
        <v>40614</v>
      </c>
      <c r="B98" s="394">
        <v>40968</v>
      </c>
      <c r="C98" s="395" t="s">
        <v>191</v>
      </c>
      <c r="D98" s="396" t="s">
        <v>134</v>
      </c>
      <c r="E98" s="396" t="s">
        <v>82</v>
      </c>
      <c r="F98" s="397">
        <v>1144</v>
      </c>
      <c r="G98" s="395" t="s">
        <v>86</v>
      </c>
      <c r="H98" s="395" t="s">
        <v>501</v>
      </c>
      <c r="I98" s="396" t="s">
        <v>502</v>
      </c>
      <c r="J98" s="396"/>
      <c r="K98" s="396" t="s">
        <v>488</v>
      </c>
      <c r="L98" s="396" t="s">
        <v>743</v>
      </c>
      <c r="M98" s="398">
        <v>1960</v>
      </c>
      <c r="N98" s="399" t="s">
        <v>1057</v>
      </c>
      <c r="O98" s="398">
        <v>0</v>
      </c>
      <c r="P98" s="398">
        <v>0</v>
      </c>
      <c r="Q98" s="398">
        <v>0</v>
      </c>
      <c r="R98" s="398">
        <v>2105</v>
      </c>
      <c r="S98" s="398">
        <v>2105</v>
      </c>
      <c r="T98" s="398">
        <v>25</v>
      </c>
      <c r="U98" s="398">
        <v>8</v>
      </c>
      <c r="V98" s="398">
        <v>5</v>
      </c>
      <c r="W98" s="398">
        <v>5</v>
      </c>
      <c r="X98" s="398">
        <v>3</v>
      </c>
      <c r="Y98" s="398">
        <v>18</v>
      </c>
      <c r="Z98" s="398">
        <v>25</v>
      </c>
      <c r="AA98" s="398">
        <v>0</v>
      </c>
      <c r="AB98" s="398">
        <v>35</v>
      </c>
      <c r="AC98" s="398">
        <v>0</v>
      </c>
      <c r="AD98" s="398">
        <v>0</v>
      </c>
      <c r="AE98" s="398">
        <v>0</v>
      </c>
      <c r="AF98" s="398">
        <v>0</v>
      </c>
      <c r="AG98" s="398">
        <v>0</v>
      </c>
      <c r="AH98" s="398">
        <v>0</v>
      </c>
      <c r="AI98" s="398">
        <v>0</v>
      </c>
      <c r="AJ98" s="398">
        <v>2229</v>
      </c>
      <c r="AK98" s="191"/>
      <c r="AL98" s="471"/>
      <c r="AM98" s="471"/>
      <c r="AN98" s="429"/>
      <c r="AO98" s="429"/>
      <c r="AP98" s="429"/>
      <c r="AQ98" s="220"/>
      <c r="AR98" s="144"/>
      <c r="AS98" s="144"/>
      <c r="BC98" s="194"/>
      <c r="BE98" s="191"/>
      <c r="BF98" s="192"/>
    </row>
    <row r="99" spans="1:58" ht="13.35" customHeight="1">
      <c r="A99" s="394">
        <v>40328</v>
      </c>
      <c r="B99" s="394">
        <v>41137</v>
      </c>
      <c r="C99" s="395" t="s">
        <v>192</v>
      </c>
      <c r="D99" s="396" t="s">
        <v>93</v>
      </c>
      <c r="E99" s="396" t="s">
        <v>82</v>
      </c>
      <c r="F99" s="397">
        <v>1080</v>
      </c>
      <c r="G99" s="395" t="s">
        <v>86</v>
      </c>
      <c r="H99" s="395" t="s">
        <v>350</v>
      </c>
      <c r="I99" s="396" t="s">
        <v>700</v>
      </c>
      <c r="J99" s="396"/>
      <c r="K99" s="396" t="s">
        <v>692</v>
      </c>
      <c r="L99" s="396" t="s">
        <v>1102</v>
      </c>
      <c r="M99" s="398">
        <v>1940</v>
      </c>
      <c r="N99" s="399" t="s">
        <v>1057</v>
      </c>
      <c r="O99" s="398">
        <v>0</v>
      </c>
      <c r="P99" s="398">
        <v>0</v>
      </c>
      <c r="Q99" s="398">
        <v>-2261.5700000000002</v>
      </c>
      <c r="R99" s="398">
        <v>2085</v>
      </c>
      <c r="S99" s="398">
        <v>2085</v>
      </c>
      <c r="T99" s="398">
        <v>25</v>
      </c>
      <c r="U99" s="398">
        <v>8</v>
      </c>
      <c r="V99" s="398">
        <v>5</v>
      </c>
      <c r="W99" s="398">
        <v>5</v>
      </c>
      <c r="X99" s="398">
        <v>3</v>
      </c>
      <c r="Y99" s="398">
        <v>18</v>
      </c>
      <c r="Z99" s="398">
        <v>0</v>
      </c>
      <c r="AA99" s="398">
        <v>0</v>
      </c>
      <c r="AB99" s="398">
        <v>0</v>
      </c>
      <c r="AC99" s="398">
        <v>0</v>
      </c>
      <c r="AD99" s="398">
        <v>0</v>
      </c>
      <c r="AE99" s="398">
        <v>0</v>
      </c>
      <c r="AF99" s="398">
        <v>0</v>
      </c>
      <c r="AG99" s="398">
        <v>0</v>
      </c>
      <c r="AH99" s="398">
        <v>0</v>
      </c>
      <c r="AI99" s="398">
        <v>0</v>
      </c>
      <c r="AJ99" s="398">
        <v>2149</v>
      </c>
      <c r="AK99" s="191"/>
      <c r="AL99" s="471"/>
      <c r="AM99" s="471"/>
      <c r="AN99" s="429"/>
      <c r="AO99" s="429"/>
      <c r="AP99" s="429"/>
      <c r="AQ99" s="220"/>
      <c r="AR99" s="144"/>
      <c r="AS99" s="144"/>
      <c r="BC99" s="194"/>
      <c r="BE99" s="191"/>
      <c r="BF99" s="192"/>
    </row>
    <row r="100" spans="1:58" ht="13.35" customHeight="1">
      <c r="A100" s="394">
        <v>40335</v>
      </c>
      <c r="B100" s="394">
        <v>40899</v>
      </c>
      <c r="C100" s="395" t="s">
        <v>193</v>
      </c>
      <c r="D100" s="396" t="s">
        <v>97</v>
      </c>
      <c r="E100" s="396" t="s">
        <v>82</v>
      </c>
      <c r="F100" s="397">
        <v>690</v>
      </c>
      <c r="G100" s="395" t="s">
        <v>83</v>
      </c>
      <c r="H100" s="395" t="s">
        <v>437</v>
      </c>
      <c r="I100" s="396" t="s">
        <v>204</v>
      </c>
      <c r="J100" s="396" t="s">
        <v>1114</v>
      </c>
      <c r="K100" s="396" t="s">
        <v>463</v>
      </c>
      <c r="L100" s="396" t="s">
        <v>702</v>
      </c>
      <c r="M100" s="398">
        <v>1515</v>
      </c>
      <c r="N100" s="399" t="s">
        <v>1057</v>
      </c>
      <c r="O100" s="398">
        <v>0</v>
      </c>
      <c r="P100" s="398">
        <v>0</v>
      </c>
      <c r="Q100" s="398">
        <v>-1844.33</v>
      </c>
      <c r="R100" s="398">
        <v>1710</v>
      </c>
      <c r="S100" s="398">
        <v>1710</v>
      </c>
      <c r="T100" s="398">
        <v>25</v>
      </c>
      <c r="U100" s="398">
        <v>8</v>
      </c>
      <c r="V100" s="398">
        <v>5</v>
      </c>
      <c r="W100" s="398">
        <v>5</v>
      </c>
      <c r="X100" s="398">
        <v>3</v>
      </c>
      <c r="Y100" s="398">
        <v>18</v>
      </c>
      <c r="Z100" s="398">
        <v>0</v>
      </c>
      <c r="AA100" s="398">
        <v>0</v>
      </c>
      <c r="AB100" s="398">
        <v>0</v>
      </c>
      <c r="AC100" s="398">
        <v>0</v>
      </c>
      <c r="AD100" s="398">
        <v>0</v>
      </c>
      <c r="AE100" s="398">
        <v>0</v>
      </c>
      <c r="AF100" s="398">
        <v>0</v>
      </c>
      <c r="AG100" s="398">
        <v>0</v>
      </c>
      <c r="AH100" s="398">
        <v>0</v>
      </c>
      <c r="AI100" s="398">
        <v>0</v>
      </c>
      <c r="AJ100" s="398">
        <v>1774</v>
      </c>
      <c r="AK100" s="191"/>
      <c r="AL100" s="471"/>
      <c r="AM100" s="471"/>
      <c r="AN100" s="429"/>
      <c r="AO100" s="429"/>
      <c r="AP100" s="429"/>
      <c r="AQ100" s="220"/>
      <c r="AR100" s="144"/>
      <c r="AS100" s="144"/>
      <c r="BC100" s="194"/>
      <c r="BE100" s="191"/>
      <c r="BF100" s="192"/>
    </row>
    <row r="101" spans="1:58" ht="13.35" customHeight="1">
      <c r="A101" s="394">
        <v>40956</v>
      </c>
      <c r="B101" s="394">
        <v>41209</v>
      </c>
      <c r="C101" s="395" t="s">
        <v>194</v>
      </c>
      <c r="D101" s="396" t="s">
        <v>97</v>
      </c>
      <c r="E101" s="396" t="s">
        <v>82</v>
      </c>
      <c r="F101" s="397">
        <v>690</v>
      </c>
      <c r="G101" s="395" t="s">
        <v>86</v>
      </c>
      <c r="H101" s="395" t="s">
        <v>1115</v>
      </c>
      <c r="I101" s="396" t="s">
        <v>1116</v>
      </c>
      <c r="J101" s="396"/>
      <c r="K101" s="396" t="s">
        <v>1116</v>
      </c>
      <c r="L101" s="396" t="s">
        <v>992</v>
      </c>
      <c r="M101" s="398">
        <v>1515</v>
      </c>
      <c r="N101" s="399" t="s">
        <v>1057</v>
      </c>
      <c r="O101" s="398">
        <v>0</v>
      </c>
      <c r="P101" s="398">
        <v>0</v>
      </c>
      <c r="Q101" s="398">
        <v>0</v>
      </c>
      <c r="R101" s="398">
        <v>1515</v>
      </c>
      <c r="S101" s="398">
        <v>1515</v>
      </c>
      <c r="T101" s="398">
        <v>25</v>
      </c>
      <c r="U101" s="398">
        <v>8</v>
      </c>
      <c r="V101" s="398">
        <v>5</v>
      </c>
      <c r="W101" s="398">
        <v>5</v>
      </c>
      <c r="X101" s="398">
        <v>3</v>
      </c>
      <c r="Y101" s="398">
        <v>0</v>
      </c>
      <c r="Z101" s="398">
        <v>25</v>
      </c>
      <c r="AA101" s="398">
        <v>0</v>
      </c>
      <c r="AB101" s="398">
        <v>0</v>
      </c>
      <c r="AC101" s="398">
        <v>0</v>
      </c>
      <c r="AD101" s="398">
        <v>0</v>
      </c>
      <c r="AE101" s="398">
        <v>0</v>
      </c>
      <c r="AF101" s="398">
        <v>0</v>
      </c>
      <c r="AG101" s="398">
        <v>0</v>
      </c>
      <c r="AH101" s="398">
        <v>0</v>
      </c>
      <c r="AI101" s="398">
        <v>0</v>
      </c>
      <c r="AJ101" s="398">
        <v>1586</v>
      </c>
      <c r="AK101" s="191"/>
      <c r="AL101" s="471"/>
      <c r="AM101" s="471"/>
      <c r="AN101" s="429"/>
      <c r="AO101" s="429"/>
      <c r="AP101" s="429"/>
      <c r="AQ101" s="220"/>
      <c r="AR101" s="144"/>
      <c r="AS101" s="144"/>
      <c r="BC101" s="194"/>
      <c r="BE101" s="191"/>
      <c r="BF101" s="192"/>
    </row>
    <row r="102" spans="1:58" ht="13.35" customHeight="1">
      <c r="A102" s="394">
        <v>40963</v>
      </c>
      <c r="B102" s="394">
        <v>41217</v>
      </c>
      <c r="C102" s="395" t="s">
        <v>195</v>
      </c>
      <c r="D102" s="396" t="s">
        <v>97</v>
      </c>
      <c r="E102" s="396" t="s">
        <v>82</v>
      </c>
      <c r="F102" s="397">
        <v>690</v>
      </c>
      <c r="G102" s="395" t="s">
        <v>86</v>
      </c>
      <c r="H102" s="395" t="s">
        <v>1117</v>
      </c>
      <c r="I102" s="396" t="s">
        <v>1088</v>
      </c>
      <c r="J102" s="396"/>
      <c r="K102" s="396" t="s">
        <v>1088</v>
      </c>
      <c r="L102" s="396" t="s">
        <v>1118</v>
      </c>
      <c r="M102" s="398">
        <v>1515</v>
      </c>
      <c r="N102" s="399" t="s">
        <v>1057</v>
      </c>
      <c r="O102" s="398">
        <v>0</v>
      </c>
      <c r="P102" s="398">
        <v>0</v>
      </c>
      <c r="Q102" s="398">
        <v>-203.23</v>
      </c>
      <c r="R102" s="398">
        <v>1515</v>
      </c>
      <c r="S102" s="398">
        <v>1515</v>
      </c>
      <c r="T102" s="398">
        <v>25</v>
      </c>
      <c r="U102" s="398">
        <v>8</v>
      </c>
      <c r="V102" s="398">
        <v>5</v>
      </c>
      <c r="W102" s="398">
        <v>5</v>
      </c>
      <c r="X102" s="398">
        <v>3</v>
      </c>
      <c r="Y102" s="398">
        <v>18</v>
      </c>
      <c r="Z102" s="398">
        <v>25</v>
      </c>
      <c r="AA102" s="398">
        <v>0</v>
      </c>
      <c r="AB102" s="398">
        <v>0</v>
      </c>
      <c r="AC102" s="398">
        <v>0</v>
      </c>
      <c r="AD102" s="398">
        <v>0</v>
      </c>
      <c r="AE102" s="398">
        <v>0</v>
      </c>
      <c r="AF102" s="398">
        <v>0</v>
      </c>
      <c r="AG102" s="398">
        <v>0</v>
      </c>
      <c r="AH102" s="398">
        <v>0</v>
      </c>
      <c r="AI102" s="398">
        <v>0</v>
      </c>
      <c r="AJ102" s="398">
        <v>1604</v>
      </c>
      <c r="AK102" s="191"/>
      <c r="AL102" s="471"/>
      <c r="AM102" s="471"/>
      <c r="AN102" s="429"/>
      <c r="AO102" s="429"/>
      <c r="AP102" s="429"/>
      <c r="AQ102" s="220"/>
      <c r="AR102" s="144"/>
      <c r="AS102" s="144"/>
      <c r="BC102" s="194"/>
      <c r="BE102" s="191"/>
      <c r="BF102" s="192"/>
    </row>
    <row r="103" spans="1:58" ht="13.35" customHeight="1">
      <c r="A103" s="394">
        <v>40745</v>
      </c>
      <c r="B103" s="394">
        <v>41219</v>
      </c>
      <c r="C103" s="395" t="s">
        <v>196</v>
      </c>
      <c r="D103" s="396" t="s">
        <v>81</v>
      </c>
      <c r="E103" s="396" t="s">
        <v>82</v>
      </c>
      <c r="F103" s="397">
        <v>1080</v>
      </c>
      <c r="G103" s="395" t="s">
        <v>86</v>
      </c>
      <c r="H103" s="395" t="s">
        <v>1119</v>
      </c>
      <c r="I103" s="396" t="s">
        <v>644</v>
      </c>
      <c r="J103" s="396"/>
      <c r="K103" s="396" t="s">
        <v>683</v>
      </c>
      <c r="L103" s="396" t="s">
        <v>1120</v>
      </c>
      <c r="M103" s="398">
        <v>1940</v>
      </c>
      <c r="N103" s="399" t="s">
        <v>1057</v>
      </c>
      <c r="O103" s="398">
        <v>0</v>
      </c>
      <c r="P103" s="398">
        <v>0</v>
      </c>
      <c r="Q103" s="398">
        <v>0</v>
      </c>
      <c r="R103" s="398">
        <v>2148</v>
      </c>
      <c r="S103" s="398">
        <v>2148</v>
      </c>
      <c r="T103" s="398">
        <v>25</v>
      </c>
      <c r="U103" s="398">
        <v>8</v>
      </c>
      <c r="V103" s="398">
        <v>5</v>
      </c>
      <c r="W103" s="398">
        <v>5</v>
      </c>
      <c r="X103" s="398">
        <v>3</v>
      </c>
      <c r="Y103" s="398">
        <v>18</v>
      </c>
      <c r="Z103" s="398">
        <v>25</v>
      </c>
      <c r="AA103" s="398">
        <v>0</v>
      </c>
      <c r="AB103" s="398">
        <v>0</v>
      </c>
      <c r="AC103" s="398">
        <v>0</v>
      </c>
      <c r="AD103" s="398">
        <v>0</v>
      </c>
      <c r="AE103" s="398">
        <v>0</v>
      </c>
      <c r="AF103" s="398">
        <v>0</v>
      </c>
      <c r="AG103" s="398">
        <v>0</v>
      </c>
      <c r="AH103" s="398">
        <v>0</v>
      </c>
      <c r="AI103" s="398">
        <v>0</v>
      </c>
      <c r="AJ103" s="398">
        <v>2237</v>
      </c>
      <c r="AK103" s="191"/>
      <c r="AL103" s="471"/>
      <c r="AM103" s="471"/>
      <c r="AN103" s="429"/>
      <c r="AO103" s="429"/>
      <c r="AP103" s="429"/>
      <c r="AQ103" s="220"/>
      <c r="AR103" s="144"/>
      <c r="AS103" s="144"/>
      <c r="BC103" s="194"/>
      <c r="BE103" s="191"/>
      <c r="BF103" s="192"/>
    </row>
    <row r="104" spans="1:58" ht="13.35" customHeight="1">
      <c r="A104" s="394">
        <v>40750</v>
      </c>
      <c r="B104" s="394">
        <v>41139</v>
      </c>
      <c r="C104" s="395" t="s">
        <v>197</v>
      </c>
      <c r="D104" s="396" t="s">
        <v>91</v>
      </c>
      <c r="E104" s="396" t="s">
        <v>82</v>
      </c>
      <c r="F104" s="397">
        <v>630</v>
      </c>
      <c r="G104" s="395" t="s">
        <v>86</v>
      </c>
      <c r="H104" s="395" t="s">
        <v>659</v>
      </c>
      <c r="I104" s="396" t="s">
        <v>450</v>
      </c>
      <c r="J104" s="396"/>
      <c r="K104" s="396" t="s">
        <v>960</v>
      </c>
      <c r="L104" s="396" t="s">
        <v>961</v>
      </c>
      <c r="M104" s="398">
        <v>1485</v>
      </c>
      <c r="N104" s="399" t="s">
        <v>1057</v>
      </c>
      <c r="O104" s="398">
        <v>0</v>
      </c>
      <c r="P104" s="398">
        <v>0</v>
      </c>
      <c r="Q104" s="398">
        <v>-1650.04</v>
      </c>
      <c r="R104" s="398">
        <v>1535</v>
      </c>
      <c r="S104" s="398">
        <v>1535</v>
      </c>
      <c r="T104" s="398">
        <v>25</v>
      </c>
      <c r="U104" s="398">
        <v>8</v>
      </c>
      <c r="V104" s="398">
        <v>5</v>
      </c>
      <c r="W104" s="398">
        <v>5</v>
      </c>
      <c r="X104" s="398">
        <v>3</v>
      </c>
      <c r="Y104" s="398">
        <v>18</v>
      </c>
      <c r="Z104" s="398">
        <v>0</v>
      </c>
      <c r="AA104" s="398">
        <v>0</v>
      </c>
      <c r="AB104" s="398">
        <v>0</v>
      </c>
      <c r="AC104" s="398">
        <v>0</v>
      </c>
      <c r="AD104" s="398">
        <v>0</v>
      </c>
      <c r="AE104" s="398">
        <v>0</v>
      </c>
      <c r="AF104" s="398">
        <v>0</v>
      </c>
      <c r="AG104" s="398">
        <v>0</v>
      </c>
      <c r="AH104" s="398">
        <v>0</v>
      </c>
      <c r="AI104" s="398">
        <v>0</v>
      </c>
      <c r="AJ104" s="398">
        <v>1599</v>
      </c>
      <c r="AK104" s="191"/>
      <c r="AL104" s="471"/>
      <c r="AM104" s="471"/>
      <c r="AN104" s="429"/>
      <c r="AO104" s="429"/>
      <c r="AP104" s="429"/>
      <c r="AQ104" s="220"/>
      <c r="AR104" s="144"/>
      <c r="AS104" s="144"/>
      <c r="BC104" s="194"/>
      <c r="BE104" s="191"/>
      <c r="BF104" s="192"/>
    </row>
    <row r="105" spans="1:58" ht="13.35" customHeight="1">
      <c r="A105" s="394">
        <v>40692</v>
      </c>
      <c r="B105" s="394">
        <v>41206</v>
      </c>
      <c r="C105" s="395" t="s">
        <v>198</v>
      </c>
      <c r="D105" s="396" t="s">
        <v>178</v>
      </c>
      <c r="E105" s="396" t="s">
        <v>82</v>
      </c>
      <c r="F105" s="397">
        <v>1240</v>
      </c>
      <c r="G105" s="395" t="s">
        <v>86</v>
      </c>
      <c r="H105" s="395" t="s">
        <v>533</v>
      </c>
      <c r="I105" s="396" t="s">
        <v>1121</v>
      </c>
      <c r="J105" s="396"/>
      <c r="K105" s="396" t="s">
        <v>1121</v>
      </c>
      <c r="L105" s="396" t="s">
        <v>1122</v>
      </c>
      <c r="M105" s="398">
        <v>2540</v>
      </c>
      <c r="N105" s="399" t="s">
        <v>1057</v>
      </c>
      <c r="O105" s="398">
        <v>0</v>
      </c>
      <c r="P105" s="398">
        <v>0</v>
      </c>
      <c r="Q105" s="398">
        <v>0</v>
      </c>
      <c r="R105" s="398">
        <v>2540</v>
      </c>
      <c r="S105" s="398">
        <v>2540</v>
      </c>
      <c r="T105" s="398">
        <v>25</v>
      </c>
      <c r="U105" s="398">
        <v>8</v>
      </c>
      <c r="V105" s="398">
        <v>5</v>
      </c>
      <c r="W105" s="398">
        <v>5</v>
      </c>
      <c r="X105" s="398">
        <v>3</v>
      </c>
      <c r="Y105" s="398">
        <v>18</v>
      </c>
      <c r="Z105" s="398">
        <v>25</v>
      </c>
      <c r="AA105" s="398">
        <v>0</v>
      </c>
      <c r="AB105" s="398">
        <v>35</v>
      </c>
      <c r="AC105" s="398">
        <v>0</v>
      </c>
      <c r="AD105" s="398">
        <v>0</v>
      </c>
      <c r="AE105" s="398">
        <v>0</v>
      </c>
      <c r="AF105" s="398">
        <v>0</v>
      </c>
      <c r="AG105" s="398">
        <v>0</v>
      </c>
      <c r="AH105" s="398">
        <v>0</v>
      </c>
      <c r="AI105" s="398">
        <v>0</v>
      </c>
      <c r="AJ105" s="398">
        <v>2664</v>
      </c>
      <c r="AK105" s="191"/>
      <c r="AL105" s="471"/>
      <c r="AM105" s="471"/>
      <c r="AN105" s="429"/>
      <c r="AO105" s="429"/>
      <c r="AP105" s="429"/>
      <c r="AQ105" s="220"/>
      <c r="AR105" s="144"/>
      <c r="AS105" s="144"/>
      <c r="BC105" s="194"/>
      <c r="BE105" s="191"/>
      <c r="BF105" s="192"/>
    </row>
    <row r="106" spans="1:58" ht="13.35" customHeight="1">
      <c r="A106" s="394">
        <v>40790</v>
      </c>
      <c r="B106" s="394">
        <v>40929</v>
      </c>
      <c r="C106" s="395" t="s">
        <v>199</v>
      </c>
      <c r="D106" s="396" t="s">
        <v>81</v>
      </c>
      <c r="E106" s="396" t="s">
        <v>82</v>
      </c>
      <c r="F106" s="397">
        <v>1080</v>
      </c>
      <c r="G106" s="395" t="s">
        <v>86</v>
      </c>
      <c r="H106" s="395" t="s">
        <v>780</v>
      </c>
      <c r="I106" s="396" t="s">
        <v>684</v>
      </c>
      <c r="J106" s="396"/>
      <c r="K106" s="396" t="s">
        <v>684</v>
      </c>
      <c r="L106" s="396" t="s">
        <v>781</v>
      </c>
      <c r="M106" s="398">
        <v>1940</v>
      </c>
      <c r="N106" s="399" t="s">
        <v>1057</v>
      </c>
      <c r="O106" s="398">
        <v>0</v>
      </c>
      <c r="P106" s="398">
        <v>0</v>
      </c>
      <c r="Q106" s="398">
        <v>0</v>
      </c>
      <c r="R106" s="398">
        <v>2085</v>
      </c>
      <c r="S106" s="398">
        <v>2085</v>
      </c>
      <c r="T106" s="398">
        <v>25</v>
      </c>
      <c r="U106" s="398">
        <v>8</v>
      </c>
      <c r="V106" s="398">
        <v>5</v>
      </c>
      <c r="W106" s="398">
        <v>5</v>
      </c>
      <c r="X106" s="398">
        <v>3</v>
      </c>
      <c r="Y106" s="398">
        <v>18</v>
      </c>
      <c r="Z106" s="398">
        <v>25</v>
      </c>
      <c r="AA106" s="398">
        <v>50</v>
      </c>
      <c r="AB106" s="398">
        <v>0</v>
      </c>
      <c r="AC106" s="398">
        <v>0</v>
      </c>
      <c r="AD106" s="398">
        <v>0</v>
      </c>
      <c r="AE106" s="398">
        <v>0</v>
      </c>
      <c r="AF106" s="398">
        <v>0</v>
      </c>
      <c r="AG106" s="398">
        <v>0</v>
      </c>
      <c r="AH106" s="398">
        <v>0</v>
      </c>
      <c r="AI106" s="398">
        <v>0</v>
      </c>
      <c r="AJ106" s="398">
        <v>2224</v>
      </c>
      <c r="AK106" s="191"/>
      <c r="AL106" s="471"/>
      <c r="AM106" s="471"/>
      <c r="AN106" s="429"/>
      <c r="AO106" s="429"/>
      <c r="AP106" s="429"/>
      <c r="AQ106" s="220"/>
      <c r="AR106" s="144"/>
      <c r="AS106" s="144"/>
      <c r="BC106" s="194"/>
      <c r="BE106" s="191"/>
      <c r="BF106" s="192"/>
    </row>
    <row r="107" spans="1:58" ht="13.35" customHeight="1">
      <c r="A107" s="394">
        <v>40790</v>
      </c>
      <c r="B107" s="394">
        <v>41207</v>
      </c>
      <c r="C107" s="395" t="s">
        <v>199</v>
      </c>
      <c r="D107" s="396" t="s">
        <v>81</v>
      </c>
      <c r="E107" s="396" t="s">
        <v>82</v>
      </c>
      <c r="F107" s="397">
        <v>1080</v>
      </c>
      <c r="G107" s="395" t="s">
        <v>1063</v>
      </c>
      <c r="H107" s="395" t="s">
        <v>780</v>
      </c>
      <c r="I107" s="396" t="s">
        <v>684</v>
      </c>
      <c r="J107" s="396"/>
      <c r="K107" s="396" t="s">
        <v>1123</v>
      </c>
      <c r="L107" s="396" t="s">
        <v>1124</v>
      </c>
      <c r="M107" s="398">
        <v>0</v>
      </c>
      <c r="N107" s="399" t="s">
        <v>1057</v>
      </c>
      <c r="O107" s="398">
        <v>0</v>
      </c>
      <c r="P107" s="398">
        <v>0</v>
      </c>
      <c r="Q107" s="398">
        <v>0</v>
      </c>
      <c r="R107" s="398">
        <v>2085</v>
      </c>
      <c r="S107" s="398">
        <v>2085</v>
      </c>
      <c r="T107" s="398">
        <v>25</v>
      </c>
      <c r="U107" s="398">
        <v>8</v>
      </c>
      <c r="V107" s="398">
        <v>5</v>
      </c>
      <c r="W107" s="398">
        <v>5</v>
      </c>
      <c r="X107" s="398">
        <v>3</v>
      </c>
      <c r="Y107" s="398">
        <v>18</v>
      </c>
      <c r="Z107" s="398">
        <v>25</v>
      </c>
      <c r="AA107" s="398">
        <v>0</v>
      </c>
      <c r="AB107" s="398">
        <v>0</v>
      </c>
      <c r="AC107" s="398">
        <v>0</v>
      </c>
      <c r="AD107" s="398">
        <v>0</v>
      </c>
      <c r="AE107" s="398">
        <v>0</v>
      </c>
      <c r="AF107" s="398">
        <v>50</v>
      </c>
      <c r="AG107" s="398">
        <v>0</v>
      </c>
      <c r="AH107" s="398">
        <v>0</v>
      </c>
      <c r="AI107" s="398">
        <v>0</v>
      </c>
      <c r="AJ107" s="398">
        <v>2224</v>
      </c>
      <c r="AK107" s="191"/>
      <c r="AL107" s="471"/>
      <c r="AM107" s="471"/>
      <c r="AN107" s="429"/>
      <c r="AO107" s="429"/>
      <c r="AP107" s="429"/>
      <c r="AQ107" s="220"/>
      <c r="AR107" s="144"/>
      <c r="AS107" s="144"/>
      <c r="BC107" s="194"/>
      <c r="BE107" s="191"/>
      <c r="BF107" s="192"/>
    </row>
    <row r="108" spans="1:58" ht="13.35" customHeight="1">
      <c r="A108" s="394">
        <v>40878</v>
      </c>
      <c r="B108" s="394">
        <v>41053</v>
      </c>
      <c r="C108" s="395" t="s">
        <v>200</v>
      </c>
      <c r="D108" s="396" t="s">
        <v>91</v>
      </c>
      <c r="E108" s="396" t="s">
        <v>82</v>
      </c>
      <c r="F108" s="397">
        <v>630</v>
      </c>
      <c r="G108" s="395" t="s">
        <v>86</v>
      </c>
      <c r="H108" s="395" t="s">
        <v>891</v>
      </c>
      <c r="I108" s="396" t="s">
        <v>531</v>
      </c>
      <c r="J108" s="396"/>
      <c r="K108" s="396" t="s">
        <v>531</v>
      </c>
      <c r="L108" s="396" t="s">
        <v>892</v>
      </c>
      <c r="M108" s="398">
        <v>1485</v>
      </c>
      <c r="N108" s="399" t="s">
        <v>1057</v>
      </c>
      <c r="O108" s="398">
        <v>0</v>
      </c>
      <c r="P108" s="398">
        <v>0</v>
      </c>
      <c r="Q108" s="398">
        <v>0</v>
      </c>
      <c r="R108" s="398">
        <v>1535</v>
      </c>
      <c r="S108" s="398">
        <v>1535</v>
      </c>
      <c r="T108" s="398">
        <v>25</v>
      </c>
      <c r="U108" s="398">
        <v>8</v>
      </c>
      <c r="V108" s="398">
        <v>5</v>
      </c>
      <c r="W108" s="398">
        <v>5</v>
      </c>
      <c r="X108" s="398">
        <v>3</v>
      </c>
      <c r="Y108" s="398">
        <v>0</v>
      </c>
      <c r="Z108" s="398">
        <v>25</v>
      </c>
      <c r="AA108" s="398">
        <v>0</v>
      </c>
      <c r="AB108" s="398">
        <v>0</v>
      </c>
      <c r="AC108" s="398">
        <v>0</v>
      </c>
      <c r="AD108" s="398">
        <v>0</v>
      </c>
      <c r="AE108" s="398">
        <v>0</v>
      </c>
      <c r="AF108" s="398">
        <v>0</v>
      </c>
      <c r="AG108" s="398">
        <v>0</v>
      </c>
      <c r="AH108" s="398">
        <v>0</v>
      </c>
      <c r="AI108" s="398">
        <v>0</v>
      </c>
      <c r="AJ108" s="398">
        <v>1606</v>
      </c>
      <c r="AK108" s="191"/>
      <c r="AL108" s="471"/>
      <c r="AM108" s="471"/>
      <c r="AN108" s="429"/>
      <c r="AO108" s="429"/>
      <c r="AP108" s="429"/>
      <c r="AQ108" s="220"/>
      <c r="AR108" s="144"/>
      <c r="AS108" s="144"/>
      <c r="BC108" s="194"/>
      <c r="BE108" s="191"/>
      <c r="BF108" s="192"/>
    </row>
    <row r="109" spans="1:58" ht="13.35" customHeight="1">
      <c r="A109" s="394">
        <v>40936</v>
      </c>
      <c r="B109" s="394">
        <v>41176</v>
      </c>
      <c r="C109" s="395" t="s">
        <v>201</v>
      </c>
      <c r="D109" s="396" t="s">
        <v>97</v>
      </c>
      <c r="E109" s="396" t="s">
        <v>82</v>
      </c>
      <c r="F109" s="397">
        <v>690</v>
      </c>
      <c r="G109" s="395" t="s">
        <v>86</v>
      </c>
      <c r="H109" s="395" t="s">
        <v>1125</v>
      </c>
      <c r="I109" s="396" t="s">
        <v>676</v>
      </c>
      <c r="J109" s="396"/>
      <c r="K109" s="396" t="s">
        <v>676</v>
      </c>
      <c r="L109" s="396" t="s">
        <v>1068</v>
      </c>
      <c r="M109" s="398">
        <v>1515</v>
      </c>
      <c r="N109" s="399" t="s">
        <v>1057</v>
      </c>
      <c r="O109" s="398">
        <v>0</v>
      </c>
      <c r="P109" s="398">
        <v>0</v>
      </c>
      <c r="Q109" s="398">
        <v>-1704</v>
      </c>
      <c r="R109" s="398">
        <v>1515</v>
      </c>
      <c r="S109" s="398">
        <v>1515</v>
      </c>
      <c r="T109" s="398">
        <v>25</v>
      </c>
      <c r="U109" s="398">
        <v>8</v>
      </c>
      <c r="V109" s="398">
        <v>5</v>
      </c>
      <c r="W109" s="398">
        <v>5</v>
      </c>
      <c r="X109" s="398">
        <v>3</v>
      </c>
      <c r="Y109" s="398">
        <v>18</v>
      </c>
      <c r="Z109" s="398">
        <v>25</v>
      </c>
      <c r="AA109" s="398">
        <v>0</v>
      </c>
      <c r="AB109" s="398">
        <v>0</v>
      </c>
      <c r="AC109" s="398">
        <v>0</v>
      </c>
      <c r="AD109" s="398">
        <v>0</v>
      </c>
      <c r="AE109" s="398">
        <v>-2272.5</v>
      </c>
      <c r="AF109" s="398">
        <v>0</v>
      </c>
      <c r="AG109" s="398">
        <v>0</v>
      </c>
      <c r="AH109" s="398">
        <v>0</v>
      </c>
      <c r="AI109" s="398">
        <v>0</v>
      </c>
      <c r="AJ109" s="398">
        <v>-668.5</v>
      </c>
      <c r="AK109" s="191"/>
      <c r="AL109" s="471"/>
      <c r="AM109" s="471"/>
      <c r="AN109" s="429"/>
      <c r="AO109" s="429"/>
      <c r="AP109" s="429"/>
      <c r="AQ109" s="220"/>
      <c r="AR109" s="144"/>
      <c r="AS109" s="144"/>
      <c r="BC109" s="194"/>
      <c r="BE109" s="191"/>
      <c r="BF109" s="192"/>
    </row>
    <row r="110" spans="1:58" ht="13.35" customHeight="1">
      <c r="A110" s="394">
        <v>40837</v>
      </c>
      <c r="B110" s="394">
        <v>41014</v>
      </c>
      <c r="C110" s="395" t="s">
        <v>202</v>
      </c>
      <c r="D110" s="396" t="s">
        <v>91</v>
      </c>
      <c r="E110" s="396" t="s">
        <v>82</v>
      </c>
      <c r="F110" s="397">
        <v>630</v>
      </c>
      <c r="G110" s="395" t="s">
        <v>86</v>
      </c>
      <c r="H110" s="395" t="s">
        <v>782</v>
      </c>
      <c r="I110" s="396" t="s">
        <v>783</v>
      </c>
      <c r="J110" s="396"/>
      <c r="K110" s="396" t="s">
        <v>783</v>
      </c>
      <c r="L110" s="396" t="s">
        <v>784</v>
      </c>
      <c r="M110" s="398">
        <v>1485</v>
      </c>
      <c r="N110" s="399" t="s">
        <v>1057</v>
      </c>
      <c r="O110" s="398">
        <v>0</v>
      </c>
      <c r="P110" s="398">
        <v>0</v>
      </c>
      <c r="Q110" s="398">
        <v>-1650.04</v>
      </c>
      <c r="R110" s="398">
        <v>1535</v>
      </c>
      <c r="S110" s="398">
        <v>1535</v>
      </c>
      <c r="T110" s="398">
        <v>25</v>
      </c>
      <c r="U110" s="398">
        <v>8</v>
      </c>
      <c r="V110" s="398">
        <v>5</v>
      </c>
      <c r="W110" s="398">
        <v>5</v>
      </c>
      <c r="X110" s="398">
        <v>3</v>
      </c>
      <c r="Y110" s="398">
        <v>18</v>
      </c>
      <c r="Z110" s="398">
        <v>0</v>
      </c>
      <c r="AA110" s="398">
        <v>0</v>
      </c>
      <c r="AB110" s="398">
        <v>0</v>
      </c>
      <c r="AC110" s="398">
        <v>0</v>
      </c>
      <c r="AD110" s="398">
        <v>0</v>
      </c>
      <c r="AE110" s="398">
        <v>0</v>
      </c>
      <c r="AF110" s="398">
        <v>0</v>
      </c>
      <c r="AG110" s="398">
        <v>0</v>
      </c>
      <c r="AH110" s="398">
        <v>0</v>
      </c>
      <c r="AI110" s="398">
        <v>0</v>
      </c>
      <c r="AJ110" s="398">
        <v>1599</v>
      </c>
      <c r="AK110" s="191"/>
      <c r="AL110" s="471"/>
      <c r="AM110" s="471"/>
      <c r="AN110" s="429"/>
      <c r="AO110" s="429"/>
      <c r="AP110" s="429"/>
      <c r="AQ110" s="220"/>
      <c r="AR110" s="144"/>
      <c r="AS110" s="144"/>
      <c r="BC110" s="194"/>
      <c r="BE110" s="191"/>
      <c r="BF110" s="192"/>
    </row>
    <row r="111" spans="1:58" ht="13.35" customHeight="1">
      <c r="A111" s="394">
        <v>0</v>
      </c>
      <c r="B111" s="394">
        <v>0</v>
      </c>
      <c r="C111" s="395" t="s">
        <v>203</v>
      </c>
      <c r="D111" s="396" t="s">
        <v>112</v>
      </c>
      <c r="E111" s="396" t="s">
        <v>82</v>
      </c>
      <c r="F111" s="397">
        <v>750</v>
      </c>
      <c r="G111" s="395" t="s">
        <v>135</v>
      </c>
      <c r="H111" s="395" t="s">
        <v>1059</v>
      </c>
      <c r="I111" s="396"/>
      <c r="J111" s="396"/>
      <c r="K111" s="396"/>
      <c r="L111" s="396"/>
      <c r="M111" s="398">
        <v>1610</v>
      </c>
      <c r="N111" s="399"/>
      <c r="O111" s="398">
        <v>0</v>
      </c>
      <c r="P111" s="398">
        <v>0</v>
      </c>
      <c r="Q111" s="398">
        <v>0</v>
      </c>
      <c r="R111" s="398">
        <v>0</v>
      </c>
      <c r="S111" s="398">
        <v>0</v>
      </c>
      <c r="T111" s="398">
        <v>0</v>
      </c>
      <c r="U111" s="398">
        <v>0</v>
      </c>
      <c r="V111" s="398">
        <v>0</v>
      </c>
      <c r="W111" s="398">
        <v>0</v>
      </c>
      <c r="X111" s="398">
        <v>0</v>
      </c>
      <c r="Y111" s="398">
        <v>0</v>
      </c>
      <c r="Z111" s="398">
        <v>0</v>
      </c>
      <c r="AA111" s="398">
        <v>0</v>
      </c>
      <c r="AB111" s="398">
        <v>0</v>
      </c>
      <c r="AC111" s="398">
        <v>0</v>
      </c>
      <c r="AD111" s="398">
        <v>0</v>
      </c>
      <c r="AE111" s="398">
        <v>0</v>
      </c>
      <c r="AF111" s="398">
        <v>0</v>
      </c>
      <c r="AG111" s="398">
        <v>0</v>
      </c>
      <c r="AH111" s="398">
        <v>0</v>
      </c>
      <c r="AI111" s="398">
        <v>0</v>
      </c>
      <c r="AJ111" s="398">
        <v>0</v>
      </c>
      <c r="AK111" s="191"/>
      <c r="AL111" s="471"/>
      <c r="AM111" s="471"/>
      <c r="AN111" s="429"/>
      <c r="AO111" s="429"/>
      <c r="AP111" s="429"/>
      <c r="AQ111" s="220"/>
      <c r="AR111" s="144"/>
      <c r="AS111" s="144"/>
      <c r="BC111" s="194"/>
      <c r="BE111" s="191"/>
      <c r="BF111" s="192"/>
    </row>
    <row r="112" spans="1:58" ht="13.35" customHeight="1">
      <c r="A112" s="394">
        <v>40729</v>
      </c>
      <c r="B112" s="394">
        <v>41146</v>
      </c>
      <c r="C112" s="395" t="s">
        <v>205</v>
      </c>
      <c r="D112" s="396" t="s">
        <v>91</v>
      </c>
      <c r="E112" s="396" t="s">
        <v>82</v>
      </c>
      <c r="F112" s="397">
        <v>630</v>
      </c>
      <c r="G112" s="395" t="s">
        <v>86</v>
      </c>
      <c r="H112" s="395" t="s">
        <v>661</v>
      </c>
      <c r="I112" s="396" t="s">
        <v>652</v>
      </c>
      <c r="J112" s="396"/>
      <c r="K112" s="396" t="s">
        <v>953</v>
      </c>
      <c r="L112" s="396" t="s">
        <v>992</v>
      </c>
      <c r="M112" s="398">
        <v>1485</v>
      </c>
      <c r="N112" s="399" t="s">
        <v>1057</v>
      </c>
      <c r="O112" s="398">
        <v>0</v>
      </c>
      <c r="P112" s="398">
        <v>0</v>
      </c>
      <c r="Q112" s="398">
        <v>0</v>
      </c>
      <c r="R112" s="398">
        <v>1535</v>
      </c>
      <c r="S112" s="398">
        <v>1535</v>
      </c>
      <c r="T112" s="398">
        <v>25</v>
      </c>
      <c r="U112" s="398">
        <v>8</v>
      </c>
      <c r="V112" s="398">
        <v>5</v>
      </c>
      <c r="W112" s="398">
        <v>5</v>
      </c>
      <c r="X112" s="398">
        <v>3</v>
      </c>
      <c r="Y112" s="398">
        <v>18</v>
      </c>
      <c r="Z112" s="398">
        <v>25</v>
      </c>
      <c r="AA112" s="398">
        <v>0</v>
      </c>
      <c r="AB112" s="398">
        <v>0</v>
      </c>
      <c r="AC112" s="398">
        <v>0</v>
      </c>
      <c r="AD112" s="398">
        <v>0</v>
      </c>
      <c r="AE112" s="398">
        <v>0</v>
      </c>
      <c r="AF112" s="398">
        <v>0</v>
      </c>
      <c r="AG112" s="398">
        <v>0</v>
      </c>
      <c r="AH112" s="398">
        <v>0</v>
      </c>
      <c r="AI112" s="398">
        <v>0</v>
      </c>
      <c r="AJ112" s="398">
        <v>1624</v>
      </c>
      <c r="AK112" s="191"/>
      <c r="AL112" s="471"/>
      <c r="AM112" s="471"/>
      <c r="AN112" s="429"/>
      <c r="AO112" s="429"/>
      <c r="AP112" s="429"/>
      <c r="AQ112" s="220"/>
      <c r="AR112" s="144"/>
      <c r="AS112" s="144"/>
      <c r="BC112" s="194"/>
      <c r="BE112" s="191"/>
      <c r="BF112" s="192"/>
    </row>
    <row r="113" spans="1:58" ht="13.35" customHeight="1">
      <c r="A113" s="394">
        <v>40594</v>
      </c>
      <c r="B113" s="394">
        <v>41192</v>
      </c>
      <c r="C113" s="395" t="s">
        <v>207</v>
      </c>
      <c r="D113" s="396" t="s">
        <v>117</v>
      </c>
      <c r="E113" s="396" t="s">
        <v>82</v>
      </c>
      <c r="F113" s="397">
        <v>780</v>
      </c>
      <c r="G113" s="395" t="s">
        <v>86</v>
      </c>
      <c r="H113" s="395" t="s">
        <v>470</v>
      </c>
      <c r="I113" s="396" t="s">
        <v>465</v>
      </c>
      <c r="J113" s="396"/>
      <c r="K113" s="396" t="s">
        <v>711</v>
      </c>
      <c r="L113" s="396" t="s">
        <v>1126</v>
      </c>
      <c r="M113" s="398">
        <v>1695</v>
      </c>
      <c r="N113" s="399" t="s">
        <v>1057</v>
      </c>
      <c r="O113" s="398">
        <v>0</v>
      </c>
      <c r="P113" s="398">
        <v>0</v>
      </c>
      <c r="Q113" s="398">
        <v>0</v>
      </c>
      <c r="R113" s="398">
        <v>1845</v>
      </c>
      <c r="S113" s="398">
        <v>1845</v>
      </c>
      <c r="T113" s="398">
        <v>25</v>
      </c>
      <c r="U113" s="398">
        <v>8</v>
      </c>
      <c r="V113" s="398">
        <v>5</v>
      </c>
      <c r="W113" s="398">
        <v>5</v>
      </c>
      <c r="X113" s="398">
        <v>3</v>
      </c>
      <c r="Y113" s="398">
        <v>18</v>
      </c>
      <c r="Z113" s="398">
        <v>25</v>
      </c>
      <c r="AA113" s="398">
        <v>0</v>
      </c>
      <c r="AB113" s="398">
        <v>0</v>
      </c>
      <c r="AC113" s="398">
        <v>0</v>
      </c>
      <c r="AD113" s="398">
        <v>0</v>
      </c>
      <c r="AE113" s="398">
        <v>0</v>
      </c>
      <c r="AF113" s="398">
        <v>0</v>
      </c>
      <c r="AG113" s="398">
        <v>0</v>
      </c>
      <c r="AH113" s="398">
        <v>0</v>
      </c>
      <c r="AI113" s="398">
        <v>0</v>
      </c>
      <c r="AJ113" s="398">
        <v>1934</v>
      </c>
      <c r="AK113" s="191"/>
      <c r="AL113" s="471"/>
      <c r="AM113" s="471"/>
      <c r="AN113" s="429"/>
      <c r="AO113" s="429"/>
      <c r="AP113" s="429"/>
      <c r="AQ113" s="220"/>
      <c r="AR113" s="144"/>
      <c r="AS113" s="144"/>
      <c r="BC113" s="194"/>
      <c r="BE113" s="191"/>
      <c r="BF113" s="192"/>
    </row>
    <row r="114" spans="1:58" ht="13.35" customHeight="1">
      <c r="A114" s="394">
        <v>0</v>
      </c>
      <c r="B114" s="394">
        <v>0</v>
      </c>
      <c r="C114" s="395" t="s">
        <v>208</v>
      </c>
      <c r="D114" s="396" t="s">
        <v>119</v>
      </c>
      <c r="E114" s="396" t="s">
        <v>82</v>
      </c>
      <c r="F114" s="397">
        <v>540</v>
      </c>
      <c r="G114" s="395" t="s">
        <v>135</v>
      </c>
      <c r="H114" s="395" t="s">
        <v>1059</v>
      </c>
      <c r="I114" s="396"/>
      <c r="J114" s="396"/>
      <c r="K114" s="396"/>
      <c r="L114" s="396"/>
      <c r="M114" s="398">
        <v>1365</v>
      </c>
      <c r="N114" s="399"/>
      <c r="O114" s="398">
        <v>0</v>
      </c>
      <c r="P114" s="398">
        <v>0</v>
      </c>
      <c r="Q114" s="398">
        <v>0</v>
      </c>
      <c r="R114" s="398">
        <v>0</v>
      </c>
      <c r="S114" s="398">
        <v>0</v>
      </c>
      <c r="T114" s="398">
        <v>0</v>
      </c>
      <c r="U114" s="398">
        <v>0</v>
      </c>
      <c r="V114" s="398">
        <v>0</v>
      </c>
      <c r="W114" s="398">
        <v>0</v>
      </c>
      <c r="X114" s="398">
        <v>0</v>
      </c>
      <c r="Y114" s="398">
        <v>0</v>
      </c>
      <c r="Z114" s="398">
        <v>0</v>
      </c>
      <c r="AA114" s="398">
        <v>0</v>
      </c>
      <c r="AB114" s="398">
        <v>0</v>
      </c>
      <c r="AC114" s="398">
        <v>0</v>
      </c>
      <c r="AD114" s="398">
        <v>0</v>
      </c>
      <c r="AE114" s="398">
        <v>0</v>
      </c>
      <c r="AF114" s="398">
        <v>0</v>
      </c>
      <c r="AG114" s="398">
        <v>0</v>
      </c>
      <c r="AH114" s="398">
        <v>0</v>
      </c>
      <c r="AI114" s="398">
        <v>0</v>
      </c>
      <c r="AJ114" s="398">
        <v>0</v>
      </c>
      <c r="AK114" s="191"/>
      <c r="AL114" s="471"/>
      <c r="AM114" s="471"/>
      <c r="AN114" s="429"/>
      <c r="AO114" s="429"/>
      <c r="AP114" s="429"/>
      <c r="AQ114" s="220"/>
      <c r="AR114" s="144"/>
      <c r="AS114" s="144"/>
      <c r="BC114" s="194"/>
      <c r="BE114" s="191"/>
      <c r="BF114" s="192"/>
    </row>
    <row r="115" spans="1:58" ht="13.35" customHeight="1">
      <c r="A115" s="394">
        <v>40901</v>
      </c>
      <c r="B115" s="394">
        <v>41102</v>
      </c>
      <c r="C115" s="395" t="s">
        <v>209</v>
      </c>
      <c r="D115" s="396" t="s">
        <v>93</v>
      </c>
      <c r="E115" s="396" t="s">
        <v>82</v>
      </c>
      <c r="F115" s="397">
        <v>1080</v>
      </c>
      <c r="G115" s="395" t="s">
        <v>86</v>
      </c>
      <c r="H115" s="395" t="s">
        <v>894</v>
      </c>
      <c r="I115" s="396" t="s">
        <v>895</v>
      </c>
      <c r="J115" s="396"/>
      <c r="K115" s="396" t="s">
        <v>895</v>
      </c>
      <c r="L115" s="396" t="s">
        <v>896</v>
      </c>
      <c r="M115" s="398">
        <v>1940</v>
      </c>
      <c r="N115" s="399" t="s">
        <v>1057</v>
      </c>
      <c r="O115" s="398">
        <v>0</v>
      </c>
      <c r="P115" s="398">
        <v>0</v>
      </c>
      <c r="Q115" s="398">
        <v>0</v>
      </c>
      <c r="R115" s="398">
        <v>2020</v>
      </c>
      <c r="S115" s="398">
        <v>2020</v>
      </c>
      <c r="T115" s="398">
        <v>25</v>
      </c>
      <c r="U115" s="398">
        <v>8</v>
      </c>
      <c r="V115" s="398">
        <v>5</v>
      </c>
      <c r="W115" s="398">
        <v>5</v>
      </c>
      <c r="X115" s="398">
        <v>3</v>
      </c>
      <c r="Y115" s="398">
        <v>18</v>
      </c>
      <c r="Z115" s="398">
        <v>0</v>
      </c>
      <c r="AA115" s="398">
        <v>25</v>
      </c>
      <c r="AB115" s="398">
        <v>0</v>
      </c>
      <c r="AC115" s="398">
        <v>0</v>
      </c>
      <c r="AD115" s="398">
        <v>0</v>
      </c>
      <c r="AE115" s="398">
        <v>0</v>
      </c>
      <c r="AF115" s="398">
        <v>0</v>
      </c>
      <c r="AG115" s="398">
        <v>0</v>
      </c>
      <c r="AH115" s="398">
        <v>0</v>
      </c>
      <c r="AI115" s="398">
        <v>0</v>
      </c>
      <c r="AJ115" s="398">
        <v>2109</v>
      </c>
      <c r="AK115" s="191"/>
      <c r="AL115" s="471"/>
      <c r="AM115" s="471"/>
      <c r="AN115" s="429"/>
      <c r="AO115" s="429"/>
      <c r="AP115" s="429"/>
      <c r="AQ115" s="220"/>
      <c r="AR115" s="144"/>
      <c r="AS115" s="144"/>
      <c r="BC115" s="194"/>
      <c r="BE115" s="191"/>
      <c r="BF115" s="192"/>
    </row>
    <row r="116" spans="1:58" ht="13.35" customHeight="1">
      <c r="A116" s="394">
        <v>0</v>
      </c>
      <c r="B116" s="394">
        <v>0</v>
      </c>
      <c r="C116" s="395" t="s">
        <v>210</v>
      </c>
      <c r="D116" s="396" t="s">
        <v>91</v>
      </c>
      <c r="E116" s="396" t="s">
        <v>82</v>
      </c>
      <c r="F116" s="397">
        <v>630</v>
      </c>
      <c r="G116" s="395" t="s">
        <v>166</v>
      </c>
      <c r="H116" s="395" t="s">
        <v>1059</v>
      </c>
      <c r="I116" s="396"/>
      <c r="J116" s="396"/>
      <c r="K116" s="396"/>
      <c r="L116" s="396"/>
      <c r="M116" s="398">
        <v>1485</v>
      </c>
      <c r="N116" s="399"/>
      <c r="O116" s="398">
        <v>0</v>
      </c>
      <c r="P116" s="398">
        <v>0</v>
      </c>
      <c r="Q116" s="398">
        <v>0</v>
      </c>
      <c r="R116" s="398">
        <v>0</v>
      </c>
      <c r="S116" s="398">
        <v>0</v>
      </c>
      <c r="T116" s="398">
        <v>0</v>
      </c>
      <c r="U116" s="398">
        <v>0</v>
      </c>
      <c r="V116" s="398">
        <v>0</v>
      </c>
      <c r="W116" s="398">
        <v>0</v>
      </c>
      <c r="X116" s="398">
        <v>0</v>
      </c>
      <c r="Y116" s="398">
        <v>0</v>
      </c>
      <c r="Z116" s="398">
        <v>0</v>
      </c>
      <c r="AA116" s="398">
        <v>0</v>
      </c>
      <c r="AB116" s="398">
        <v>0</v>
      </c>
      <c r="AC116" s="398">
        <v>0</v>
      </c>
      <c r="AD116" s="398">
        <v>0</v>
      </c>
      <c r="AE116" s="398">
        <v>0</v>
      </c>
      <c r="AF116" s="398">
        <v>0</v>
      </c>
      <c r="AG116" s="398">
        <v>0</v>
      </c>
      <c r="AH116" s="398">
        <v>0</v>
      </c>
      <c r="AI116" s="398">
        <v>0</v>
      </c>
      <c r="AJ116" s="398">
        <v>0</v>
      </c>
      <c r="AK116" s="191"/>
      <c r="AL116" s="471"/>
      <c r="AM116" s="471"/>
      <c r="AN116" s="429"/>
      <c r="AO116" s="429"/>
      <c r="AP116" s="429"/>
      <c r="AQ116" s="220"/>
      <c r="AR116" s="144"/>
      <c r="AS116" s="144"/>
      <c r="BC116" s="194"/>
      <c r="BE116" s="191"/>
      <c r="BF116" s="192"/>
    </row>
    <row r="117" spans="1:58" ht="13.35" customHeight="1">
      <c r="A117" s="394">
        <v>40972</v>
      </c>
      <c r="B117" s="394">
        <v>41237</v>
      </c>
      <c r="C117" s="395" t="s">
        <v>210</v>
      </c>
      <c r="D117" s="396" t="s">
        <v>91</v>
      </c>
      <c r="E117" s="396" t="s">
        <v>82</v>
      </c>
      <c r="F117" s="397">
        <v>630</v>
      </c>
      <c r="G117" s="395" t="s">
        <v>1060</v>
      </c>
      <c r="H117" s="395" t="s">
        <v>1127</v>
      </c>
      <c r="I117" s="396" t="s">
        <v>940</v>
      </c>
      <c r="J117" s="396"/>
      <c r="K117" s="396" t="s">
        <v>940</v>
      </c>
      <c r="L117" s="396" t="s">
        <v>1083</v>
      </c>
      <c r="M117" s="398">
        <v>0</v>
      </c>
      <c r="N117" s="399" t="s">
        <v>1057</v>
      </c>
      <c r="O117" s="398">
        <v>0</v>
      </c>
      <c r="P117" s="398">
        <v>0</v>
      </c>
      <c r="Q117" s="398">
        <v>250</v>
      </c>
      <c r="R117" s="398">
        <v>1485</v>
      </c>
      <c r="S117" s="398">
        <v>1485</v>
      </c>
      <c r="T117" s="398">
        <v>25</v>
      </c>
      <c r="U117" s="398">
        <v>8</v>
      </c>
      <c r="V117" s="398">
        <v>5</v>
      </c>
      <c r="W117" s="398">
        <v>5</v>
      </c>
      <c r="X117" s="398">
        <v>3</v>
      </c>
      <c r="Y117" s="398">
        <v>18</v>
      </c>
      <c r="Z117" s="398">
        <v>25</v>
      </c>
      <c r="AA117" s="398">
        <v>0</v>
      </c>
      <c r="AB117" s="398">
        <v>0</v>
      </c>
      <c r="AC117" s="398">
        <v>0</v>
      </c>
      <c r="AD117" s="398">
        <v>0</v>
      </c>
      <c r="AE117" s="398">
        <v>0</v>
      </c>
      <c r="AF117" s="398">
        <v>0</v>
      </c>
      <c r="AG117" s="398">
        <v>0</v>
      </c>
      <c r="AH117" s="398">
        <v>0</v>
      </c>
      <c r="AI117" s="398">
        <v>0</v>
      </c>
      <c r="AJ117" s="398">
        <v>1574</v>
      </c>
      <c r="AK117" s="191"/>
      <c r="AL117" s="471"/>
      <c r="AM117" s="471"/>
      <c r="AN117" s="429"/>
      <c r="AO117" s="429"/>
      <c r="AP117" s="429"/>
      <c r="AQ117" s="220"/>
      <c r="AR117" s="144"/>
      <c r="AS117" s="144"/>
      <c r="BC117" s="194"/>
      <c r="BE117" s="191"/>
      <c r="BF117" s="192"/>
    </row>
    <row r="118" spans="1:58" ht="13.35" customHeight="1">
      <c r="A118" s="394">
        <v>40470</v>
      </c>
      <c r="B118" s="394">
        <v>41083</v>
      </c>
      <c r="C118" s="395" t="s">
        <v>211</v>
      </c>
      <c r="D118" s="396" t="s">
        <v>119</v>
      </c>
      <c r="E118" s="396" t="s">
        <v>82</v>
      </c>
      <c r="F118" s="397">
        <v>540</v>
      </c>
      <c r="G118" s="395" t="s">
        <v>86</v>
      </c>
      <c r="H118" s="395" t="s">
        <v>391</v>
      </c>
      <c r="I118" s="396" t="s">
        <v>392</v>
      </c>
      <c r="J118" s="396"/>
      <c r="K118" s="396" t="s">
        <v>514</v>
      </c>
      <c r="L118" s="396" t="s">
        <v>897</v>
      </c>
      <c r="M118" s="398">
        <v>1365</v>
      </c>
      <c r="N118" s="399" t="s">
        <v>1057</v>
      </c>
      <c r="O118" s="398">
        <v>0</v>
      </c>
      <c r="P118" s="398">
        <v>0</v>
      </c>
      <c r="Q118" s="398">
        <v>0</v>
      </c>
      <c r="R118" s="398">
        <v>1514</v>
      </c>
      <c r="S118" s="398">
        <v>1514</v>
      </c>
      <c r="T118" s="398">
        <v>25</v>
      </c>
      <c r="U118" s="398">
        <v>8</v>
      </c>
      <c r="V118" s="398">
        <v>5</v>
      </c>
      <c r="W118" s="398">
        <v>5</v>
      </c>
      <c r="X118" s="398">
        <v>3</v>
      </c>
      <c r="Y118" s="398">
        <v>18</v>
      </c>
      <c r="Z118" s="398">
        <v>0</v>
      </c>
      <c r="AA118" s="398">
        <v>0</v>
      </c>
      <c r="AB118" s="398">
        <v>0</v>
      </c>
      <c r="AC118" s="398">
        <v>0</v>
      </c>
      <c r="AD118" s="398">
        <v>0</v>
      </c>
      <c r="AE118" s="398">
        <v>0</v>
      </c>
      <c r="AF118" s="398">
        <v>0</v>
      </c>
      <c r="AG118" s="398">
        <v>0</v>
      </c>
      <c r="AH118" s="398">
        <v>0</v>
      </c>
      <c r="AI118" s="398">
        <v>0</v>
      </c>
      <c r="AJ118" s="398">
        <v>1578</v>
      </c>
      <c r="AK118" s="191"/>
      <c r="AL118" s="471"/>
      <c r="AM118" s="471"/>
      <c r="AN118" s="429"/>
      <c r="AO118" s="429"/>
      <c r="AP118" s="429"/>
      <c r="AQ118" s="220"/>
      <c r="AR118" s="144"/>
      <c r="AS118" s="144"/>
      <c r="BC118" s="194"/>
      <c r="BE118" s="191"/>
      <c r="BF118" s="192"/>
    </row>
    <row r="119" spans="1:58" ht="13.35" customHeight="1">
      <c r="A119" s="394">
        <v>40556</v>
      </c>
      <c r="B119" s="394">
        <v>40965</v>
      </c>
      <c r="C119" s="395" t="s">
        <v>212</v>
      </c>
      <c r="D119" s="396" t="s">
        <v>134</v>
      </c>
      <c r="E119" s="396" t="s">
        <v>82</v>
      </c>
      <c r="F119" s="397">
        <v>1144</v>
      </c>
      <c r="G119" s="395" t="s">
        <v>86</v>
      </c>
      <c r="H119" s="395" t="s">
        <v>471</v>
      </c>
      <c r="I119" s="396" t="s">
        <v>359</v>
      </c>
      <c r="J119" s="396"/>
      <c r="K119" s="396" t="s">
        <v>786</v>
      </c>
      <c r="L119" s="396" t="s">
        <v>787</v>
      </c>
      <c r="M119" s="398">
        <v>1960</v>
      </c>
      <c r="N119" s="399" t="s">
        <v>1057</v>
      </c>
      <c r="O119" s="398">
        <v>0</v>
      </c>
      <c r="P119" s="398">
        <v>0</v>
      </c>
      <c r="Q119" s="398">
        <v>0</v>
      </c>
      <c r="R119" s="398">
        <v>2190</v>
      </c>
      <c r="S119" s="398">
        <v>2190</v>
      </c>
      <c r="T119" s="398">
        <v>25</v>
      </c>
      <c r="U119" s="398">
        <v>8</v>
      </c>
      <c r="V119" s="398">
        <v>5</v>
      </c>
      <c r="W119" s="398">
        <v>5</v>
      </c>
      <c r="X119" s="398">
        <v>3</v>
      </c>
      <c r="Y119" s="398">
        <v>18</v>
      </c>
      <c r="Z119" s="398">
        <v>25</v>
      </c>
      <c r="AA119" s="398">
        <v>50</v>
      </c>
      <c r="AB119" s="398">
        <v>0</v>
      </c>
      <c r="AC119" s="398">
        <v>0</v>
      </c>
      <c r="AD119" s="398">
        <v>0</v>
      </c>
      <c r="AE119" s="398">
        <v>0</v>
      </c>
      <c r="AF119" s="398">
        <v>0</v>
      </c>
      <c r="AG119" s="398">
        <v>0</v>
      </c>
      <c r="AH119" s="398">
        <v>0</v>
      </c>
      <c r="AI119" s="398">
        <v>0</v>
      </c>
      <c r="AJ119" s="398">
        <v>2329</v>
      </c>
      <c r="AK119" s="191"/>
      <c r="AL119" s="471"/>
      <c r="AM119" s="471"/>
      <c r="AN119" s="429"/>
      <c r="AO119" s="429"/>
      <c r="AP119" s="429"/>
      <c r="AQ119" s="220"/>
      <c r="AR119" s="144"/>
      <c r="AS119" s="144"/>
      <c r="BC119" s="194"/>
      <c r="BE119" s="191"/>
      <c r="BF119" s="192"/>
    </row>
    <row r="120" spans="1:58" ht="13.35" customHeight="1">
      <c r="A120" s="394">
        <v>40556</v>
      </c>
      <c r="B120" s="394">
        <v>41224</v>
      </c>
      <c r="C120" s="395" t="s">
        <v>212</v>
      </c>
      <c r="D120" s="396" t="s">
        <v>134</v>
      </c>
      <c r="E120" s="396" t="s">
        <v>82</v>
      </c>
      <c r="F120" s="397">
        <v>1144</v>
      </c>
      <c r="G120" s="395" t="s">
        <v>1063</v>
      </c>
      <c r="H120" s="395" t="s">
        <v>471</v>
      </c>
      <c r="I120" s="396" t="s">
        <v>359</v>
      </c>
      <c r="J120" s="396"/>
      <c r="K120" s="396" t="s">
        <v>1128</v>
      </c>
      <c r="L120" s="396" t="s">
        <v>1129</v>
      </c>
      <c r="M120" s="398">
        <v>0</v>
      </c>
      <c r="N120" s="399" t="s">
        <v>1057</v>
      </c>
      <c r="O120" s="398">
        <v>0</v>
      </c>
      <c r="P120" s="398">
        <v>0</v>
      </c>
      <c r="Q120" s="398">
        <v>0</v>
      </c>
      <c r="R120" s="398">
        <v>2190</v>
      </c>
      <c r="S120" s="398">
        <v>2190</v>
      </c>
      <c r="T120" s="398">
        <v>25</v>
      </c>
      <c r="U120" s="398">
        <v>8</v>
      </c>
      <c r="V120" s="398">
        <v>5</v>
      </c>
      <c r="W120" s="398">
        <v>5</v>
      </c>
      <c r="X120" s="398">
        <v>3</v>
      </c>
      <c r="Y120" s="398">
        <v>18</v>
      </c>
      <c r="Z120" s="398">
        <v>25</v>
      </c>
      <c r="AA120" s="398">
        <v>50</v>
      </c>
      <c r="AB120" s="398">
        <v>0</v>
      </c>
      <c r="AC120" s="398">
        <v>0</v>
      </c>
      <c r="AD120" s="398">
        <v>0</v>
      </c>
      <c r="AE120" s="398">
        <v>0</v>
      </c>
      <c r="AF120" s="398">
        <v>0</v>
      </c>
      <c r="AG120" s="398">
        <v>0</v>
      </c>
      <c r="AH120" s="398">
        <v>0</v>
      </c>
      <c r="AI120" s="398">
        <v>0</v>
      </c>
      <c r="AJ120" s="398">
        <v>2329</v>
      </c>
      <c r="AK120" s="191"/>
      <c r="AL120" s="471"/>
      <c r="AM120" s="471"/>
      <c r="AN120" s="429"/>
      <c r="AO120" s="429"/>
      <c r="AP120" s="429"/>
      <c r="AQ120" s="220"/>
      <c r="AR120" s="144"/>
      <c r="AS120" s="144"/>
      <c r="BC120" s="194"/>
      <c r="BE120" s="191"/>
      <c r="BF120" s="192"/>
    </row>
    <row r="121" spans="1:58" ht="13.35" customHeight="1">
      <c r="A121" s="394">
        <v>40433</v>
      </c>
      <c r="B121" s="394">
        <v>40989</v>
      </c>
      <c r="C121" s="395" t="s">
        <v>213</v>
      </c>
      <c r="D121" s="396" t="s">
        <v>81</v>
      </c>
      <c r="E121" s="396" t="s">
        <v>82</v>
      </c>
      <c r="F121" s="397">
        <v>1080</v>
      </c>
      <c r="G121" s="395" t="s">
        <v>86</v>
      </c>
      <c r="H121" s="395" t="s">
        <v>387</v>
      </c>
      <c r="I121" s="396" t="s">
        <v>503</v>
      </c>
      <c r="J121" s="396"/>
      <c r="K121" s="396" t="s">
        <v>788</v>
      </c>
      <c r="L121" s="396" t="s">
        <v>789</v>
      </c>
      <c r="M121" s="398">
        <v>1940</v>
      </c>
      <c r="N121" s="399" t="s">
        <v>1057</v>
      </c>
      <c r="O121" s="398">
        <v>0</v>
      </c>
      <c r="P121" s="398">
        <v>0</v>
      </c>
      <c r="Q121" s="398">
        <v>0</v>
      </c>
      <c r="R121" s="398">
        <v>2085</v>
      </c>
      <c r="S121" s="398">
        <v>2085</v>
      </c>
      <c r="T121" s="398">
        <v>25</v>
      </c>
      <c r="U121" s="398">
        <v>8</v>
      </c>
      <c r="V121" s="398">
        <v>5</v>
      </c>
      <c r="W121" s="398">
        <v>5</v>
      </c>
      <c r="X121" s="398">
        <v>3</v>
      </c>
      <c r="Y121" s="398">
        <v>18</v>
      </c>
      <c r="Z121" s="398">
        <v>25</v>
      </c>
      <c r="AA121" s="398">
        <v>0</v>
      </c>
      <c r="AB121" s="398">
        <v>0</v>
      </c>
      <c r="AC121" s="398">
        <v>0</v>
      </c>
      <c r="AD121" s="398">
        <v>0</v>
      </c>
      <c r="AE121" s="398">
        <v>0</v>
      </c>
      <c r="AF121" s="398">
        <v>0</v>
      </c>
      <c r="AG121" s="398">
        <v>0</v>
      </c>
      <c r="AH121" s="398">
        <v>0</v>
      </c>
      <c r="AI121" s="398">
        <v>0</v>
      </c>
      <c r="AJ121" s="398">
        <v>2174</v>
      </c>
      <c r="AK121" s="191"/>
      <c r="AL121" s="471"/>
      <c r="AM121" s="471"/>
      <c r="AN121" s="429"/>
      <c r="AO121" s="429"/>
      <c r="AP121" s="429"/>
      <c r="AQ121" s="220"/>
      <c r="AR121" s="144"/>
      <c r="AS121" s="144"/>
      <c r="BC121" s="194"/>
      <c r="BE121" s="191"/>
      <c r="BF121" s="192"/>
    </row>
    <row r="122" spans="1:58" ht="13.35" customHeight="1">
      <c r="A122" s="394">
        <v>40809</v>
      </c>
      <c r="B122" s="394">
        <v>40963</v>
      </c>
      <c r="C122" s="395" t="s">
        <v>214</v>
      </c>
      <c r="D122" s="396" t="s">
        <v>165</v>
      </c>
      <c r="E122" s="396" t="s">
        <v>82</v>
      </c>
      <c r="F122" s="397">
        <v>1151</v>
      </c>
      <c r="G122" s="395" t="s">
        <v>86</v>
      </c>
      <c r="H122" s="395" t="s">
        <v>962</v>
      </c>
      <c r="I122" s="396" t="s">
        <v>948</v>
      </c>
      <c r="J122" s="396"/>
      <c r="K122" s="396" t="s">
        <v>948</v>
      </c>
      <c r="L122" s="396" t="s">
        <v>949</v>
      </c>
      <c r="M122" s="398">
        <v>2100</v>
      </c>
      <c r="N122" s="399" t="s">
        <v>1057</v>
      </c>
      <c r="O122" s="398">
        <v>0</v>
      </c>
      <c r="P122" s="398">
        <v>0</v>
      </c>
      <c r="Q122" s="398">
        <v>0</v>
      </c>
      <c r="R122" s="398">
        <v>2190</v>
      </c>
      <c r="S122" s="398">
        <v>2190</v>
      </c>
      <c r="T122" s="398">
        <v>25</v>
      </c>
      <c r="U122" s="398">
        <v>8</v>
      </c>
      <c r="V122" s="398">
        <v>5</v>
      </c>
      <c r="W122" s="398">
        <v>5</v>
      </c>
      <c r="X122" s="398">
        <v>3</v>
      </c>
      <c r="Y122" s="398">
        <v>18</v>
      </c>
      <c r="Z122" s="398">
        <v>0</v>
      </c>
      <c r="AA122" s="398">
        <v>0</v>
      </c>
      <c r="AB122" s="398">
        <v>35</v>
      </c>
      <c r="AC122" s="398">
        <v>0</v>
      </c>
      <c r="AD122" s="398">
        <v>0</v>
      </c>
      <c r="AE122" s="398">
        <v>0</v>
      </c>
      <c r="AF122" s="398">
        <v>0</v>
      </c>
      <c r="AG122" s="398">
        <v>0</v>
      </c>
      <c r="AH122" s="398">
        <v>0</v>
      </c>
      <c r="AI122" s="398">
        <v>0</v>
      </c>
      <c r="AJ122" s="398">
        <v>2289</v>
      </c>
      <c r="AK122" s="191"/>
      <c r="AL122" s="471"/>
      <c r="AM122" s="471"/>
      <c r="AN122" s="429"/>
      <c r="AO122" s="429"/>
      <c r="AP122" s="429"/>
      <c r="AQ122" s="220"/>
      <c r="AR122" s="144"/>
      <c r="AS122" s="144"/>
      <c r="BC122" s="194"/>
      <c r="BE122" s="191"/>
      <c r="BF122" s="192"/>
    </row>
    <row r="123" spans="1:58" ht="13.35" customHeight="1">
      <c r="A123" s="394">
        <v>40649</v>
      </c>
      <c r="B123" s="394">
        <v>41088</v>
      </c>
      <c r="C123" s="395" t="s">
        <v>215</v>
      </c>
      <c r="D123" s="396" t="s">
        <v>119</v>
      </c>
      <c r="E123" s="396" t="s">
        <v>82</v>
      </c>
      <c r="F123" s="397">
        <v>540</v>
      </c>
      <c r="G123" s="395" t="s">
        <v>86</v>
      </c>
      <c r="H123" s="395" t="s">
        <v>505</v>
      </c>
      <c r="I123" s="396" t="s">
        <v>506</v>
      </c>
      <c r="J123" s="396"/>
      <c r="K123" s="396" t="s">
        <v>898</v>
      </c>
      <c r="L123" s="396" t="s">
        <v>899</v>
      </c>
      <c r="M123" s="398">
        <v>1365</v>
      </c>
      <c r="N123" s="399" t="s">
        <v>1057</v>
      </c>
      <c r="O123" s="398">
        <v>0</v>
      </c>
      <c r="P123" s="398">
        <v>0</v>
      </c>
      <c r="Q123" s="398">
        <v>0</v>
      </c>
      <c r="R123" s="398">
        <v>1495</v>
      </c>
      <c r="S123" s="398">
        <v>1495</v>
      </c>
      <c r="T123" s="398">
        <v>25</v>
      </c>
      <c r="U123" s="398">
        <v>8</v>
      </c>
      <c r="V123" s="398">
        <v>5</v>
      </c>
      <c r="W123" s="398">
        <v>5</v>
      </c>
      <c r="X123" s="398">
        <v>3</v>
      </c>
      <c r="Y123" s="398">
        <v>18</v>
      </c>
      <c r="Z123" s="398">
        <v>25</v>
      </c>
      <c r="AA123" s="398">
        <v>0</v>
      </c>
      <c r="AB123" s="398">
        <v>0</v>
      </c>
      <c r="AC123" s="398">
        <v>0</v>
      </c>
      <c r="AD123" s="398">
        <v>0</v>
      </c>
      <c r="AE123" s="398">
        <v>0</v>
      </c>
      <c r="AF123" s="398">
        <v>0</v>
      </c>
      <c r="AG123" s="398">
        <v>0</v>
      </c>
      <c r="AH123" s="398">
        <v>0</v>
      </c>
      <c r="AI123" s="398">
        <v>0</v>
      </c>
      <c r="AJ123" s="398">
        <v>1584</v>
      </c>
      <c r="AK123" s="191"/>
      <c r="AL123" s="471"/>
      <c r="AM123" s="471"/>
      <c r="AN123" s="429"/>
      <c r="AO123" s="429"/>
      <c r="AP123" s="429"/>
      <c r="AQ123" s="220"/>
      <c r="AR123" s="144"/>
      <c r="AS123" s="144"/>
      <c r="BC123" s="194"/>
      <c r="BE123" s="191"/>
      <c r="BF123" s="192"/>
    </row>
    <row r="124" spans="1:58" ht="13.35" customHeight="1">
      <c r="A124" s="394">
        <v>40923</v>
      </c>
      <c r="B124" s="394">
        <v>41148</v>
      </c>
      <c r="C124" s="395" t="s">
        <v>216</v>
      </c>
      <c r="D124" s="396" t="s">
        <v>112</v>
      </c>
      <c r="E124" s="396" t="s">
        <v>82</v>
      </c>
      <c r="F124" s="397">
        <v>750</v>
      </c>
      <c r="G124" s="395" t="s">
        <v>86</v>
      </c>
      <c r="H124" s="395" t="s">
        <v>1130</v>
      </c>
      <c r="I124" s="396" t="s">
        <v>1131</v>
      </c>
      <c r="J124" s="396"/>
      <c r="K124" s="396" t="s">
        <v>1131</v>
      </c>
      <c r="L124" s="396" t="s">
        <v>1132</v>
      </c>
      <c r="M124" s="398">
        <v>1610</v>
      </c>
      <c r="N124" s="399" t="s">
        <v>1057</v>
      </c>
      <c r="O124" s="398">
        <v>0</v>
      </c>
      <c r="P124" s="398">
        <v>0</v>
      </c>
      <c r="Q124" s="398">
        <v>-1755.2</v>
      </c>
      <c r="R124" s="398">
        <v>1610</v>
      </c>
      <c r="S124" s="398">
        <v>1610</v>
      </c>
      <c r="T124" s="398">
        <v>25</v>
      </c>
      <c r="U124" s="398">
        <v>8</v>
      </c>
      <c r="V124" s="398">
        <v>5</v>
      </c>
      <c r="W124" s="398">
        <v>5</v>
      </c>
      <c r="X124" s="398">
        <v>3</v>
      </c>
      <c r="Y124" s="398">
        <v>18</v>
      </c>
      <c r="Z124" s="398">
        <v>25</v>
      </c>
      <c r="AA124" s="398">
        <v>0</v>
      </c>
      <c r="AB124" s="398">
        <v>0</v>
      </c>
      <c r="AC124" s="398">
        <v>0</v>
      </c>
      <c r="AD124" s="398">
        <v>0</v>
      </c>
      <c r="AE124" s="398">
        <v>0</v>
      </c>
      <c r="AF124" s="398">
        <v>0</v>
      </c>
      <c r="AG124" s="398">
        <v>0</v>
      </c>
      <c r="AH124" s="398">
        <v>0</v>
      </c>
      <c r="AI124" s="398">
        <v>0</v>
      </c>
      <c r="AJ124" s="398">
        <v>1699</v>
      </c>
      <c r="AK124" s="191"/>
      <c r="AL124" s="471"/>
      <c r="AM124" s="471"/>
      <c r="AN124" s="429"/>
      <c r="AO124" s="429"/>
      <c r="AP124" s="429"/>
      <c r="AQ124" s="220"/>
      <c r="AR124" s="144"/>
      <c r="AS124" s="144"/>
      <c r="BC124" s="194"/>
      <c r="BE124" s="191"/>
      <c r="BF124" s="192"/>
    </row>
    <row r="125" spans="1:58" ht="13.35" customHeight="1">
      <c r="A125" s="394">
        <v>0</v>
      </c>
      <c r="B125" s="394">
        <v>0</v>
      </c>
      <c r="C125" s="395" t="s">
        <v>217</v>
      </c>
      <c r="D125" s="396" t="s">
        <v>119</v>
      </c>
      <c r="E125" s="396" t="s">
        <v>82</v>
      </c>
      <c r="F125" s="397">
        <v>540</v>
      </c>
      <c r="G125" s="395" t="s">
        <v>135</v>
      </c>
      <c r="H125" s="395" t="s">
        <v>1059</v>
      </c>
      <c r="I125" s="396"/>
      <c r="J125" s="396"/>
      <c r="K125" s="396"/>
      <c r="L125" s="396"/>
      <c r="M125" s="398">
        <v>1365</v>
      </c>
      <c r="N125" s="399"/>
      <c r="O125" s="398">
        <v>0</v>
      </c>
      <c r="P125" s="398">
        <v>0</v>
      </c>
      <c r="Q125" s="398">
        <v>0</v>
      </c>
      <c r="R125" s="398">
        <v>0</v>
      </c>
      <c r="S125" s="398">
        <v>0</v>
      </c>
      <c r="T125" s="398">
        <v>0</v>
      </c>
      <c r="U125" s="398">
        <v>0</v>
      </c>
      <c r="V125" s="398">
        <v>0</v>
      </c>
      <c r="W125" s="398">
        <v>0</v>
      </c>
      <c r="X125" s="398">
        <v>0</v>
      </c>
      <c r="Y125" s="398">
        <v>0</v>
      </c>
      <c r="Z125" s="398">
        <v>0</v>
      </c>
      <c r="AA125" s="398">
        <v>0</v>
      </c>
      <c r="AB125" s="398">
        <v>0</v>
      </c>
      <c r="AC125" s="398">
        <v>0</v>
      </c>
      <c r="AD125" s="398">
        <v>0</v>
      </c>
      <c r="AE125" s="398">
        <v>0</v>
      </c>
      <c r="AF125" s="398">
        <v>0</v>
      </c>
      <c r="AG125" s="398">
        <v>0</v>
      </c>
      <c r="AH125" s="398">
        <v>0</v>
      </c>
      <c r="AI125" s="398">
        <v>0</v>
      </c>
      <c r="AJ125" s="398">
        <v>0</v>
      </c>
      <c r="AK125" s="191"/>
      <c r="AL125" s="471"/>
      <c r="AM125" s="471"/>
      <c r="AN125" s="429"/>
      <c r="AO125" s="429"/>
      <c r="AP125" s="429"/>
      <c r="AQ125" s="220"/>
      <c r="AR125" s="144"/>
      <c r="AS125" s="144"/>
      <c r="BC125" s="194"/>
      <c r="BE125" s="191"/>
      <c r="BF125" s="192"/>
    </row>
    <row r="126" spans="1:58" ht="13.35" customHeight="1">
      <c r="A126" s="394">
        <v>40853</v>
      </c>
      <c r="B126" s="394">
        <v>41024</v>
      </c>
      <c r="C126" s="395" t="s">
        <v>218</v>
      </c>
      <c r="D126" s="396" t="s">
        <v>171</v>
      </c>
      <c r="E126" s="396" t="s">
        <v>82</v>
      </c>
      <c r="F126" s="397">
        <v>840</v>
      </c>
      <c r="G126" s="395" t="s">
        <v>86</v>
      </c>
      <c r="H126" s="395" t="s">
        <v>790</v>
      </c>
      <c r="I126" s="396" t="s">
        <v>791</v>
      </c>
      <c r="J126" s="396"/>
      <c r="K126" s="396" t="s">
        <v>791</v>
      </c>
      <c r="L126" s="396" t="s">
        <v>792</v>
      </c>
      <c r="M126" s="398">
        <v>1815</v>
      </c>
      <c r="N126" s="399" t="s">
        <v>1057</v>
      </c>
      <c r="O126" s="398">
        <v>0</v>
      </c>
      <c r="P126" s="398">
        <v>0</v>
      </c>
      <c r="Q126" s="398">
        <v>0</v>
      </c>
      <c r="R126" s="398">
        <v>1870</v>
      </c>
      <c r="S126" s="398">
        <v>1870</v>
      </c>
      <c r="T126" s="398">
        <v>25</v>
      </c>
      <c r="U126" s="398">
        <v>8</v>
      </c>
      <c r="V126" s="398">
        <v>5</v>
      </c>
      <c r="W126" s="398">
        <v>5</v>
      </c>
      <c r="X126" s="398">
        <v>3</v>
      </c>
      <c r="Y126" s="398">
        <v>18</v>
      </c>
      <c r="Z126" s="398">
        <v>0</v>
      </c>
      <c r="AA126" s="398">
        <v>0</v>
      </c>
      <c r="AB126" s="398">
        <v>0</v>
      </c>
      <c r="AC126" s="398">
        <v>0</v>
      </c>
      <c r="AD126" s="398">
        <v>0</v>
      </c>
      <c r="AE126" s="398">
        <v>0</v>
      </c>
      <c r="AF126" s="398">
        <v>0</v>
      </c>
      <c r="AG126" s="398">
        <v>0</v>
      </c>
      <c r="AH126" s="398">
        <v>0</v>
      </c>
      <c r="AI126" s="398">
        <v>0</v>
      </c>
      <c r="AJ126" s="398">
        <v>1934</v>
      </c>
      <c r="AK126" s="191"/>
      <c r="AL126" s="471"/>
      <c r="AM126" s="471"/>
      <c r="AN126" s="429"/>
      <c r="AO126" s="429"/>
      <c r="AP126" s="429"/>
      <c r="AQ126" s="220"/>
      <c r="AR126" s="144"/>
      <c r="AS126" s="144"/>
      <c r="BC126" s="194"/>
      <c r="BE126" s="191"/>
      <c r="BF126" s="192"/>
    </row>
    <row r="127" spans="1:58" ht="13.35" customHeight="1">
      <c r="A127" s="394">
        <v>40403</v>
      </c>
      <c r="B127" s="394">
        <v>41025</v>
      </c>
      <c r="C127" s="395" t="s">
        <v>219</v>
      </c>
      <c r="D127" s="396" t="s">
        <v>91</v>
      </c>
      <c r="E127" s="396" t="s">
        <v>82</v>
      </c>
      <c r="F127" s="397">
        <v>630</v>
      </c>
      <c r="G127" s="395" t="s">
        <v>86</v>
      </c>
      <c r="H127" s="395" t="s">
        <v>361</v>
      </c>
      <c r="I127" s="396" t="s">
        <v>495</v>
      </c>
      <c r="J127" s="396"/>
      <c r="K127" s="396" t="s">
        <v>495</v>
      </c>
      <c r="L127" s="396" t="s">
        <v>793</v>
      </c>
      <c r="M127" s="398">
        <v>1485</v>
      </c>
      <c r="N127" s="399" t="s">
        <v>1057</v>
      </c>
      <c r="O127" s="398">
        <v>0</v>
      </c>
      <c r="P127" s="398">
        <v>0</v>
      </c>
      <c r="Q127" s="398">
        <v>0</v>
      </c>
      <c r="R127" s="398">
        <v>1535</v>
      </c>
      <c r="S127" s="398">
        <v>1535</v>
      </c>
      <c r="T127" s="398">
        <v>25</v>
      </c>
      <c r="U127" s="398">
        <v>8</v>
      </c>
      <c r="V127" s="398">
        <v>5</v>
      </c>
      <c r="W127" s="398">
        <v>5</v>
      </c>
      <c r="X127" s="398">
        <v>3</v>
      </c>
      <c r="Y127" s="398">
        <v>18</v>
      </c>
      <c r="Z127" s="398">
        <v>0</v>
      </c>
      <c r="AA127" s="398">
        <v>50</v>
      </c>
      <c r="AB127" s="398">
        <v>0</v>
      </c>
      <c r="AC127" s="398">
        <v>0</v>
      </c>
      <c r="AD127" s="398">
        <v>0</v>
      </c>
      <c r="AE127" s="398">
        <v>0</v>
      </c>
      <c r="AF127" s="398">
        <v>0</v>
      </c>
      <c r="AG127" s="398">
        <v>0</v>
      </c>
      <c r="AH127" s="398">
        <v>50</v>
      </c>
      <c r="AI127" s="398">
        <v>0</v>
      </c>
      <c r="AJ127" s="398">
        <v>1699</v>
      </c>
      <c r="AK127" s="191"/>
      <c r="AL127" s="471"/>
      <c r="AM127" s="471"/>
      <c r="AN127" s="429"/>
      <c r="AO127" s="429"/>
      <c r="AP127" s="429"/>
      <c r="AQ127" s="220"/>
      <c r="AR127" s="144"/>
      <c r="AS127" s="144"/>
      <c r="BC127" s="194"/>
      <c r="BE127" s="191"/>
      <c r="BF127" s="192"/>
    </row>
    <row r="128" spans="1:58" ht="13.35" customHeight="1">
      <c r="A128" s="394">
        <v>40402</v>
      </c>
      <c r="B128" s="394">
        <v>40990</v>
      </c>
      <c r="C128" s="395" t="s">
        <v>221</v>
      </c>
      <c r="D128" s="396" t="s">
        <v>117</v>
      </c>
      <c r="E128" s="396" t="s">
        <v>82</v>
      </c>
      <c r="F128" s="397">
        <v>780</v>
      </c>
      <c r="G128" s="395" t="s">
        <v>86</v>
      </c>
      <c r="H128" s="395" t="s">
        <v>363</v>
      </c>
      <c r="I128" s="396" t="s">
        <v>362</v>
      </c>
      <c r="J128" s="396"/>
      <c r="K128" s="396" t="s">
        <v>794</v>
      </c>
      <c r="L128" s="396" t="s">
        <v>795</v>
      </c>
      <c r="M128" s="398">
        <v>1695</v>
      </c>
      <c r="N128" s="399" t="s">
        <v>1057</v>
      </c>
      <c r="O128" s="398">
        <v>0</v>
      </c>
      <c r="P128" s="398">
        <v>0</v>
      </c>
      <c r="Q128" s="398">
        <v>0</v>
      </c>
      <c r="R128" s="398">
        <v>1785</v>
      </c>
      <c r="S128" s="398">
        <v>1785</v>
      </c>
      <c r="T128" s="398">
        <v>25</v>
      </c>
      <c r="U128" s="398">
        <v>8</v>
      </c>
      <c r="V128" s="398">
        <v>5</v>
      </c>
      <c r="W128" s="398">
        <v>5</v>
      </c>
      <c r="X128" s="398">
        <v>3</v>
      </c>
      <c r="Y128" s="398">
        <v>18</v>
      </c>
      <c r="Z128" s="398">
        <v>25</v>
      </c>
      <c r="AA128" s="398">
        <v>0</v>
      </c>
      <c r="AB128" s="398">
        <v>35</v>
      </c>
      <c r="AC128" s="398">
        <v>0</v>
      </c>
      <c r="AD128" s="398">
        <v>0</v>
      </c>
      <c r="AE128" s="398">
        <v>0</v>
      </c>
      <c r="AF128" s="398">
        <v>0</v>
      </c>
      <c r="AG128" s="398">
        <v>0</v>
      </c>
      <c r="AH128" s="398">
        <v>0</v>
      </c>
      <c r="AI128" s="398">
        <v>0</v>
      </c>
      <c r="AJ128" s="398">
        <v>1909</v>
      </c>
      <c r="AK128" s="191"/>
      <c r="AL128" s="471"/>
      <c r="AM128" s="471"/>
      <c r="AN128" s="429"/>
      <c r="AO128" s="429"/>
      <c r="AP128" s="429"/>
      <c r="AQ128" s="220"/>
      <c r="AR128" s="144"/>
      <c r="AS128" s="144"/>
      <c r="BC128" s="194"/>
      <c r="BE128" s="191"/>
      <c r="BF128" s="192"/>
    </row>
    <row r="129" spans="1:58" ht="13.35" customHeight="1">
      <c r="A129" s="394">
        <v>0</v>
      </c>
      <c r="B129" s="394">
        <v>0</v>
      </c>
      <c r="C129" s="395" t="s">
        <v>222</v>
      </c>
      <c r="D129" s="396" t="s">
        <v>119</v>
      </c>
      <c r="E129" s="396" t="s">
        <v>82</v>
      </c>
      <c r="F129" s="397">
        <v>540</v>
      </c>
      <c r="G129" s="395" t="s">
        <v>135</v>
      </c>
      <c r="H129" s="395" t="s">
        <v>1059</v>
      </c>
      <c r="I129" s="396"/>
      <c r="J129" s="396"/>
      <c r="K129" s="396"/>
      <c r="L129" s="396"/>
      <c r="M129" s="398">
        <v>1365</v>
      </c>
      <c r="N129" s="399"/>
      <c r="O129" s="398">
        <v>0</v>
      </c>
      <c r="P129" s="398">
        <v>0</v>
      </c>
      <c r="Q129" s="398">
        <v>0</v>
      </c>
      <c r="R129" s="398">
        <v>0</v>
      </c>
      <c r="S129" s="398">
        <v>0</v>
      </c>
      <c r="T129" s="398">
        <v>0</v>
      </c>
      <c r="U129" s="398">
        <v>0</v>
      </c>
      <c r="V129" s="398">
        <v>0</v>
      </c>
      <c r="W129" s="398">
        <v>0</v>
      </c>
      <c r="X129" s="398">
        <v>0</v>
      </c>
      <c r="Y129" s="398">
        <v>0</v>
      </c>
      <c r="Z129" s="398">
        <v>0</v>
      </c>
      <c r="AA129" s="398">
        <v>0</v>
      </c>
      <c r="AB129" s="398">
        <v>0</v>
      </c>
      <c r="AC129" s="398">
        <v>0</v>
      </c>
      <c r="AD129" s="398">
        <v>0</v>
      </c>
      <c r="AE129" s="398">
        <v>0</v>
      </c>
      <c r="AF129" s="398">
        <v>0</v>
      </c>
      <c r="AG129" s="398">
        <v>0</v>
      </c>
      <c r="AH129" s="398">
        <v>0</v>
      </c>
      <c r="AI129" s="398">
        <v>0</v>
      </c>
      <c r="AJ129" s="398">
        <v>0</v>
      </c>
      <c r="AK129" s="191"/>
      <c r="AL129" s="471"/>
      <c r="AM129" s="471"/>
      <c r="AN129" s="429"/>
      <c r="AO129" s="429"/>
      <c r="AP129" s="429"/>
      <c r="AQ129" s="220"/>
      <c r="AR129" s="144"/>
      <c r="AS129" s="144"/>
      <c r="BC129" s="194"/>
      <c r="BE129" s="191"/>
      <c r="BF129" s="192"/>
    </row>
    <row r="130" spans="1:58" ht="13.35" customHeight="1">
      <c r="A130" s="394">
        <v>30189</v>
      </c>
      <c r="B130" s="394">
        <v>41208</v>
      </c>
      <c r="C130" s="395" t="s">
        <v>223</v>
      </c>
      <c r="D130" s="396" t="s">
        <v>91</v>
      </c>
      <c r="E130" s="396" t="s">
        <v>82</v>
      </c>
      <c r="F130" s="397">
        <v>630</v>
      </c>
      <c r="G130" s="395" t="s">
        <v>86</v>
      </c>
      <c r="H130" s="395" t="s">
        <v>224</v>
      </c>
      <c r="I130" s="396" t="s">
        <v>438</v>
      </c>
      <c r="J130" s="396"/>
      <c r="K130" s="396" t="s">
        <v>1133</v>
      </c>
      <c r="L130" s="396" t="s">
        <v>1134</v>
      </c>
      <c r="M130" s="398">
        <v>1485</v>
      </c>
      <c r="N130" s="399" t="s">
        <v>1057</v>
      </c>
      <c r="O130" s="398">
        <v>0</v>
      </c>
      <c r="P130" s="398">
        <v>0</v>
      </c>
      <c r="Q130" s="398">
        <v>-1000</v>
      </c>
      <c r="R130" s="398">
        <v>1708</v>
      </c>
      <c r="S130" s="398">
        <v>1708</v>
      </c>
      <c r="T130" s="398">
        <v>25</v>
      </c>
      <c r="U130" s="398">
        <v>8</v>
      </c>
      <c r="V130" s="398">
        <v>5</v>
      </c>
      <c r="W130" s="398">
        <v>5</v>
      </c>
      <c r="X130" s="398">
        <v>3</v>
      </c>
      <c r="Y130" s="398">
        <v>18</v>
      </c>
      <c r="Z130" s="398">
        <v>25</v>
      </c>
      <c r="AA130" s="398">
        <v>0</v>
      </c>
      <c r="AB130" s="398">
        <v>0</v>
      </c>
      <c r="AC130" s="398">
        <v>0</v>
      </c>
      <c r="AD130" s="398">
        <v>0</v>
      </c>
      <c r="AE130" s="398">
        <v>-1000</v>
      </c>
      <c r="AF130" s="398">
        <v>0</v>
      </c>
      <c r="AG130" s="398">
        <v>0</v>
      </c>
      <c r="AH130" s="398">
        <v>0</v>
      </c>
      <c r="AI130" s="398">
        <v>0</v>
      </c>
      <c r="AJ130" s="398">
        <v>797</v>
      </c>
      <c r="AK130" s="191"/>
      <c r="AL130" s="471"/>
      <c r="AM130" s="471"/>
      <c r="AN130" s="429"/>
      <c r="AO130" s="429"/>
      <c r="AP130" s="429"/>
      <c r="AQ130" s="220"/>
      <c r="AR130" s="144"/>
      <c r="AS130" s="144"/>
      <c r="BC130" s="194"/>
      <c r="BE130" s="191"/>
      <c r="BF130" s="192"/>
    </row>
    <row r="131" spans="1:58" ht="13.35" customHeight="1">
      <c r="A131" s="394">
        <v>30227</v>
      </c>
      <c r="B131" s="394">
        <v>41233</v>
      </c>
      <c r="C131" s="395" t="s">
        <v>225</v>
      </c>
      <c r="D131" s="396" t="s">
        <v>109</v>
      </c>
      <c r="E131" s="396" t="s">
        <v>82</v>
      </c>
      <c r="F131" s="397">
        <v>1144</v>
      </c>
      <c r="G131" s="395" t="s">
        <v>86</v>
      </c>
      <c r="H131" s="395" t="s">
        <v>226</v>
      </c>
      <c r="I131" s="396" t="s">
        <v>439</v>
      </c>
      <c r="J131" s="396"/>
      <c r="K131" s="396" t="s">
        <v>1076</v>
      </c>
      <c r="L131" s="396" t="s">
        <v>1108</v>
      </c>
      <c r="M131" s="398">
        <v>1960</v>
      </c>
      <c r="N131" s="399" t="s">
        <v>1057</v>
      </c>
      <c r="O131" s="398">
        <v>0</v>
      </c>
      <c r="P131" s="398">
        <v>0</v>
      </c>
      <c r="Q131" s="398">
        <v>-35.74</v>
      </c>
      <c r="R131" s="398">
        <v>2493</v>
      </c>
      <c r="S131" s="398">
        <v>2493</v>
      </c>
      <c r="T131" s="398">
        <v>25</v>
      </c>
      <c r="U131" s="398">
        <v>8</v>
      </c>
      <c r="V131" s="398">
        <v>5</v>
      </c>
      <c r="W131" s="398">
        <v>5</v>
      </c>
      <c r="X131" s="398">
        <v>3</v>
      </c>
      <c r="Y131" s="398">
        <v>18</v>
      </c>
      <c r="Z131" s="398">
        <v>25</v>
      </c>
      <c r="AA131" s="398">
        <v>0</v>
      </c>
      <c r="AB131" s="398">
        <v>35</v>
      </c>
      <c r="AC131" s="398">
        <v>0</v>
      </c>
      <c r="AD131" s="398">
        <v>0</v>
      </c>
      <c r="AE131" s="398">
        <v>0</v>
      </c>
      <c r="AF131" s="398">
        <v>0</v>
      </c>
      <c r="AG131" s="398">
        <v>0</v>
      </c>
      <c r="AH131" s="398">
        <v>0</v>
      </c>
      <c r="AI131" s="398">
        <v>0</v>
      </c>
      <c r="AJ131" s="398">
        <v>2617</v>
      </c>
      <c r="AK131" s="191"/>
      <c r="AL131" s="471"/>
      <c r="AM131" s="471"/>
      <c r="AN131" s="429"/>
      <c r="AO131" s="429"/>
      <c r="AP131" s="429"/>
      <c r="AQ131" s="220"/>
      <c r="AR131" s="144"/>
      <c r="AS131" s="144"/>
      <c r="BC131" s="194"/>
      <c r="BE131" s="191"/>
      <c r="BF131" s="192"/>
    </row>
    <row r="132" spans="1:58" ht="13.35" customHeight="1">
      <c r="A132" s="394">
        <v>40702</v>
      </c>
      <c r="B132" s="394">
        <v>41068</v>
      </c>
      <c r="C132" s="395" t="s">
        <v>227</v>
      </c>
      <c r="D132" s="396" t="s">
        <v>178</v>
      </c>
      <c r="E132" s="396" t="s">
        <v>82</v>
      </c>
      <c r="F132" s="397">
        <v>1240</v>
      </c>
      <c r="G132" s="395" t="s">
        <v>86</v>
      </c>
      <c r="H132" s="395" t="s">
        <v>536</v>
      </c>
      <c r="I132" s="396" t="s">
        <v>537</v>
      </c>
      <c r="J132" s="396"/>
      <c r="K132" s="396" t="s">
        <v>534</v>
      </c>
      <c r="L132" s="396" t="s">
        <v>901</v>
      </c>
      <c r="M132" s="398">
        <v>2540</v>
      </c>
      <c r="N132" s="399" t="s">
        <v>1057</v>
      </c>
      <c r="O132" s="398">
        <v>0</v>
      </c>
      <c r="P132" s="398">
        <v>0</v>
      </c>
      <c r="Q132" s="398">
        <v>0</v>
      </c>
      <c r="R132" s="398">
        <v>2670</v>
      </c>
      <c r="S132" s="398">
        <v>2670</v>
      </c>
      <c r="T132" s="398">
        <v>25</v>
      </c>
      <c r="U132" s="398">
        <v>8</v>
      </c>
      <c r="V132" s="398">
        <v>5</v>
      </c>
      <c r="W132" s="398">
        <v>5</v>
      </c>
      <c r="X132" s="398">
        <v>3</v>
      </c>
      <c r="Y132" s="398">
        <v>18</v>
      </c>
      <c r="Z132" s="398">
        <v>25</v>
      </c>
      <c r="AA132" s="398">
        <v>50</v>
      </c>
      <c r="AB132" s="398">
        <v>0</v>
      </c>
      <c r="AC132" s="398">
        <v>0</v>
      </c>
      <c r="AD132" s="398">
        <v>0</v>
      </c>
      <c r="AE132" s="398">
        <v>0</v>
      </c>
      <c r="AF132" s="398">
        <v>0</v>
      </c>
      <c r="AG132" s="398">
        <v>0</v>
      </c>
      <c r="AH132" s="398">
        <v>0</v>
      </c>
      <c r="AI132" s="398">
        <v>0</v>
      </c>
      <c r="AJ132" s="398">
        <v>2809</v>
      </c>
      <c r="AK132" s="191"/>
      <c r="AL132" s="471"/>
      <c r="AM132" s="471"/>
      <c r="AN132" s="429"/>
      <c r="AO132" s="429"/>
      <c r="AP132" s="429"/>
      <c r="AQ132" s="220"/>
      <c r="AR132" s="144"/>
      <c r="AS132" s="144"/>
      <c r="BC132" s="194"/>
      <c r="BE132" s="191"/>
      <c r="BF132" s="192"/>
    </row>
    <row r="133" spans="1:58" ht="13.35" customHeight="1">
      <c r="A133" s="394">
        <v>40366</v>
      </c>
      <c r="B133" s="394">
        <v>41188</v>
      </c>
      <c r="C133" s="395" t="s">
        <v>228</v>
      </c>
      <c r="D133" s="396" t="s">
        <v>112</v>
      </c>
      <c r="E133" s="396" t="s">
        <v>82</v>
      </c>
      <c r="F133" s="397">
        <v>750</v>
      </c>
      <c r="G133" s="395" t="s">
        <v>86</v>
      </c>
      <c r="H133" s="395" t="s">
        <v>364</v>
      </c>
      <c r="I133" s="396" t="s">
        <v>353</v>
      </c>
      <c r="J133" s="396"/>
      <c r="K133" s="396" t="s">
        <v>1088</v>
      </c>
      <c r="L133" s="396" t="s">
        <v>1089</v>
      </c>
      <c r="M133" s="398">
        <v>1610</v>
      </c>
      <c r="N133" s="399" t="s">
        <v>1057</v>
      </c>
      <c r="O133" s="398">
        <v>0</v>
      </c>
      <c r="P133" s="398">
        <v>0</v>
      </c>
      <c r="Q133" s="398">
        <v>0</v>
      </c>
      <c r="R133" s="398">
        <v>1734</v>
      </c>
      <c r="S133" s="398">
        <v>1734</v>
      </c>
      <c r="T133" s="398">
        <v>25</v>
      </c>
      <c r="U133" s="398">
        <v>8</v>
      </c>
      <c r="V133" s="398">
        <v>5</v>
      </c>
      <c r="W133" s="398">
        <v>5</v>
      </c>
      <c r="X133" s="398">
        <v>3</v>
      </c>
      <c r="Y133" s="398">
        <v>18</v>
      </c>
      <c r="Z133" s="398">
        <v>25</v>
      </c>
      <c r="AA133" s="398">
        <v>0</v>
      </c>
      <c r="AB133" s="398">
        <v>35</v>
      </c>
      <c r="AC133" s="398">
        <v>0</v>
      </c>
      <c r="AD133" s="398">
        <v>0</v>
      </c>
      <c r="AE133" s="398">
        <v>0</v>
      </c>
      <c r="AF133" s="398">
        <v>0</v>
      </c>
      <c r="AG133" s="398">
        <v>0</v>
      </c>
      <c r="AH133" s="398">
        <v>0</v>
      </c>
      <c r="AI133" s="398">
        <v>0</v>
      </c>
      <c r="AJ133" s="398">
        <v>1858</v>
      </c>
      <c r="AK133" s="191"/>
      <c r="AL133" s="471"/>
      <c r="AM133" s="471"/>
      <c r="AN133" s="429"/>
      <c r="AO133" s="429"/>
      <c r="AP133" s="429"/>
      <c r="AQ133" s="220"/>
      <c r="AR133" s="144"/>
      <c r="AS133" s="144"/>
      <c r="BC133" s="194"/>
      <c r="BE133" s="191"/>
      <c r="BF133" s="192"/>
    </row>
    <row r="134" spans="1:58" ht="13.35" customHeight="1">
      <c r="A134" s="394">
        <v>30210</v>
      </c>
      <c r="B134" s="394">
        <v>41186</v>
      </c>
      <c r="C134" s="395" t="s">
        <v>229</v>
      </c>
      <c r="D134" s="396" t="s">
        <v>85</v>
      </c>
      <c r="E134" s="396" t="s">
        <v>82</v>
      </c>
      <c r="F134" s="397">
        <v>690</v>
      </c>
      <c r="G134" s="395" t="s">
        <v>86</v>
      </c>
      <c r="H134" s="395" t="s">
        <v>230</v>
      </c>
      <c r="I134" s="396" t="s">
        <v>430</v>
      </c>
      <c r="J134" s="396"/>
      <c r="K134" s="396" t="s">
        <v>1088</v>
      </c>
      <c r="L134" s="396" t="s">
        <v>1089</v>
      </c>
      <c r="M134" s="398">
        <v>1515</v>
      </c>
      <c r="N134" s="399" t="s">
        <v>1057</v>
      </c>
      <c r="O134" s="398">
        <v>0</v>
      </c>
      <c r="P134" s="398">
        <v>0</v>
      </c>
      <c r="Q134" s="398">
        <v>0</v>
      </c>
      <c r="R134" s="398">
        <v>1729</v>
      </c>
      <c r="S134" s="398">
        <v>1729</v>
      </c>
      <c r="T134" s="398">
        <v>25</v>
      </c>
      <c r="U134" s="398">
        <v>8</v>
      </c>
      <c r="V134" s="398">
        <v>5</v>
      </c>
      <c r="W134" s="398">
        <v>5</v>
      </c>
      <c r="X134" s="398">
        <v>3</v>
      </c>
      <c r="Y134" s="398">
        <v>18</v>
      </c>
      <c r="Z134" s="398">
        <v>25</v>
      </c>
      <c r="AA134" s="398">
        <v>0</v>
      </c>
      <c r="AB134" s="398">
        <v>0</v>
      </c>
      <c r="AC134" s="398">
        <v>0</v>
      </c>
      <c r="AD134" s="398">
        <v>0</v>
      </c>
      <c r="AE134" s="398">
        <v>0</v>
      </c>
      <c r="AF134" s="398">
        <v>0</v>
      </c>
      <c r="AG134" s="398">
        <v>0</v>
      </c>
      <c r="AH134" s="398">
        <v>0</v>
      </c>
      <c r="AI134" s="398">
        <v>0</v>
      </c>
      <c r="AJ134" s="398">
        <v>1818</v>
      </c>
      <c r="AK134" s="191"/>
      <c r="AL134" s="471"/>
      <c r="AM134" s="471"/>
      <c r="AN134" s="429"/>
      <c r="AO134" s="429"/>
      <c r="AP134" s="429"/>
      <c r="AQ134" s="220"/>
      <c r="AR134" s="144"/>
      <c r="AS134" s="144"/>
      <c r="BC134" s="194"/>
      <c r="BE134" s="191"/>
      <c r="BF134" s="192"/>
    </row>
    <row r="135" spans="1:58" ht="13.35" customHeight="1">
      <c r="A135" s="394">
        <v>40952</v>
      </c>
      <c r="B135" s="394">
        <v>41200</v>
      </c>
      <c r="C135" s="395" t="s">
        <v>231</v>
      </c>
      <c r="D135" s="396" t="s">
        <v>81</v>
      </c>
      <c r="E135" s="396" t="s">
        <v>82</v>
      </c>
      <c r="F135" s="397">
        <v>1080</v>
      </c>
      <c r="G135" s="395" t="s">
        <v>86</v>
      </c>
      <c r="H135" s="395" t="s">
        <v>1135</v>
      </c>
      <c r="I135" s="396" t="s">
        <v>681</v>
      </c>
      <c r="J135" s="396"/>
      <c r="K135" s="396" t="s">
        <v>681</v>
      </c>
      <c r="L135" s="396" t="s">
        <v>1136</v>
      </c>
      <c r="M135" s="398">
        <v>1940</v>
      </c>
      <c r="N135" s="399" t="s">
        <v>1057</v>
      </c>
      <c r="O135" s="398">
        <v>0</v>
      </c>
      <c r="P135" s="398">
        <v>0</v>
      </c>
      <c r="Q135" s="398">
        <v>0</v>
      </c>
      <c r="R135" s="398">
        <v>1940</v>
      </c>
      <c r="S135" s="398">
        <v>1940</v>
      </c>
      <c r="T135" s="398">
        <v>25</v>
      </c>
      <c r="U135" s="398">
        <v>8</v>
      </c>
      <c r="V135" s="398">
        <v>5</v>
      </c>
      <c r="W135" s="398">
        <v>5</v>
      </c>
      <c r="X135" s="398">
        <v>3</v>
      </c>
      <c r="Y135" s="398">
        <v>18</v>
      </c>
      <c r="Z135" s="398">
        <v>25</v>
      </c>
      <c r="AA135" s="398">
        <v>50</v>
      </c>
      <c r="AB135" s="398">
        <v>0</v>
      </c>
      <c r="AC135" s="398">
        <v>0</v>
      </c>
      <c r="AD135" s="398">
        <v>0</v>
      </c>
      <c r="AE135" s="398">
        <v>0</v>
      </c>
      <c r="AF135" s="398">
        <v>0</v>
      </c>
      <c r="AG135" s="398">
        <v>0</v>
      </c>
      <c r="AH135" s="398">
        <v>0</v>
      </c>
      <c r="AI135" s="398">
        <v>0</v>
      </c>
      <c r="AJ135" s="398">
        <v>2079</v>
      </c>
      <c r="AK135" s="191"/>
      <c r="AL135" s="471"/>
      <c r="AM135" s="471"/>
      <c r="AN135" s="429"/>
      <c r="AO135" s="429"/>
      <c r="AP135" s="429"/>
      <c r="AQ135" s="220"/>
      <c r="AR135" s="144"/>
      <c r="AS135" s="144"/>
      <c r="BC135" s="194"/>
      <c r="BE135" s="191"/>
      <c r="BF135" s="192"/>
    </row>
    <row r="136" spans="1:58" ht="13.35" customHeight="1">
      <c r="A136" s="394">
        <v>40797</v>
      </c>
      <c r="B136" s="394">
        <v>41112</v>
      </c>
      <c r="C136" s="395" t="s">
        <v>232</v>
      </c>
      <c r="D136" s="396" t="s">
        <v>91</v>
      </c>
      <c r="E136" s="396" t="s">
        <v>82</v>
      </c>
      <c r="F136" s="397">
        <v>630</v>
      </c>
      <c r="G136" s="395" t="s">
        <v>86</v>
      </c>
      <c r="H136" s="395" t="s">
        <v>706</v>
      </c>
      <c r="I136" s="396" t="s">
        <v>466</v>
      </c>
      <c r="J136" s="396"/>
      <c r="K136" s="396" t="s">
        <v>902</v>
      </c>
      <c r="L136" s="396" t="s">
        <v>903</v>
      </c>
      <c r="M136" s="398">
        <v>1485</v>
      </c>
      <c r="N136" s="399" t="s">
        <v>1057</v>
      </c>
      <c r="O136" s="398">
        <v>0</v>
      </c>
      <c r="P136" s="398">
        <v>0</v>
      </c>
      <c r="Q136" s="398">
        <v>0</v>
      </c>
      <c r="R136" s="398">
        <v>1535</v>
      </c>
      <c r="S136" s="398">
        <v>1535</v>
      </c>
      <c r="T136" s="398">
        <v>25</v>
      </c>
      <c r="U136" s="398">
        <v>8</v>
      </c>
      <c r="V136" s="398">
        <v>5</v>
      </c>
      <c r="W136" s="398">
        <v>5</v>
      </c>
      <c r="X136" s="398">
        <v>3</v>
      </c>
      <c r="Y136" s="398">
        <v>18</v>
      </c>
      <c r="Z136" s="398">
        <v>25</v>
      </c>
      <c r="AA136" s="398">
        <v>0</v>
      </c>
      <c r="AB136" s="398">
        <v>0</v>
      </c>
      <c r="AC136" s="398">
        <v>0</v>
      </c>
      <c r="AD136" s="398">
        <v>0</v>
      </c>
      <c r="AE136" s="398">
        <v>0</v>
      </c>
      <c r="AF136" s="398">
        <v>0</v>
      </c>
      <c r="AG136" s="398">
        <v>0</v>
      </c>
      <c r="AH136" s="398">
        <v>0</v>
      </c>
      <c r="AI136" s="398">
        <v>0</v>
      </c>
      <c r="AJ136" s="398">
        <v>1624</v>
      </c>
      <c r="AK136" s="191"/>
      <c r="AL136" s="471"/>
      <c r="AM136" s="471"/>
      <c r="AN136" s="429"/>
      <c r="AO136" s="429"/>
      <c r="AP136" s="429"/>
      <c r="AQ136" s="220"/>
      <c r="AR136" s="144"/>
      <c r="AS136" s="144"/>
      <c r="BC136" s="194"/>
      <c r="BE136" s="191"/>
      <c r="BF136" s="192"/>
    </row>
    <row r="137" spans="1:58" ht="13.35" customHeight="1">
      <c r="A137" s="394">
        <v>40678</v>
      </c>
      <c r="B137" s="394">
        <v>41064</v>
      </c>
      <c r="C137" s="395" t="s">
        <v>233</v>
      </c>
      <c r="D137" s="396" t="s">
        <v>97</v>
      </c>
      <c r="E137" s="396" t="s">
        <v>82</v>
      </c>
      <c r="F137" s="397">
        <v>690</v>
      </c>
      <c r="G137" s="395" t="s">
        <v>86</v>
      </c>
      <c r="H137" s="395" t="s">
        <v>539</v>
      </c>
      <c r="I137" s="396" t="s">
        <v>540</v>
      </c>
      <c r="J137" s="396"/>
      <c r="K137" s="396" t="s">
        <v>904</v>
      </c>
      <c r="L137" s="396" t="s">
        <v>905</v>
      </c>
      <c r="M137" s="398">
        <v>1515</v>
      </c>
      <c r="N137" s="399" t="s">
        <v>1057</v>
      </c>
      <c r="O137" s="398">
        <v>0</v>
      </c>
      <c r="P137" s="398">
        <v>0</v>
      </c>
      <c r="Q137" s="398">
        <v>0</v>
      </c>
      <c r="R137" s="398">
        <v>1599</v>
      </c>
      <c r="S137" s="398">
        <v>1599</v>
      </c>
      <c r="T137" s="398">
        <v>25</v>
      </c>
      <c r="U137" s="398">
        <v>8</v>
      </c>
      <c r="V137" s="398">
        <v>5</v>
      </c>
      <c r="W137" s="398">
        <v>5</v>
      </c>
      <c r="X137" s="398">
        <v>3</v>
      </c>
      <c r="Y137" s="398">
        <v>18</v>
      </c>
      <c r="Z137" s="398">
        <v>25</v>
      </c>
      <c r="AA137" s="398">
        <v>0</v>
      </c>
      <c r="AB137" s="398">
        <v>0</v>
      </c>
      <c r="AC137" s="398">
        <v>0</v>
      </c>
      <c r="AD137" s="398">
        <v>0</v>
      </c>
      <c r="AE137" s="398">
        <v>0</v>
      </c>
      <c r="AF137" s="398">
        <v>0</v>
      </c>
      <c r="AG137" s="398">
        <v>0</v>
      </c>
      <c r="AH137" s="398">
        <v>0</v>
      </c>
      <c r="AI137" s="398">
        <v>0</v>
      </c>
      <c r="AJ137" s="398">
        <v>1688</v>
      </c>
      <c r="AK137" s="191"/>
      <c r="AL137" s="471"/>
      <c r="AM137" s="471"/>
      <c r="AN137" s="429"/>
      <c r="AO137" s="429"/>
      <c r="AP137" s="429"/>
      <c r="AQ137" s="220"/>
      <c r="AR137" s="144"/>
      <c r="AS137" s="144"/>
      <c r="BC137" s="194"/>
      <c r="BE137" s="191"/>
      <c r="BF137" s="192"/>
    </row>
    <row r="138" spans="1:58" ht="13.35" customHeight="1">
      <c r="A138" s="394">
        <v>40770</v>
      </c>
      <c r="B138" s="394">
        <v>41145</v>
      </c>
      <c r="C138" s="395" t="s">
        <v>234</v>
      </c>
      <c r="D138" s="396" t="s">
        <v>117</v>
      </c>
      <c r="E138" s="396" t="s">
        <v>82</v>
      </c>
      <c r="F138" s="397">
        <v>780</v>
      </c>
      <c r="G138" s="395" t="s">
        <v>86</v>
      </c>
      <c r="H138" s="395" t="s">
        <v>707</v>
      </c>
      <c r="I138" s="396" t="s">
        <v>708</v>
      </c>
      <c r="J138" s="396"/>
      <c r="K138" s="396" t="s">
        <v>698</v>
      </c>
      <c r="L138" s="396" t="s">
        <v>1137</v>
      </c>
      <c r="M138" s="398">
        <v>1695</v>
      </c>
      <c r="N138" s="399" t="s">
        <v>1057</v>
      </c>
      <c r="O138" s="398">
        <v>0</v>
      </c>
      <c r="P138" s="398">
        <v>0</v>
      </c>
      <c r="Q138" s="398">
        <v>0</v>
      </c>
      <c r="R138" s="398">
        <v>1803</v>
      </c>
      <c r="S138" s="398">
        <v>1803</v>
      </c>
      <c r="T138" s="398">
        <v>25</v>
      </c>
      <c r="U138" s="398">
        <v>8</v>
      </c>
      <c r="V138" s="398">
        <v>5</v>
      </c>
      <c r="W138" s="398">
        <v>5</v>
      </c>
      <c r="X138" s="398">
        <v>3</v>
      </c>
      <c r="Y138" s="398">
        <v>18</v>
      </c>
      <c r="Z138" s="398">
        <v>0</v>
      </c>
      <c r="AA138" s="398">
        <v>50</v>
      </c>
      <c r="AB138" s="398">
        <v>0</v>
      </c>
      <c r="AC138" s="398">
        <v>0</v>
      </c>
      <c r="AD138" s="398">
        <v>0</v>
      </c>
      <c r="AE138" s="398">
        <v>0</v>
      </c>
      <c r="AF138" s="398">
        <v>0</v>
      </c>
      <c r="AG138" s="398">
        <v>0</v>
      </c>
      <c r="AH138" s="398">
        <v>0</v>
      </c>
      <c r="AI138" s="398">
        <v>0</v>
      </c>
      <c r="AJ138" s="398">
        <v>1917</v>
      </c>
      <c r="AK138" s="191"/>
      <c r="AL138" s="471"/>
      <c r="AM138" s="471"/>
      <c r="AN138" s="429"/>
      <c r="AO138" s="429"/>
      <c r="AP138" s="429"/>
      <c r="AQ138" s="220"/>
      <c r="AR138" s="144"/>
      <c r="AS138" s="144"/>
      <c r="BC138" s="194"/>
      <c r="BE138" s="191"/>
      <c r="BF138" s="192"/>
    </row>
    <row r="139" spans="1:58" ht="13.35" customHeight="1">
      <c r="A139" s="394">
        <v>40816</v>
      </c>
      <c r="B139" s="394">
        <v>40975</v>
      </c>
      <c r="C139" s="395" t="s">
        <v>235</v>
      </c>
      <c r="D139" s="396" t="s">
        <v>112</v>
      </c>
      <c r="E139" s="396" t="s">
        <v>82</v>
      </c>
      <c r="F139" s="397">
        <v>750</v>
      </c>
      <c r="G139" s="395" t="s">
        <v>83</v>
      </c>
      <c r="H139" s="395" t="s">
        <v>796</v>
      </c>
      <c r="I139" s="396" t="s">
        <v>797</v>
      </c>
      <c r="J139" s="396" t="s">
        <v>679</v>
      </c>
      <c r="K139" s="396" t="s">
        <v>797</v>
      </c>
      <c r="L139" s="396" t="s">
        <v>798</v>
      </c>
      <c r="M139" s="398">
        <v>1610</v>
      </c>
      <c r="N139" s="399" t="s">
        <v>1057</v>
      </c>
      <c r="O139" s="398">
        <v>0</v>
      </c>
      <c r="P139" s="398">
        <v>0</v>
      </c>
      <c r="Q139" s="398">
        <v>0</v>
      </c>
      <c r="R139" s="398">
        <v>1665</v>
      </c>
      <c r="S139" s="398">
        <v>1665</v>
      </c>
      <c r="T139" s="398">
        <v>25</v>
      </c>
      <c r="U139" s="398">
        <v>8</v>
      </c>
      <c r="V139" s="398">
        <v>5</v>
      </c>
      <c r="W139" s="398">
        <v>5</v>
      </c>
      <c r="X139" s="398">
        <v>3</v>
      </c>
      <c r="Y139" s="398">
        <v>18</v>
      </c>
      <c r="Z139" s="398">
        <v>25</v>
      </c>
      <c r="AA139" s="398">
        <v>0</v>
      </c>
      <c r="AB139" s="398">
        <v>0</v>
      </c>
      <c r="AC139" s="398">
        <v>0</v>
      </c>
      <c r="AD139" s="398">
        <v>0</v>
      </c>
      <c r="AE139" s="398">
        <v>0</v>
      </c>
      <c r="AF139" s="398">
        <v>0</v>
      </c>
      <c r="AG139" s="398">
        <v>0</v>
      </c>
      <c r="AH139" s="398">
        <v>0</v>
      </c>
      <c r="AI139" s="398">
        <v>0</v>
      </c>
      <c r="AJ139" s="398">
        <v>1754</v>
      </c>
      <c r="AK139" s="191"/>
      <c r="AL139" s="471"/>
      <c r="AM139" s="471"/>
      <c r="AN139" s="429"/>
      <c r="AO139" s="429"/>
      <c r="AP139" s="429"/>
      <c r="AQ139" s="220"/>
      <c r="AR139" s="144"/>
      <c r="AS139" s="144"/>
      <c r="BC139" s="194"/>
      <c r="BE139" s="191"/>
      <c r="BF139" s="192"/>
    </row>
    <row r="140" spans="1:58" ht="13.35" customHeight="1">
      <c r="A140" s="394">
        <v>40430</v>
      </c>
      <c r="B140" s="394">
        <v>40961</v>
      </c>
      <c r="C140" s="395" t="s">
        <v>236</v>
      </c>
      <c r="D140" s="396" t="s">
        <v>134</v>
      </c>
      <c r="E140" s="396" t="s">
        <v>82</v>
      </c>
      <c r="F140" s="397">
        <v>1144</v>
      </c>
      <c r="G140" s="395" t="s">
        <v>83</v>
      </c>
      <c r="H140" s="395" t="s">
        <v>393</v>
      </c>
      <c r="I140" s="396" t="s">
        <v>241</v>
      </c>
      <c r="J140" s="396" t="s">
        <v>781</v>
      </c>
      <c r="K140" s="396" t="s">
        <v>511</v>
      </c>
      <c r="L140" s="396" t="s">
        <v>799</v>
      </c>
      <c r="M140" s="398">
        <v>1960</v>
      </c>
      <c r="N140" s="399" t="s">
        <v>1057</v>
      </c>
      <c r="O140" s="398">
        <v>0</v>
      </c>
      <c r="P140" s="398">
        <v>0</v>
      </c>
      <c r="Q140" s="398">
        <v>25</v>
      </c>
      <c r="R140" s="398">
        <v>2225</v>
      </c>
      <c r="S140" s="398">
        <v>2225</v>
      </c>
      <c r="T140" s="398">
        <v>25</v>
      </c>
      <c r="U140" s="398">
        <v>8</v>
      </c>
      <c r="V140" s="398">
        <v>5</v>
      </c>
      <c r="W140" s="398">
        <v>5</v>
      </c>
      <c r="X140" s="398">
        <v>3</v>
      </c>
      <c r="Y140" s="398">
        <v>18</v>
      </c>
      <c r="Z140" s="398">
        <v>25</v>
      </c>
      <c r="AA140" s="398">
        <v>50</v>
      </c>
      <c r="AB140" s="398">
        <v>0</v>
      </c>
      <c r="AC140" s="398">
        <v>0</v>
      </c>
      <c r="AD140" s="398">
        <v>0</v>
      </c>
      <c r="AE140" s="398">
        <v>0</v>
      </c>
      <c r="AF140" s="398">
        <v>0</v>
      </c>
      <c r="AG140" s="398">
        <v>0</v>
      </c>
      <c r="AH140" s="398">
        <v>0</v>
      </c>
      <c r="AI140" s="398">
        <v>0</v>
      </c>
      <c r="AJ140" s="398">
        <v>2364</v>
      </c>
      <c r="AK140" s="191"/>
      <c r="AL140" s="471"/>
      <c r="AM140" s="471"/>
      <c r="AN140" s="429"/>
      <c r="AO140" s="429"/>
      <c r="AP140" s="429"/>
      <c r="AQ140" s="220"/>
      <c r="AR140" s="144"/>
      <c r="AS140" s="144"/>
      <c r="BC140" s="194"/>
      <c r="BE140" s="191"/>
      <c r="BF140" s="192"/>
    </row>
    <row r="141" spans="1:58" ht="13.35" customHeight="1">
      <c r="A141" s="394">
        <v>40951</v>
      </c>
      <c r="B141" s="394">
        <v>41197</v>
      </c>
      <c r="C141" s="395" t="s">
        <v>237</v>
      </c>
      <c r="D141" s="396" t="s">
        <v>97</v>
      </c>
      <c r="E141" s="396" t="s">
        <v>82</v>
      </c>
      <c r="F141" s="397">
        <v>690</v>
      </c>
      <c r="G141" s="395" t="s">
        <v>86</v>
      </c>
      <c r="H141" s="395" t="s">
        <v>1138</v>
      </c>
      <c r="I141" s="396" t="s">
        <v>1139</v>
      </c>
      <c r="J141" s="396"/>
      <c r="K141" s="396" t="s">
        <v>1139</v>
      </c>
      <c r="L141" s="396" t="s">
        <v>1113</v>
      </c>
      <c r="M141" s="398">
        <v>1515</v>
      </c>
      <c r="N141" s="399" t="s">
        <v>1057</v>
      </c>
      <c r="O141" s="398">
        <v>0</v>
      </c>
      <c r="P141" s="398">
        <v>0</v>
      </c>
      <c r="Q141" s="398">
        <v>-1426</v>
      </c>
      <c r="R141" s="398">
        <v>1515</v>
      </c>
      <c r="S141" s="398">
        <v>1515</v>
      </c>
      <c r="T141" s="398">
        <v>25</v>
      </c>
      <c r="U141" s="398">
        <v>8</v>
      </c>
      <c r="V141" s="398">
        <v>5</v>
      </c>
      <c r="W141" s="398">
        <v>5</v>
      </c>
      <c r="X141" s="398">
        <v>3</v>
      </c>
      <c r="Y141" s="398">
        <v>18</v>
      </c>
      <c r="Z141" s="398">
        <v>25</v>
      </c>
      <c r="AA141" s="398">
        <v>0</v>
      </c>
      <c r="AB141" s="398">
        <v>0</v>
      </c>
      <c r="AC141" s="398">
        <v>0</v>
      </c>
      <c r="AD141" s="398">
        <v>0</v>
      </c>
      <c r="AE141" s="398">
        <v>-3030</v>
      </c>
      <c r="AF141" s="398">
        <v>0</v>
      </c>
      <c r="AG141" s="398">
        <v>0</v>
      </c>
      <c r="AH141" s="398">
        <v>0</v>
      </c>
      <c r="AI141" s="398">
        <v>0</v>
      </c>
      <c r="AJ141" s="398">
        <v>-1426</v>
      </c>
      <c r="AK141" s="191"/>
      <c r="AL141" s="471"/>
      <c r="AM141" s="471"/>
      <c r="AN141" s="429"/>
      <c r="AO141" s="429"/>
      <c r="AP141" s="429"/>
      <c r="AQ141" s="220"/>
      <c r="AR141" s="144"/>
      <c r="AS141" s="144"/>
      <c r="BC141" s="194"/>
      <c r="BE141" s="191"/>
      <c r="BF141" s="192"/>
    </row>
    <row r="142" spans="1:58" ht="13.35" customHeight="1">
      <c r="A142" s="394">
        <v>40912</v>
      </c>
      <c r="B142" s="394">
        <v>41121</v>
      </c>
      <c r="C142" s="395" t="s">
        <v>238</v>
      </c>
      <c r="D142" s="396" t="s">
        <v>189</v>
      </c>
      <c r="E142" s="396" t="s">
        <v>82</v>
      </c>
      <c r="F142" s="397">
        <v>765</v>
      </c>
      <c r="G142" s="395" t="s">
        <v>86</v>
      </c>
      <c r="H142" s="395" t="s">
        <v>963</v>
      </c>
      <c r="I142" s="396" t="s">
        <v>964</v>
      </c>
      <c r="J142" s="396"/>
      <c r="K142" s="396" t="s">
        <v>964</v>
      </c>
      <c r="L142" s="396" t="s">
        <v>965</v>
      </c>
      <c r="M142" s="398">
        <v>1650</v>
      </c>
      <c r="N142" s="399" t="s">
        <v>1057</v>
      </c>
      <c r="O142" s="398">
        <v>0</v>
      </c>
      <c r="P142" s="398">
        <v>0</v>
      </c>
      <c r="Q142" s="398">
        <v>0</v>
      </c>
      <c r="R142" s="398">
        <v>1685</v>
      </c>
      <c r="S142" s="398">
        <v>1685</v>
      </c>
      <c r="T142" s="398">
        <v>25</v>
      </c>
      <c r="U142" s="398">
        <v>8</v>
      </c>
      <c r="V142" s="398">
        <v>5</v>
      </c>
      <c r="W142" s="398">
        <v>5</v>
      </c>
      <c r="X142" s="398">
        <v>3</v>
      </c>
      <c r="Y142" s="398">
        <v>18</v>
      </c>
      <c r="Z142" s="398">
        <v>25</v>
      </c>
      <c r="AA142" s="398">
        <v>0</v>
      </c>
      <c r="AB142" s="398">
        <v>0</v>
      </c>
      <c r="AC142" s="398">
        <v>0</v>
      </c>
      <c r="AD142" s="398">
        <v>0</v>
      </c>
      <c r="AE142" s="398">
        <v>0</v>
      </c>
      <c r="AF142" s="398">
        <v>0</v>
      </c>
      <c r="AG142" s="398">
        <v>0</v>
      </c>
      <c r="AH142" s="398">
        <v>0</v>
      </c>
      <c r="AI142" s="398">
        <v>0</v>
      </c>
      <c r="AJ142" s="398">
        <v>1774</v>
      </c>
      <c r="AK142" s="191"/>
      <c r="AL142" s="471"/>
      <c r="AM142" s="471"/>
      <c r="AN142" s="429"/>
      <c r="AO142" s="429"/>
      <c r="AP142" s="429"/>
      <c r="AQ142" s="220"/>
      <c r="AR142" s="144"/>
      <c r="AS142" s="144"/>
      <c r="BC142" s="194"/>
      <c r="BE142" s="191"/>
      <c r="BF142" s="192"/>
    </row>
    <row r="143" spans="1:58" ht="13.35" customHeight="1">
      <c r="A143" s="394">
        <v>40455</v>
      </c>
      <c r="B143" s="394">
        <v>41051</v>
      </c>
      <c r="C143" s="395" t="s">
        <v>239</v>
      </c>
      <c r="D143" s="396" t="s">
        <v>189</v>
      </c>
      <c r="E143" s="396" t="s">
        <v>82</v>
      </c>
      <c r="F143" s="397">
        <v>765</v>
      </c>
      <c r="G143" s="395" t="s">
        <v>86</v>
      </c>
      <c r="H143" s="395" t="s">
        <v>394</v>
      </c>
      <c r="I143" s="396" t="s">
        <v>395</v>
      </c>
      <c r="J143" s="396"/>
      <c r="K143" s="396" t="s">
        <v>906</v>
      </c>
      <c r="L143" s="396" t="s">
        <v>907</v>
      </c>
      <c r="M143" s="398">
        <v>1650</v>
      </c>
      <c r="N143" s="399" t="s">
        <v>1057</v>
      </c>
      <c r="O143" s="398">
        <v>0</v>
      </c>
      <c r="P143" s="398">
        <v>0</v>
      </c>
      <c r="Q143" s="398">
        <v>0</v>
      </c>
      <c r="R143" s="398">
        <v>1775</v>
      </c>
      <c r="S143" s="398">
        <v>1775</v>
      </c>
      <c r="T143" s="398">
        <v>25</v>
      </c>
      <c r="U143" s="398">
        <v>8</v>
      </c>
      <c r="V143" s="398">
        <v>5</v>
      </c>
      <c r="W143" s="398">
        <v>5</v>
      </c>
      <c r="X143" s="398">
        <v>3</v>
      </c>
      <c r="Y143" s="398">
        <v>18</v>
      </c>
      <c r="Z143" s="398">
        <v>25</v>
      </c>
      <c r="AA143" s="398">
        <v>0</v>
      </c>
      <c r="AB143" s="398">
        <v>0</v>
      </c>
      <c r="AC143" s="398">
        <v>0</v>
      </c>
      <c r="AD143" s="398">
        <v>0</v>
      </c>
      <c r="AE143" s="398">
        <v>0</v>
      </c>
      <c r="AF143" s="398">
        <v>0</v>
      </c>
      <c r="AG143" s="398">
        <v>0</v>
      </c>
      <c r="AH143" s="398">
        <v>0</v>
      </c>
      <c r="AI143" s="398">
        <v>0</v>
      </c>
      <c r="AJ143" s="398">
        <v>1864</v>
      </c>
      <c r="AK143" s="191"/>
      <c r="AL143" s="471"/>
      <c r="AM143" s="471"/>
      <c r="AN143" s="429"/>
      <c r="AO143" s="429"/>
      <c r="AP143" s="429"/>
      <c r="AQ143" s="220"/>
      <c r="AR143" s="144"/>
      <c r="AS143" s="144"/>
      <c r="BC143" s="194"/>
      <c r="BE143" s="191"/>
      <c r="BF143" s="192"/>
    </row>
    <row r="144" spans="1:58" ht="13.35" customHeight="1">
      <c r="A144" s="394">
        <v>40616</v>
      </c>
      <c r="B144" s="394">
        <v>40956</v>
      </c>
      <c r="C144" s="395" t="s">
        <v>240</v>
      </c>
      <c r="D144" s="396" t="s">
        <v>134</v>
      </c>
      <c r="E144" s="396" t="s">
        <v>82</v>
      </c>
      <c r="F144" s="397">
        <v>1144</v>
      </c>
      <c r="G144" s="395" t="s">
        <v>144</v>
      </c>
      <c r="H144" s="395" t="s">
        <v>509</v>
      </c>
      <c r="I144" s="396" t="s">
        <v>371</v>
      </c>
      <c r="J144" s="396" t="s">
        <v>800</v>
      </c>
      <c r="K144" s="396" t="s">
        <v>468</v>
      </c>
      <c r="L144" s="396" t="s">
        <v>800</v>
      </c>
      <c r="M144" s="398">
        <v>1960</v>
      </c>
      <c r="N144" s="399" t="s">
        <v>1057</v>
      </c>
      <c r="O144" s="398">
        <v>0</v>
      </c>
      <c r="P144" s="398">
        <v>0</v>
      </c>
      <c r="Q144" s="398">
        <v>0</v>
      </c>
      <c r="R144" s="398">
        <v>2105</v>
      </c>
      <c r="S144" s="398">
        <v>2105</v>
      </c>
      <c r="T144" s="398">
        <v>25</v>
      </c>
      <c r="U144" s="398">
        <v>8</v>
      </c>
      <c r="V144" s="398">
        <v>5</v>
      </c>
      <c r="W144" s="398">
        <v>5</v>
      </c>
      <c r="X144" s="398">
        <v>3</v>
      </c>
      <c r="Y144" s="398">
        <v>18</v>
      </c>
      <c r="Z144" s="398">
        <v>25</v>
      </c>
      <c r="AA144" s="398">
        <v>50</v>
      </c>
      <c r="AB144" s="398">
        <v>0</v>
      </c>
      <c r="AC144" s="398">
        <v>0</v>
      </c>
      <c r="AD144" s="398">
        <v>0</v>
      </c>
      <c r="AE144" s="398">
        <v>0</v>
      </c>
      <c r="AF144" s="398">
        <v>0</v>
      </c>
      <c r="AG144" s="398">
        <v>0</v>
      </c>
      <c r="AH144" s="398">
        <v>0</v>
      </c>
      <c r="AI144" s="398">
        <v>0</v>
      </c>
      <c r="AJ144" s="398">
        <v>2244</v>
      </c>
      <c r="AK144" s="191"/>
      <c r="AL144" s="471"/>
      <c r="AM144" s="471"/>
      <c r="AN144" s="429"/>
      <c r="AO144" s="429"/>
      <c r="AP144" s="429"/>
      <c r="AQ144" s="220"/>
      <c r="AR144" s="144"/>
      <c r="AS144" s="144"/>
      <c r="BC144" s="194"/>
      <c r="BE144" s="191"/>
      <c r="BF144" s="192"/>
    </row>
    <row r="145" spans="1:58" ht="13.35" customHeight="1">
      <c r="A145" s="394">
        <v>40966</v>
      </c>
      <c r="B145" s="394">
        <v>41226</v>
      </c>
      <c r="C145" s="395" t="s">
        <v>240</v>
      </c>
      <c r="D145" s="396" t="s">
        <v>134</v>
      </c>
      <c r="E145" s="396" t="s">
        <v>82</v>
      </c>
      <c r="F145" s="397">
        <v>1144</v>
      </c>
      <c r="G145" s="395" t="s">
        <v>1060</v>
      </c>
      <c r="H145" s="395" t="s">
        <v>1140</v>
      </c>
      <c r="I145" s="396" t="s">
        <v>743</v>
      </c>
      <c r="J145" s="396"/>
      <c r="K145" s="396" t="s">
        <v>743</v>
      </c>
      <c r="L145" s="396" t="s">
        <v>1141</v>
      </c>
      <c r="M145" s="398">
        <v>0</v>
      </c>
      <c r="N145" s="399" t="s">
        <v>1057</v>
      </c>
      <c r="O145" s="398">
        <v>0</v>
      </c>
      <c r="P145" s="398">
        <v>0</v>
      </c>
      <c r="Q145" s="398">
        <v>0</v>
      </c>
      <c r="R145" s="398">
        <v>1960</v>
      </c>
      <c r="S145" s="398">
        <v>1960</v>
      </c>
      <c r="T145" s="398">
        <v>25</v>
      </c>
      <c r="U145" s="398">
        <v>8</v>
      </c>
      <c r="V145" s="398">
        <v>5</v>
      </c>
      <c r="W145" s="398">
        <v>5</v>
      </c>
      <c r="X145" s="398">
        <v>3</v>
      </c>
      <c r="Y145" s="398">
        <v>18</v>
      </c>
      <c r="Z145" s="398">
        <v>25</v>
      </c>
      <c r="AA145" s="398">
        <v>0</v>
      </c>
      <c r="AB145" s="398">
        <v>35</v>
      </c>
      <c r="AC145" s="398">
        <v>0</v>
      </c>
      <c r="AD145" s="398">
        <v>0</v>
      </c>
      <c r="AE145" s="398">
        <v>0</v>
      </c>
      <c r="AF145" s="398">
        <v>0</v>
      </c>
      <c r="AG145" s="398">
        <v>0</v>
      </c>
      <c r="AH145" s="398">
        <v>0</v>
      </c>
      <c r="AI145" s="398">
        <v>0</v>
      </c>
      <c r="AJ145" s="398">
        <v>2084</v>
      </c>
      <c r="AK145" s="191"/>
      <c r="AL145" s="471"/>
      <c r="AM145" s="471"/>
      <c r="AN145" s="429"/>
      <c r="AO145" s="429"/>
      <c r="AP145" s="429"/>
      <c r="AQ145" s="220"/>
      <c r="AR145" s="144"/>
      <c r="AS145" s="144"/>
      <c r="BC145" s="194"/>
      <c r="BE145" s="191"/>
      <c r="BF145" s="192"/>
    </row>
    <row r="146" spans="1:58" ht="13.35" customHeight="1">
      <c r="A146" s="394">
        <v>40529</v>
      </c>
      <c r="B146" s="394">
        <v>40967</v>
      </c>
      <c r="C146" s="395" t="s">
        <v>242</v>
      </c>
      <c r="D146" s="396" t="s">
        <v>81</v>
      </c>
      <c r="E146" s="396" t="s">
        <v>82</v>
      </c>
      <c r="F146" s="397">
        <v>1080</v>
      </c>
      <c r="G146" s="395" t="s">
        <v>86</v>
      </c>
      <c r="H146" s="395" t="s">
        <v>457</v>
      </c>
      <c r="I146" s="396" t="s">
        <v>354</v>
      </c>
      <c r="J146" s="396"/>
      <c r="K146" s="396" t="s">
        <v>709</v>
      </c>
      <c r="L146" s="396" t="s">
        <v>685</v>
      </c>
      <c r="M146" s="398">
        <v>1940</v>
      </c>
      <c r="N146" s="399" t="s">
        <v>1057</v>
      </c>
      <c r="O146" s="398">
        <v>0</v>
      </c>
      <c r="P146" s="398">
        <v>0</v>
      </c>
      <c r="Q146" s="398">
        <v>0</v>
      </c>
      <c r="R146" s="398">
        <v>2275</v>
      </c>
      <c r="S146" s="398">
        <v>2275</v>
      </c>
      <c r="T146" s="398">
        <v>25</v>
      </c>
      <c r="U146" s="398">
        <v>8</v>
      </c>
      <c r="V146" s="398">
        <v>5</v>
      </c>
      <c r="W146" s="398">
        <v>5</v>
      </c>
      <c r="X146" s="398">
        <v>3</v>
      </c>
      <c r="Y146" s="398">
        <v>18</v>
      </c>
      <c r="Z146" s="398">
        <v>25</v>
      </c>
      <c r="AA146" s="398">
        <v>0</v>
      </c>
      <c r="AB146" s="398">
        <v>0</v>
      </c>
      <c r="AC146" s="398">
        <v>0</v>
      </c>
      <c r="AD146" s="398">
        <v>0</v>
      </c>
      <c r="AE146" s="398">
        <v>0</v>
      </c>
      <c r="AF146" s="398">
        <v>0</v>
      </c>
      <c r="AG146" s="398">
        <v>250</v>
      </c>
      <c r="AH146" s="398">
        <v>0</v>
      </c>
      <c r="AI146" s="398">
        <v>0</v>
      </c>
      <c r="AJ146" s="398">
        <v>2614</v>
      </c>
      <c r="AK146" s="191"/>
      <c r="AL146" s="471"/>
      <c r="AM146" s="471"/>
      <c r="AN146" s="429"/>
      <c r="AO146" s="429"/>
      <c r="AP146" s="429"/>
      <c r="AQ146" s="220"/>
      <c r="AR146" s="144"/>
      <c r="AS146" s="144"/>
      <c r="BC146" s="194"/>
      <c r="BE146" s="191"/>
      <c r="BF146" s="192"/>
    </row>
    <row r="147" spans="1:58" ht="13.35" customHeight="1">
      <c r="A147" s="394">
        <v>40880</v>
      </c>
      <c r="B147" s="394">
        <v>41059</v>
      </c>
      <c r="C147" s="395" t="s">
        <v>243</v>
      </c>
      <c r="D147" s="396" t="s">
        <v>97</v>
      </c>
      <c r="E147" s="396" t="s">
        <v>82</v>
      </c>
      <c r="F147" s="397">
        <v>690</v>
      </c>
      <c r="G147" s="395" t="s">
        <v>86</v>
      </c>
      <c r="H147" s="395" t="s">
        <v>908</v>
      </c>
      <c r="I147" s="396" t="s">
        <v>909</v>
      </c>
      <c r="J147" s="396"/>
      <c r="K147" s="396" t="s">
        <v>909</v>
      </c>
      <c r="L147" s="396" t="s">
        <v>881</v>
      </c>
      <c r="M147" s="398">
        <v>1515</v>
      </c>
      <c r="N147" s="399" t="s">
        <v>1057</v>
      </c>
      <c r="O147" s="398">
        <v>0</v>
      </c>
      <c r="P147" s="398">
        <v>0</v>
      </c>
      <c r="Q147" s="398">
        <v>0</v>
      </c>
      <c r="R147" s="398">
        <v>1565</v>
      </c>
      <c r="S147" s="398">
        <v>1565</v>
      </c>
      <c r="T147" s="398">
        <v>25</v>
      </c>
      <c r="U147" s="398">
        <v>8</v>
      </c>
      <c r="V147" s="398">
        <v>5</v>
      </c>
      <c r="W147" s="398">
        <v>5</v>
      </c>
      <c r="X147" s="398">
        <v>3</v>
      </c>
      <c r="Y147" s="398">
        <v>0</v>
      </c>
      <c r="Z147" s="398">
        <v>25</v>
      </c>
      <c r="AA147" s="398">
        <v>0</v>
      </c>
      <c r="AB147" s="398">
        <v>0</v>
      </c>
      <c r="AC147" s="398">
        <v>0</v>
      </c>
      <c r="AD147" s="398">
        <v>0</v>
      </c>
      <c r="AE147" s="398">
        <v>0</v>
      </c>
      <c r="AF147" s="398">
        <v>0</v>
      </c>
      <c r="AG147" s="398">
        <v>0</v>
      </c>
      <c r="AH147" s="398">
        <v>0</v>
      </c>
      <c r="AI147" s="398">
        <v>0</v>
      </c>
      <c r="AJ147" s="398">
        <v>1636</v>
      </c>
      <c r="AK147" s="191"/>
      <c r="AL147" s="471"/>
      <c r="AM147" s="471"/>
      <c r="AN147" s="429"/>
      <c r="AO147" s="429"/>
      <c r="AP147" s="429"/>
      <c r="AQ147" s="220"/>
      <c r="AR147" s="144"/>
      <c r="AS147" s="144"/>
      <c r="BC147" s="194"/>
      <c r="BE147" s="191"/>
      <c r="BF147" s="192"/>
    </row>
    <row r="148" spans="1:58" ht="13.35" customHeight="1">
      <c r="A148" s="394">
        <v>40948</v>
      </c>
      <c r="B148" s="394">
        <v>41193</v>
      </c>
      <c r="C148" s="395" t="s">
        <v>244</v>
      </c>
      <c r="D148" s="396" t="s">
        <v>97</v>
      </c>
      <c r="E148" s="396" t="s">
        <v>82</v>
      </c>
      <c r="F148" s="397">
        <v>690</v>
      </c>
      <c r="G148" s="395" t="s">
        <v>86</v>
      </c>
      <c r="H148" s="395" t="s">
        <v>1142</v>
      </c>
      <c r="I148" s="396" t="s">
        <v>1143</v>
      </c>
      <c r="J148" s="396"/>
      <c r="K148" s="396" t="s">
        <v>1143</v>
      </c>
      <c r="L148" s="396" t="s">
        <v>1144</v>
      </c>
      <c r="M148" s="398">
        <v>1515</v>
      </c>
      <c r="N148" s="399" t="s">
        <v>1057</v>
      </c>
      <c r="O148" s="398">
        <v>0</v>
      </c>
      <c r="P148" s="398">
        <v>0</v>
      </c>
      <c r="Q148" s="398">
        <v>-2781</v>
      </c>
      <c r="R148" s="398">
        <v>1515</v>
      </c>
      <c r="S148" s="398">
        <v>1515</v>
      </c>
      <c r="T148" s="398">
        <v>25</v>
      </c>
      <c r="U148" s="398">
        <v>8</v>
      </c>
      <c r="V148" s="398">
        <v>5</v>
      </c>
      <c r="W148" s="398">
        <v>5</v>
      </c>
      <c r="X148" s="398">
        <v>3</v>
      </c>
      <c r="Y148" s="398">
        <v>18</v>
      </c>
      <c r="Z148" s="398">
        <v>25</v>
      </c>
      <c r="AA148" s="398">
        <v>0</v>
      </c>
      <c r="AB148" s="398">
        <v>0</v>
      </c>
      <c r="AC148" s="398">
        <v>0</v>
      </c>
      <c r="AD148" s="398">
        <v>0</v>
      </c>
      <c r="AE148" s="398">
        <v>-3030</v>
      </c>
      <c r="AF148" s="398">
        <v>0</v>
      </c>
      <c r="AG148" s="398">
        <v>0</v>
      </c>
      <c r="AH148" s="398">
        <v>0</v>
      </c>
      <c r="AI148" s="398">
        <v>0</v>
      </c>
      <c r="AJ148" s="398">
        <v>-1426</v>
      </c>
      <c r="AK148" s="191"/>
      <c r="AL148" s="471"/>
      <c r="AM148" s="471"/>
      <c r="AN148" s="429"/>
      <c r="AO148" s="429"/>
      <c r="AP148" s="429"/>
      <c r="AQ148" s="220"/>
      <c r="AR148" s="144"/>
      <c r="AS148" s="144"/>
      <c r="BC148" s="194"/>
      <c r="BE148" s="191"/>
      <c r="BF148" s="192"/>
    </row>
    <row r="149" spans="1:58" ht="13.35" customHeight="1">
      <c r="A149" s="394">
        <v>40409</v>
      </c>
      <c r="B149" s="394">
        <v>41000</v>
      </c>
      <c r="C149" s="395" t="s">
        <v>245</v>
      </c>
      <c r="D149" s="396" t="s">
        <v>97</v>
      </c>
      <c r="E149" s="396" t="s">
        <v>82</v>
      </c>
      <c r="F149" s="397">
        <v>690</v>
      </c>
      <c r="G149" s="395" t="s">
        <v>144</v>
      </c>
      <c r="H149" s="395" t="s">
        <v>365</v>
      </c>
      <c r="I149" s="396" t="s">
        <v>366</v>
      </c>
      <c r="J149" s="396" t="s">
        <v>802</v>
      </c>
      <c r="K149" s="396" t="s">
        <v>801</v>
      </c>
      <c r="L149" s="396" t="s">
        <v>802</v>
      </c>
      <c r="M149" s="398">
        <v>1515</v>
      </c>
      <c r="N149" s="399" t="s">
        <v>1057</v>
      </c>
      <c r="O149" s="398">
        <v>0</v>
      </c>
      <c r="P149" s="398">
        <v>0</v>
      </c>
      <c r="Q149" s="398">
        <v>0</v>
      </c>
      <c r="R149" s="398">
        <v>1631</v>
      </c>
      <c r="S149" s="398">
        <v>1631</v>
      </c>
      <c r="T149" s="398">
        <v>25</v>
      </c>
      <c r="U149" s="398">
        <v>8</v>
      </c>
      <c r="V149" s="398">
        <v>5</v>
      </c>
      <c r="W149" s="398">
        <v>5</v>
      </c>
      <c r="X149" s="398">
        <v>3</v>
      </c>
      <c r="Y149" s="398">
        <v>18</v>
      </c>
      <c r="Z149" s="398">
        <v>25</v>
      </c>
      <c r="AA149" s="398">
        <v>50</v>
      </c>
      <c r="AB149" s="398">
        <v>0</v>
      </c>
      <c r="AC149" s="398">
        <v>0</v>
      </c>
      <c r="AD149" s="398">
        <v>0</v>
      </c>
      <c r="AE149" s="398">
        <v>0</v>
      </c>
      <c r="AF149" s="398">
        <v>0</v>
      </c>
      <c r="AG149" s="398">
        <v>0</v>
      </c>
      <c r="AH149" s="398">
        <v>0</v>
      </c>
      <c r="AI149" s="398">
        <v>0</v>
      </c>
      <c r="AJ149" s="398">
        <v>1770</v>
      </c>
      <c r="AK149" s="191"/>
      <c r="AL149" s="471"/>
      <c r="AM149" s="471"/>
      <c r="AN149" s="429"/>
      <c r="AO149" s="429"/>
      <c r="AP149" s="429"/>
      <c r="AQ149" s="220"/>
      <c r="AR149" s="144"/>
      <c r="AS149" s="144"/>
      <c r="BC149" s="194"/>
      <c r="BE149" s="191"/>
      <c r="BF149" s="192"/>
    </row>
    <row r="150" spans="1:58" ht="13.35" customHeight="1">
      <c r="A150" s="394">
        <v>40977</v>
      </c>
      <c r="B150" s="394">
        <v>41245</v>
      </c>
      <c r="C150" s="395" t="s">
        <v>245</v>
      </c>
      <c r="D150" s="396" t="s">
        <v>97</v>
      </c>
      <c r="E150" s="396" t="s">
        <v>82</v>
      </c>
      <c r="F150" s="397">
        <v>690</v>
      </c>
      <c r="G150" s="395" t="s">
        <v>1060</v>
      </c>
      <c r="H150" s="395" t="s">
        <v>1145</v>
      </c>
      <c r="I150" s="396" t="s">
        <v>806</v>
      </c>
      <c r="J150" s="396"/>
      <c r="K150" s="396" t="s">
        <v>806</v>
      </c>
      <c r="L150" s="396" t="s">
        <v>1146</v>
      </c>
      <c r="M150" s="398">
        <v>0</v>
      </c>
      <c r="N150" s="399" t="s">
        <v>1057</v>
      </c>
      <c r="O150" s="398">
        <v>0</v>
      </c>
      <c r="P150" s="398">
        <v>0</v>
      </c>
      <c r="Q150" s="398">
        <v>0</v>
      </c>
      <c r="R150" s="398">
        <v>1515</v>
      </c>
      <c r="S150" s="398">
        <v>1515</v>
      </c>
      <c r="T150" s="398">
        <v>25</v>
      </c>
      <c r="U150" s="398">
        <v>8</v>
      </c>
      <c r="V150" s="398">
        <v>5</v>
      </c>
      <c r="W150" s="398">
        <v>5</v>
      </c>
      <c r="X150" s="398">
        <v>3</v>
      </c>
      <c r="Y150" s="398">
        <v>18</v>
      </c>
      <c r="Z150" s="398">
        <v>25</v>
      </c>
      <c r="AA150" s="398">
        <v>50</v>
      </c>
      <c r="AB150" s="398">
        <v>0</v>
      </c>
      <c r="AC150" s="398">
        <v>0</v>
      </c>
      <c r="AD150" s="398">
        <v>0</v>
      </c>
      <c r="AE150" s="398">
        <v>0</v>
      </c>
      <c r="AF150" s="398">
        <v>0</v>
      </c>
      <c r="AG150" s="398">
        <v>0</v>
      </c>
      <c r="AH150" s="398">
        <v>0</v>
      </c>
      <c r="AI150" s="398">
        <v>0</v>
      </c>
      <c r="AJ150" s="398">
        <v>1654</v>
      </c>
      <c r="AK150" s="191"/>
      <c r="AL150" s="471"/>
      <c r="AM150" s="471"/>
      <c r="AN150" s="429"/>
      <c r="AO150" s="429"/>
      <c r="AP150" s="429"/>
      <c r="AQ150" s="220"/>
      <c r="AR150" s="144"/>
      <c r="AS150" s="144"/>
      <c r="BC150" s="194"/>
      <c r="BE150" s="191"/>
      <c r="BF150" s="192"/>
    </row>
    <row r="151" spans="1:58" ht="13.35" customHeight="1">
      <c r="A151" s="394">
        <v>40890</v>
      </c>
      <c r="B151" s="394">
        <v>41089</v>
      </c>
      <c r="C151" s="395" t="s">
        <v>246</v>
      </c>
      <c r="D151" s="396" t="s">
        <v>81</v>
      </c>
      <c r="E151" s="396" t="s">
        <v>82</v>
      </c>
      <c r="F151" s="397">
        <v>1080</v>
      </c>
      <c r="G151" s="395" t="s">
        <v>86</v>
      </c>
      <c r="H151" s="395" t="s">
        <v>966</v>
      </c>
      <c r="I151" s="396" t="s">
        <v>666</v>
      </c>
      <c r="J151" s="396"/>
      <c r="K151" s="396" t="s">
        <v>666</v>
      </c>
      <c r="L151" s="396" t="s">
        <v>967</v>
      </c>
      <c r="M151" s="398">
        <v>1940</v>
      </c>
      <c r="N151" s="399" t="s">
        <v>1057</v>
      </c>
      <c r="O151" s="398">
        <v>0</v>
      </c>
      <c r="P151" s="398">
        <v>0</v>
      </c>
      <c r="Q151" s="398">
        <v>0</v>
      </c>
      <c r="R151" s="398">
        <v>1940</v>
      </c>
      <c r="S151" s="398">
        <v>1940</v>
      </c>
      <c r="T151" s="398">
        <v>25</v>
      </c>
      <c r="U151" s="398">
        <v>8</v>
      </c>
      <c r="V151" s="398">
        <v>5</v>
      </c>
      <c r="W151" s="398">
        <v>5</v>
      </c>
      <c r="X151" s="398">
        <v>3</v>
      </c>
      <c r="Y151" s="398">
        <v>18</v>
      </c>
      <c r="Z151" s="398">
        <v>0</v>
      </c>
      <c r="AA151" s="398">
        <v>50</v>
      </c>
      <c r="AB151" s="398">
        <v>0</v>
      </c>
      <c r="AC151" s="398">
        <v>0</v>
      </c>
      <c r="AD151" s="398">
        <v>0</v>
      </c>
      <c r="AE151" s="398">
        <v>0</v>
      </c>
      <c r="AF151" s="398">
        <v>0</v>
      </c>
      <c r="AG151" s="398">
        <v>0</v>
      </c>
      <c r="AH151" s="398">
        <v>0</v>
      </c>
      <c r="AI151" s="398">
        <v>0</v>
      </c>
      <c r="AJ151" s="398">
        <v>2054</v>
      </c>
      <c r="AK151" s="191"/>
      <c r="AL151" s="471"/>
      <c r="AM151" s="471"/>
      <c r="AN151" s="429"/>
      <c r="AO151" s="429"/>
      <c r="AP151" s="429"/>
      <c r="AQ151" s="220"/>
      <c r="AR151" s="144"/>
      <c r="AS151" s="144"/>
      <c r="BC151" s="194"/>
      <c r="BE151" s="191"/>
      <c r="BF151" s="192"/>
    </row>
    <row r="152" spans="1:58" ht="13.35" customHeight="1">
      <c r="A152" s="394">
        <v>40889</v>
      </c>
      <c r="B152" s="394">
        <v>41087</v>
      </c>
      <c r="C152" s="395" t="s">
        <v>248</v>
      </c>
      <c r="D152" s="396" t="s">
        <v>91</v>
      </c>
      <c r="E152" s="396" t="s">
        <v>82</v>
      </c>
      <c r="F152" s="397">
        <v>630</v>
      </c>
      <c r="G152" s="395" t="s">
        <v>86</v>
      </c>
      <c r="H152" s="395" t="s">
        <v>910</v>
      </c>
      <c r="I152" s="396" t="s">
        <v>490</v>
      </c>
      <c r="J152" s="396"/>
      <c r="K152" s="396" t="s">
        <v>490</v>
      </c>
      <c r="L152" s="396" t="s">
        <v>899</v>
      </c>
      <c r="M152" s="398">
        <v>1485</v>
      </c>
      <c r="N152" s="399" t="s">
        <v>1057</v>
      </c>
      <c r="O152" s="398">
        <v>0</v>
      </c>
      <c r="P152" s="398">
        <v>0</v>
      </c>
      <c r="Q152" s="398">
        <v>0</v>
      </c>
      <c r="R152" s="398">
        <v>1535</v>
      </c>
      <c r="S152" s="398">
        <v>1535</v>
      </c>
      <c r="T152" s="398">
        <v>25</v>
      </c>
      <c r="U152" s="398">
        <v>8</v>
      </c>
      <c r="V152" s="398">
        <v>5</v>
      </c>
      <c r="W152" s="398">
        <v>5</v>
      </c>
      <c r="X152" s="398">
        <v>3</v>
      </c>
      <c r="Y152" s="398">
        <v>18</v>
      </c>
      <c r="Z152" s="398">
        <v>0</v>
      </c>
      <c r="AA152" s="398">
        <v>0</v>
      </c>
      <c r="AB152" s="398">
        <v>0</v>
      </c>
      <c r="AC152" s="398">
        <v>0</v>
      </c>
      <c r="AD152" s="398">
        <v>0</v>
      </c>
      <c r="AE152" s="398">
        <v>0</v>
      </c>
      <c r="AF152" s="398">
        <v>0</v>
      </c>
      <c r="AG152" s="398">
        <v>0</v>
      </c>
      <c r="AH152" s="398">
        <v>0</v>
      </c>
      <c r="AI152" s="398">
        <v>0</v>
      </c>
      <c r="AJ152" s="398">
        <v>1599</v>
      </c>
      <c r="AK152" s="191"/>
      <c r="AL152" s="471"/>
      <c r="AM152" s="471"/>
      <c r="AN152" s="429"/>
      <c r="AO152" s="429"/>
      <c r="AP152" s="429"/>
      <c r="AQ152" s="220"/>
      <c r="AR152" s="144"/>
      <c r="AS152" s="144"/>
      <c r="BC152" s="194"/>
      <c r="BE152" s="191"/>
      <c r="BF152" s="192"/>
    </row>
    <row r="153" spans="1:58" ht="13.35" customHeight="1">
      <c r="A153" s="394">
        <v>40856</v>
      </c>
      <c r="B153" s="394">
        <v>41029</v>
      </c>
      <c r="C153" s="395" t="s">
        <v>249</v>
      </c>
      <c r="D153" s="396" t="s">
        <v>178</v>
      </c>
      <c r="E153" s="396" t="s">
        <v>82</v>
      </c>
      <c r="F153" s="397">
        <v>1240</v>
      </c>
      <c r="G153" s="395" t="s">
        <v>86</v>
      </c>
      <c r="H153" s="395" t="s">
        <v>803</v>
      </c>
      <c r="I153" s="396" t="s">
        <v>769</v>
      </c>
      <c r="J153" s="396"/>
      <c r="K153" s="396" t="s">
        <v>769</v>
      </c>
      <c r="L153" s="396" t="s">
        <v>746</v>
      </c>
      <c r="M153" s="398">
        <v>2540</v>
      </c>
      <c r="N153" s="399" t="s">
        <v>1057</v>
      </c>
      <c r="O153" s="398">
        <v>0</v>
      </c>
      <c r="P153" s="398">
        <v>0</v>
      </c>
      <c r="Q153" s="398">
        <v>-3451.89</v>
      </c>
      <c r="R153" s="398">
        <v>2745</v>
      </c>
      <c r="S153" s="398">
        <v>2745</v>
      </c>
      <c r="T153" s="398">
        <v>25</v>
      </c>
      <c r="U153" s="398">
        <v>8</v>
      </c>
      <c r="V153" s="398">
        <v>5</v>
      </c>
      <c r="W153" s="398">
        <v>5</v>
      </c>
      <c r="X153" s="398">
        <v>3</v>
      </c>
      <c r="Y153" s="398">
        <v>18</v>
      </c>
      <c r="Z153" s="398">
        <v>25</v>
      </c>
      <c r="AA153" s="398">
        <v>100</v>
      </c>
      <c r="AB153" s="398">
        <v>0</v>
      </c>
      <c r="AC153" s="398">
        <v>0</v>
      </c>
      <c r="AD153" s="398">
        <v>0</v>
      </c>
      <c r="AE153" s="398">
        <v>0</v>
      </c>
      <c r="AF153" s="398">
        <v>0</v>
      </c>
      <c r="AG153" s="398">
        <v>0</v>
      </c>
      <c r="AH153" s="398">
        <v>0</v>
      </c>
      <c r="AI153" s="398">
        <v>0</v>
      </c>
      <c r="AJ153" s="398">
        <v>2934</v>
      </c>
      <c r="AK153" s="191"/>
      <c r="AL153" s="471"/>
      <c r="AM153" s="471"/>
      <c r="AN153" s="429"/>
      <c r="AO153" s="429"/>
      <c r="AP153" s="429"/>
      <c r="AQ153" s="220"/>
      <c r="AR153" s="144"/>
      <c r="AS153" s="144"/>
      <c r="BC153" s="194"/>
      <c r="BE153" s="191"/>
      <c r="BF153" s="192"/>
    </row>
    <row r="154" spans="1:58" ht="13.35" customHeight="1">
      <c r="A154" s="394">
        <v>40645</v>
      </c>
      <c r="B154" s="394">
        <v>41060</v>
      </c>
      <c r="C154" s="395" t="s">
        <v>250</v>
      </c>
      <c r="D154" s="396" t="s">
        <v>81</v>
      </c>
      <c r="E154" s="396" t="s">
        <v>82</v>
      </c>
      <c r="F154" s="397">
        <v>1080</v>
      </c>
      <c r="G154" s="395" t="s">
        <v>86</v>
      </c>
      <c r="H154" s="395" t="s">
        <v>512</v>
      </c>
      <c r="I154" s="396" t="s">
        <v>494</v>
      </c>
      <c r="J154" s="396"/>
      <c r="K154" s="396" t="s">
        <v>900</v>
      </c>
      <c r="L154" s="396" t="s">
        <v>911</v>
      </c>
      <c r="M154" s="398">
        <v>1940</v>
      </c>
      <c r="N154" s="399" t="s">
        <v>1057</v>
      </c>
      <c r="O154" s="398">
        <v>0</v>
      </c>
      <c r="P154" s="398">
        <v>0</v>
      </c>
      <c r="Q154" s="398">
        <v>0</v>
      </c>
      <c r="R154" s="398">
        <v>2085</v>
      </c>
      <c r="S154" s="398">
        <v>2085</v>
      </c>
      <c r="T154" s="398">
        <v>25</v>
      </c>
      <c r="U154" s="398">
        <v>8</v>
      </c>
      <c r="V154" s="398">
        <v>5</v>
      </c>
      <c r="W154" s="398">
        <v>5</v>
      </c>
      <c r="X154" s="398">
        <v>3</v>
      </c>
      <c r="Y154" s="398">
        <v>0</v>
      </c>
      <c r="Z154" s="398">
        <v>25</v>
      </c>
      <c r="AA154" s="398">
        <v>0</v>
      </c>
      <c r="AB154" s="398">
        <v>0</v>
      </c>
      <c r="AC154" s="398">
        <v>0</v>
      </c>
      <c r="AD154" s="398">
        <v>0</v>
      </c>
      <c r="AE154" s="398">
        <v>0</v>
      </c>
      <c r="AF154" s="398">
        <v>0</v>
      </c>
      <c r="AG154" s="398">
        <v>0</v>
      </c>
      <c r="AH154" s="398">
        <v>0</v>
      </c>
      <c r="AI154" s="398">
        <v>0</v>
      </c>
      <c r="AJ154" s="398">
        <v>2156</v>
      </c>
      <c r="AK154" s="191"/>
      <c r="AL154" s="471"/>
      <c r="AM154" s="471"/>
      <c r="AN154" s="429"/>
      <c r="AO154" s="429"/>
      <c r="AP154" s="429"/>
      <c r="AQ154" s="220"/>
      <c r="AR154" s="144"/>
      <c r="AS154" s="144"/>
      <c r="BC154" s="194"/>
      <c r="BE154" s="191"/>
      <c r="BF154" s="192"/>
    </row>
    <row r="155" spans="1:58" ht="13.35" customHeight="1">
      <c r="A155" s="394">
        <v>40522</v>
      </c>
      <c r="B155" s="394">
        <v>41123</v>
      </c>
      <c r="C155" s="395" t="s">
        <v>251</v>
      </c>
      <c r="D155" s="396" t="s">
        <v>91</v>
      </c>
      <c r="E155" s="396" t="s">
        <v>82</v>
      </c>
      <c r="F155" s="397">
        <v>630</v>
      </c>
      <c r="G155" s="395" t="s">
        <v>86</v>
      </c>
      <c r="H155" s="395" t="s">
        <v>458</v>
      </c>
      <c r="I155" s="396" t="s">
        <v>452</v>
      </c>
      <c r="J155" s="396"/>
      <c r="K155" s="396" t="s">
        <v>945</v>
      </c>
      <c r="L155" s="396" t="s">
        <v>946</v>
      </c>
      <c r="M155" s="398">
        <v>1485</v>
      </c>
      <c r="N155" s="399" t="s">
        <v>1057</v>
      </c>
      <c r="O155" s="398">
        <v>0</v>
      </c>
      <c r="P155" s="398">
        <v>0</v>
      </c>
      <c r="Q155" s="398">
        <v>0</v>
      </c>
      <c r="R155" s="398">
        <v>1700</v>
      </c>
      <c r="S155" s="398">
        <v>1700</v>
      </c>
      <c r="T155" s="398">
        <v>25</v>
      </c>
      <c r="U155" s="398">
        <v>8</v>
      </c>
      <c r="V155" s="398">
        <v>5</v>
      </c>
      <c r="W155" s="398">
        <v>5</v>
      </c>
      <c r="X155" s="398">
        <v>3</v>
      </c>
      <c r="Y155" s="398">
        <v>18</v>
      </c>
      <c r="Z155" s="398">
        <v>0</v>
      </c>
      <c r="AA155" s="398">
        <v>0</v>
      </c>
      <c r="AB155" s="398">
        <v>0</v>
      </c>
      <c r="AC155" s="398">
        <v>0</v>
      </c>
      <c r="AD155" s="398">
        <v>0</v>
      </c>
      <c r="AE155" s="398">
        <v>0</v>
      </c>
      <c r="AF155" s="398">
        <v>0</v>
      </c>
      <c r="AG155" s="398">
        <v>0</v>
      </c>
      <c r="AH155" s="398">
        <v>0</v>
      </c>
      <c r="AI155" s="398">
        <v>0</v>
      </c>
      <c r="AJ155" s="398">
        <v>1764</v>
      </c>
      <c r="AK155" s="191"/>
      <c r="AL155" s="471"/>
      <c r="AM155" s="471"/>
      <c r="AN155" s="429"/>
      <c r="AO155" s="429"/>
      <c r="AP155" s="429"/>
      <c r="AQ155" s="220"/>
      <c r="AR155" s="144"/>
      <c r="AS155" s="144"/>
      <c r="BC155" s="194"/>
      <c r="BE155" s="191"/>
      <c r="BF155" s="192"/>
    </row>
    <row r="156" spans="1:58" ht="13.35" customHeight="1">
      <c r="A156" s="394">
        <v>40960</v>
      </c>
      <c r="B156" s="394">
        <v>41213</v>
      </c>
      <c r="C156" s="395" t="s">
        <v>252</v>
      </c>
      <c r="D156" s="396" t="s">
        <v>97</v>
      </c>
      <c r="E156" s="396" t="s">
        <v>82</v>
      </c>
      <c r="F156" s="397">
        <v>690</v>
      </c>
      <c r="G156" s="395" t="s">
        <v>86</v>
      </c>
      <c r="H156" s="395" t="s">
        <v>1147</v>
      </c>
      <c r="I156" s="396" t="s">
        <v>1116</v>
      </c>
      <c r="J156" s="396"/>
      <c r="K156" s="396" t="s">
        <v>1116</v>
      </c>
      <c r="L156" s="396" t="s">
        <v>1148</v>
      </c>
      <c r="M156" s="398">
        <v>1515</v>
      </c>
      <c r="N156" s="399" t="s">
        <v>1057</v>
      </c>
      <c r="O156" s="398">
        <v>0</v>
      </c>
      <c r="P156" s="398">
        <v>0</v>
      </c>
      <c r="Q156" s="398">
        <v>0</v>
      </c>
      <c r="R156" s="398">
        <v>1515</v>
      </c>
      <c r="S156" s="398">
        <v>1515</v>
      </c>
      <c r="T156" s="398">
        <v>25</v>
      </c>
      <c r="U156" s="398">
        <v>8</v>
      </c>
      <c r="V156" s="398">
        <v>5</v>
      </c>
      <c r="W156" s="398">
        <v>5</v>
      </c>
      <c r="X156" s="398">
        <v>3</v>
      </c>
      <c r="Y156" s="398">
        <v>18</v>
      </c>
      <c r="Z156" s="398">
        <v>25</v>
      </c>
      <c r="AA156" s="398">
        <v>0</v>
      </c>
      <c r="AB156" s="398">
        <v>0</v>
      </c>
      <c r="AC156" s="398">
        <v>0</v>
      </c>
      <c r="AD156" s="398">
        <v>0</v>
      </c>
      <c r="AE156" s="398">
        <v>0</v>
      </c>
      <c r="AF156" s="398">
        <v>0</v>
      </c>
      <c r="AG156" s="398">
        <v>0</v>
      </c>
      <c r="AH156" s="398">
        <v>0</v>
      </c>
      <c r="AI156" s="398">
        <v>0</v>
      </c>
      <c r="AJ156" s="398">
        <v>1604</v>
      </c>
      <c r="AK156" s="191"/>
      <c r="AL156" s="471"/>
      <c r="AM156" s="471"/>
      <c r="AN156" s="429"/>
      <c r="AO156" s="429"/>
      <c r="AP156" s="429"/>
      <c r="AQ156" s="220"/>
      <c r="AR156" s="144"/>
      <c r="AS156" s="144"/>
      <c r="BC156" s="194"/>
      <c r="BE156" s="191"/>
      <c r="BF156" s="192"/>
    </row>
    <row r="157" spans="1:58" ht="13.35" customHeight="1">
      <c r="A157" s="394">
        <v>0</v>
      </c>
      <c r="B157" s="394">
        <v>0</v>
      </c>
      <c r="C157" s="395" t="s">
        <v>253</v>
      </c>
      <c r="D157" s="396" t="s">
        <v>91</v>
      </c>
      <c r="E157" s="396" t="s">
        <v>82</v>
      </c>
      <c r="F157" s="397">
        <v>630</v>
      </c>
      <c r="G157" s="395" t="s">
        <v>135</v>
      </c>
      <c r="H157" s="395" t="s">
        <v>1059</v>
      </c>
      <c r="I157" s="396"/>
      <c r="J157" s="396"/>
      <c r="K157" s="396"/>
      <c r="L157" s="396"/>
      <c r="M157" s="398">
        <v>1485</v>
      </c>
      <c r="N157" s="399"/>
      <c r="O157" s="398">
        <v>0</v>
      </c>
      <c r="P157" s="398">
        <v>0</v>
      </c>
      <c r="Q157" s="398">
        <v>0</v>
      </c>
      <c r="R157" s="398">
        <v>0</v>
      </c>
      <c r="S157" s="398">
        <v>0</v>
      </c>
      <c r="T157" s="398">
        <v>0</v>
      </c>
      <c r="U157" s="398">
        <v>0</v>
      </c>
      <c r="V157" s="398">
        <v>0</v>
      </c>
      <c r="W157" s="398">
        <v>0</v>
      </c>
      <c r="X157" s="398">
        <v>0</v>
      </c>
      <c r="Y157" s="398">
        <v>0</v>
      </c>
      <c r="Z157" s="398">
        <v>0</v>
      </c>
      <c r="AA157" s="398">
        <v>0</v>
      </c>
      <c r="AB157" s="398">
        <v>0</v>
      </c>
      <c r="AC157" s="398">
        <v>0</v>
      </c>
      <c r="AD157" s="398">
        <v>0</v>
      </c>
      <c r="AE157" s="398">
        <v>0</v>
      </c>
      <c r="AF157" s="398">
        <v>0</v>
      </c>
      <c r="AG157" s="398">
        <v>0</v>
      </c>
      <c r="AH157" s="398">
        <v>0</v>
      </c>
      <c r="AI157" s="398">
        <v>0</v>
      </c>
      <c r="AJ157" s="398">
        <v>0</v>
      </c>
      <c r="AK157" s="191"/>
      <c r="AL157" s="471"/>
      <c r="AM157" s="471"/>
      <c r="AN157" s="429"/>
      <c r="AO157" s="429"/>
      <c r="AP157" s="429"/>
      <c r="AQ157" s="220"/>
      <c r="AR157" s="144"/>
      <c r="AS157" s="144"/>
      <c r="BC157" s="194"/>
      <c r="BE157" s="191"/>
      <c r="BF157" s="192"/>
    </row>
    <row r="158" spans="1:58" ht="13.35" customHeight="1">
      <c r="A158" s="394">
        <v>40893</v>
      </c>
      <c r="B158" s="394">
        <v>41092</v>
      </c>
      <c r="C158" s="395" t="s">
        <v>254</v>
      </c>
      <c r="D158" s="396" t="s">
        <v>112</v>
      </c>
      <c r="E158" s="396" t="s">
        <v>82</v>
      </c>
      <c r="F158" s="397">
        <v>750</v>
      </c>
      <c r="G158" s="395" t="s">
        <v>86</v>
      </c>
      <c r="H158" s="395" t="s">
        <v>968</v>
      </c>
      <c r="I158" s="396" t="s">
        <v>647</v>
      </c>
      <c r="J158" s="396"/>
      <c r="K158" s="396" t="s">
        <v>647</v>
      </c>
      <c r="L158" s="396" t="s">
        <v>969</v>
      </c>
      <c r="M158" s="398">
        <v>1610</v>
      </c>
      <c r="N158" s="399" t="s">
        <v>1057</v>
      </c>
      <c r="O158" s="398">
        <v>0</v>
      </c>
      <c r="P158" s="398">
        <v>0</v>
      </c>
      <c r="Q158" s="398">
        <v>0</v>
      </c>
      <c r="R158" s="398">
        <v>1665</v>
      </c>
      <c r="S158" s="398">
        <v>1665</v>
      </c>
      <c r="T158" s="398">
        <v>25</v>
      </c>
      <c r="U158" s="398">
        <v>8</v>
      </c>
      <c r="V158" s="398">
        <v>5</v>
      </c>
      <c r="W158" s="398">
        <v>5</v>
      </c>
      <c r="X158" s="398">
        <v>3</v>
      </c>
      <c r="Y158" s="398">
        <v>18</v>
      </c>
      <c r="Z158" s="398">
        <v>0</v>
      </c>
      <c r="AA158" s="398">
        <v>0</v>
      </c>
      <c r="AB158" s="398">
        <v>0</v>
      </c>
      <c r="AC158" s="398">
        <v>0</v>
      </c>
      <c r="AD158" s="398">
        <v>0</v>
      </c>
      <c r="AE158" s="398">
        <v>0</v>
      </c>
      <c r="AF158" s="398">
        <v>0</v>
      </c>
      <c r="AG158" s="398">
        <v>0</v>
      </c>
      <c r="AH158" s="398">
        <v>0</v>
      </c>
      <c r="AI158" s="398">
        <v>0</v>
      </c>
      <c r="AJ158" s="398">
        <v>1729</v>
      </c>
      <c r="AK158" s="191"/>
      <c r="AL158" s="471"/>
      <c r="AM158" s="471"/>
      <c r="AN158" s="429"/>
      <c r="AO158" s="429"/>
      <c r="AP158" s="429"/>
      <c r="AQ158" s="220"/>
      <c r="AR158" s="144"/>
      <c r="AS158" s="144"/>
      <c r="BC158" s="194"/>
      <c r="BE158" s="191"/>
      <c r="BF158" s="192"/>
    </row>
    <row r="159" spans="1:58" ht="13.35" customHeight="1">
      <c r="A159" s="394">
        <v>40355</v>
      </c>
      <c r="B159" s="394">
        <v>41113</v>
      </c>
      <c r="C159" s="395" t="s">
        <v>255</v>
      </c>
      <c r="D159" s="396" t="s">
        <v>91</v>
      </c>
      <c r="E159" s="396" t="s">
        <v>82</v>
      </c>
      <c r="F159" s="397">
        <v>630</v>
      </c>
      <c r="G159" s="395" t="s">
        <v>86</v>
      </c>
      <c r="H159" s="395" t="s">
        <v>351</v>
      </c>
      <c r="I159" s="396" t="s">
        <v>348</v>
      </c>
      <c r="J159" s="396"/>
      <c r="K159" s="396" t="s">
        <v>902</v>
      </c>
      <c r="L159" s="396" t="s">
        <v>881</v>
      </c>
      <c r="M159" s="398">
        <v>1485</v>
      </c>
      <c r="N159" s="399" t="s">
        <v>1057</v>
      </c>
      <c r="O159" s="398">
        <v>0</v>
      </c>
      <c r="P159" s="398">
        <v>0</v>
      </c>
      <c r="Q159" s="398">
        <v>0</v>
      </c>
      <c r="R159" s="398">
        <v>1675</v>
      </c>
      <c r="S159" s="398">
        <v>1675</v>
      </c>
      <c r="T159" s="398">
        <v>25</v>
      </c>
      <c r="U159" s="398">
        <v>8</v>
      </c>
      <c r="V159" s="398">
        <v>5</v>
      </c>
      <c r="W159" s="398">
        <v>5</v>
      </c>
      <c r="X159" s="398">
        <v>3</v>
      </c>
      <c r="Y159" s="398">
        <v>18</v>
      </c>
      <c r="Z159" s="398">
        <v>0</v>
      </c>
      <c r="AA159" s="398">
        <v>0</v>
      </c>
      <c r="AB159" s="398">
        <v>0</v>
      </c>
      <c r="AC159" s="398">
        <v>75</v>
      </c>
      <c r="AD159" s="398">
        <v>0</v>
      </c>
      <c r="AE159" s="398">
        <v>0</v>
      </c>
      <c r="AF159" s="398">
        <v>0</v>
      </c>
      <c r="AG159" s="398">
        <v>0</v>
      </c>
      <c r="AH159" s="398">
        <v>0</v>
      </c>
      <c r="AI159" s="398">
        <v>0</v>
      </c>
      <c r="AJ159" s="398">
        <v>1814</v>
      </c>
      <c r="AK159" s="191"/>
      <c r="AL159" s="471"/>
      <c r="AM159" s="471"/>
      <c r="AN159" s="429"/>
      <c r="AO159" s="429"/>
      <c r="AP159" s="429"/>
      <c r="AQ159" s="220"/>
      <c r="AR159" s="144"/>
      <c r="AS159" s="144"/>
      <c r="BC159" s="194"/>
      <c r="BE159" s="191"/>
      <c r="BF159" s="192"/>
    </row>
    <row r="160" spans="1:58" ht="13.35" customHeight="1">
      <c r="A160" s="394">
        <v>40852</v>
      </c>
      <c r="B160" s="394">
        <v>41023</v>
      </c>
      <c r="C160" s="395" t="s">
        <v>256</v>
      </c>
      <c r="D160" s="396" t="s">
        <v>117</v>
      </c>
      <c r="E160" s="396" t="s">
        <v>82</v>
      </c>
      <c r="F160" s="397">
        <v>780</v>
      </c>
      <c r="G160" s="395" t="s">
        <v>86</v>
      </c>
      <c r="H160" s="395" t="s">
        <v>804</v>
      </c>
      <c r="I160" s="396" t="s">
        <v>805</v>
      </c>
      <c r="J160" s="396"/>
      <c r="K160" s="396" t="s">
        <v>805</v>
      </c>
      <c r="L160" s="396" t="s">
        <v>806</v>
      </c>
      <c r="M160" s="398">
        <v>1695</v>
      </c>
      <c r="N160" s="399" t="s">
        <v>1057</v>
      </c>
      <c r="O160" s="398">
        <v>0</v>
      </c>
      <c r="P160" s="398">
        <v>0</v>
      </c>
      <c r="Q160" s="398">
        <v>0</v>
      </c>
      <c r="R160" s="398">
        <v>1750</v>
      </c>
      <c r="S160" s="398">
        <v>1750</v>
      </c>
      <c r="T160" s="398">
        <v>25</v>
      </c>
      <c r="U160" s="398">
        <v>8</v>
      </c>
      <c r="V160" s="398">
        <v>5</v>
      </c>
      <c r="W160" s="398">
        <v>5</v>
      </c>
      <c r="X160" s="398">
        <v>3</v>
      </c>
      <c r="Y160" s="398">
        <v>18</v>
      </c>
      <c r="Z160" s="398">
        <v>0</v>
      </c>
      <c r="AA160" s="398">
        <v>0</v>
      </c>
      <c r="AB160" s="398">
        <v>0</v>
      </c>
      <c r="AC160" s="398">
        <v>0</v>
      </c>
      <c r="AD160" s="398">
        <v>0</v>
      </c>
      <c r="AE160" s="398">
        <v>0</v>
      </c>
      <c r="AF160" s="398">
        <v>0</v>
      </c>
      <c r="AG160" s="398">
        <v>0</v>
      </c>
      <c r="AH160" s="398">
        <v>0</v>
      </c>
      <c r="AI160" s="398">
        <v>0</v>
      </c>
      <c r="AJ160" s="398">
        <v>1814</v>
      </c>
      <c r="AK160" s="191"/>
      <c r="AL160" s="471"/>
      <c r="AM160" s="471"/>
      <c r="AN160" s="429"/>
      <c r="AO160" s="429"/>
      <c r="AP160" s="429"/>
      <c r="AQ160" s="220"/>
      <c r="AR160" s="144"/>
      <c r="AS160" s="144"/>
      <c r="BC160" s="194"/>
      <c r="BE160" s="191"/>
      <c r="BF160" s="192"/>
    </row>
    <row r="161" spans="1:58" ht="13.35" customHeight="1">
      <c r="A161" s="394">
        <v>40829</v>
      </c>
      <c r="B161" s="394">
        <v>41001</v>
      </c>
      <c r="C161" s="395" t="s">
        <v>257</v>
      </c>
      <c r="D161" s="396" t="s">
        <v>119</v>
      </c>
      <c r="E161" s="396" t="s">
        <v>82</v>
      </c>
      <c r="F161" s="397">
        <v>540</v>
      </c>
      <c r="G161" s="395" t="s">
        <v>86</v>
      </c>
      <c r="H161" s="395" t="s">
        <v>807</v>
      </c>
      <c r="I161" s="396" t="s">
        <v>489</v>
      </c>
      <c r="J161" s="396"/>
      <c r="K161" s="396" t="s">
        <v>489</v>
      </c>
      <c r="L161" s="396" t="s">
        <v>808</v>
      </c>
      <c r="M161" s="398">
        <v>1365</v>
      </c>
      <c r="N161" s="399" t="s">
        <v>1057</v>
      </c>
      <c r="O161" s="398">
        <v>0</v>
      </c>
      <c r="P161" s="398">
        <v>0</v>
      </c>
      <c r="Q161" s="398">
        <v>0</v>
      </c>
      <c r="R161" s="398">
        <v>1475</v>
      </c>
      <c r="S161" s="398">
        <v>1475</v>
      </c>
      <c r="T161" s="398">
        <v>25</v>
      </c>
      <c r="U161" s="398">
        <v>8</v>
      </c>
      <c r="V161" s="398">
        <v>5</v>
      </c>
      <c r="W161" s="398">
        <v>5</v>
      </c>
      <c r="X161" s="398">
        <v>3</v>
      </c>
      <c r="Y161" s="398">
        <v>18</v>
      </c>
      <c r="Z161" s="398">
        <v>0</v>
      </c>
      <c r="AA161" s="398">
        <v>0</v>
      </c>
      <c r="AB161" s="398">
        <v>0</v>
      </c>
      <c r="AC161" s="398">
        <v>0</v>
      </c>
      <c r="AD161" s="398">
        <v>0</v>
      </c>
      <c r="AE161" s="398">
        <v>0</v>
      </c>
      <c r="AF161" s="398">
        <v>0</v>
      </c>
      <c r="AG161" s="398">
        <v>0</v>
      </c>
      <c r="AH161" s="398">
        <v>0</v>
      </c>
      <c r="AI161" s="398">
        <v>0</v>
      </c>
      <c r="AJ161" s="398">
        <v>1539</v>
      </c>
      <c r="AK161" s="191"/>
      <c r="AL161" s="471"/>
      <c r="AM161" s="471"/>
      <c r="AN161" s="429"/>
      <c r="AO161" s="429"/>
      <c r="AP161" s="429"/>
      <c r="AQ161" s="220"/>
      <c r="AR161" s="144"/>
      <c r="AS161" s="144"/>
      <c r="BC161" s="194"/>
      <c r="BE161" s="191"/>
      <c r="BF161" s="192"/>
    </row>
    <row r="162" spans="1:58" ht="13.35" customHeight="1">
      <c r="A162" s="394">
        <v>40662</v>
      </c>
      <c r="B162" s="394">
        <v>41065</v>
      </c>
      <c r="C162" s="395" t="s">
        <v>258</v>
      </c>
      <c r="D162" s="396" t="s">
        <v>81</v>
      </c>
      <c r="E162" s="396" t="s">
        <v>82</v>
      </c>
      <c r="F162" s="397">
        <v>1080</v>
      </c>
      <c r="G162" s="395" t="s">
        <v>86</v>
      </c>
      <c r="H162" s="395" t="s">
        <v>513</v>
      </c>
      <c r="I162" s="396" t="s">
        <v>388</v>
      </c>
      <c r="J162" s="396"/>
      <c r="K162" s="396" t="s">
        <v>543</v>
      </c>
      <c r="L162" s="396" t="s">
        <v>912</v>
      </c>
      <c r="M162" s="398">
        <v>1940</v>
      </c>
      <c r="N162" s="399" t="s">
        <v>1057</v>
      </c>
      <c r="O162" s="398">
        <v>0</v>
      </c>
      <c r="P162" s="398">
        <v>0</v>
      </c>
      <c r="Q162" s="398">
        <v>0</v>
      </c>
      <c r="R162" s="398">
        <v>2085</v>
      </c>
      <c r="S162" s="398">
        <v>2085</v>
      </c>
      <c r="T162" s="398">
        <v>25</v>
      </c>
      <c r="U162" s="398">
        <v>8</v>
      </c>
      <c r="V162" s="398">
        <v>5</v>
      </c>
      <c r="W162" s="398">
        <v>5</v>
      </c>
      <c r="X162" s="398">
        <v>3</v>
      </c>
      <c r="Y162" s="398">
        <v>18</v>
      </c>
      <c r="Z162" s="398">
        <v>25</v>
      </c>
      <c r="AA162" s="398">
        <v>0</v>
      </c>
      <c r="AB162" s="398">
        <v>0</v>
      </c>
      <c r="AC162" s="398">
        <v>0</v>
      </c>
      <c r="AD162" s="398">
        <v>0</v>
      </c>
      <c r="AE162" s="398">
        <v>0</v>
      </c>
      <c r="AF162" s="398">
        <v>0</v>
      </c>
      <c r="AG162" s="398">
        <v>0</v>
      </c>
      <c r="AH162" s="398">
        <v>0</v>
      </c>
      <c r="AI162" s="398">
        <v>0</v>
      </c>
      <c r="AJ162" s="398">
        <v>2174</v>
      </c>
      <c r="AK162" s="191"/>
      <c r="AL162" s="471"/>
      <c r="AM162" s="471"/>
      <c r="AN162" s="429"/>
      <c r="AO162" s="429"/>
      <c r="AP162" s="429"/>
      <c r="AQ162" s="220"/>
      <c r="AR162" s="144"/>
      <c r="AS162" s="144"/>
      <c r="BC162" s="194"/>
      <c r="BE162" s="191"/>
      <c r="BF162" s="192"/>
    </row>
    <row r="163" spans="1:58" ht="13.35" customHeight="1">
      <c r="A163" s="394">
        <v>40331</v>
      </c>
      <c r="B163" s="394">
        <v>41161</v>
      </c>
      <c r="C163" s="395" t="s">
        <v>259</v>
      </c>
      <c r="D163" s="396" t="s">
        <v>91</v>
      </c>
      <c r="E163" s="396" t="s">
        <v>82</v>
      </c>
      <c r="F163" s="397">
        <v>630</v>
      </c>
      <c r="G163" s="395" t="s">
        <v>86</v>
      </c>
      <c r="H163" s="395" t="s">
        <v>352</v>
      </c>
      <c r="I163" s="396" t="s">
        <v>101</v>
      </c>
      <c r="J163" s="396"/>
      <c r="K163" s="396" t="s">
        <v>1139</v>
      </c>
      <c r="L163" s="396" t="s">
        <v>1149</v>
      </c>
      <c r="M163" s="398">
        <v>1485</v>
      </c>
      <c r="N163" s="399" t="s">
        <v>1057</v>
      </c>
      <c r="O163" s="398">
        <v>0</v>
      </c>
      <c r="P163" s="398">
        <v>0</v>
      </c>
      <c r="Q163" s="398">
        <v>0</v>
      </c>
      <c r="R163" s="398">
        <v>1675</v>
      </c>
      <c r="S163" s="398">
        <v>1675</v>
      </c>
      <c r="T163" s="398">
        <v>25</v>
      </c>
      <c r="U163" s="398">
        <v>8</v>
      </c>
      <c r="V163" s="398">
        <v>5</v>
      </c>
      <c r="W163" s="398">
        <v>5</v>
      </c>
      <c r="X163" s="398">
        <v>3</v>
      </c>
      <c r="Y163" s="398">
        <v>18</v>
      </c>
      <c r="Z163" s="398">
        <v>25</v>
      </c>
      <c r="AA163" s="398">
        <v>0</v>
      </c>
      <c r="AB163" s="398">
        <v>0</v>
      </c>
      <c r="AC163" s="398">
        <v>0</v>
      </c>
      <c r="AD163" s="398">
        <v>0</v>
      </c>
      <c r="AE163" s="398">
        <v>0</v>
      </c>
      <c r="AF163" s="398">
        <v>0</v>
      </c>
      <c r="AG163" s="398">
        <v>0</v>
      </c>
      <c r="AH163" s="398">
        <v>0</v>
      </c>
      <c r="AI163" s="398">
        <v>0</v>
      </c>
      <c r="AJ163" s="398">
        <v>1764</v>
      </c>
      <c r="AK163" s="191"/>
      <c r="AL163" s="471"/>
      <c r="AM163" s="471"/>
      <c r="AN163" s="429"/>
      <c r="AO163" s="429"/>
      <c r="AP163" s="429"/>
      <c r="AQ163" s="220"/>
      <c r="AR163" s="144"/>
      <c r="AS163" s="144"/>
      <c r="BC163" s="194"/>
      <c r="BE163" s="191"/>
      <c r="BF163" s="192"/>
    </row>
    <row r="164" spans="1:58" ht="13.35" customHeight="1">
      <c r="A164" s="394">
        <v>40469</v>
      </c>
      <c r="B164" s="394">
        <v>41069</v>
      </c>
      <c r="C164" s="395" t="s">
        <v>260</v>
      </c>
      <c r="D164" s="396" t="s">
        <v>119</v>
      </c>
      <c r="E164" s="396" t="s">
        <v>82</v>
      </c>
      <c r="F164" s="397">
        <v>540</v>
      </c>
      <c r="G164" s="395" t="s">
        <v>86</v>
      </c>
      <c r="H164" s="395" t="s">
        <v>397</v>
      </c>
      <c r="I164" s="396" t="s">
        <v>349</v>
      </c>
      <c r="J164" s="396"/>
      <c r="K164" s="396" t="s">
        <v>913</v>
      </c>
      <c r="L164" s="396" t="s">
        <v>866</v>
      </c>
      <c r="M164" s="398">
        <v>1365</v>
      </c>
      <c r="N164" s="399" t="s">
        <v>1057</v>
      </c>
      <c r="O164" s="398">
        <v>0</v>
      </c>
      <c r="P164" s="398">
        <v>0</v>
      </c>
      <c r="Q164" s="398">
        <v>-7.21</v>
      </c>
      <c r="R164" s="398">
        <v>1499</v>
      </c>
      <c r="S164" s="398">
        <v>1499</v>
      </c>
      <c r="T164" s="398">
        <v>25</v>
      </c>
      <c r="U164" s="398">
        <v>8</v>
      </c>
      <c r="V164" s="398">
        <v>5</v>
      </c>
      <c r="W164" s="398">
        <v>5</v>
      </c>
      <c r="X164" s="398">
        <v>3</v>
      </c>
      <c r="Y164" s="398">
        <v>18</v>
      </c>
      <c r="Z164" s="398">
        <v>25</v>
      </c>
      <c r="AA164" s="398">
        <v>0</v>
      </c>
      <c r="AB164" s="398">
        <v>0</v>
      </c>
      <c r="AC164" s="398">
        <v>0</v>
      </c>
      <c r="AD164" s="398">
        <v>0</v>
      </c>
      <c r="AE164" s="398">
        <v>0</v>
      </c>
      <c r="AF164" s="398">
        <v>0</v>
      </c>
      <c r="AG164" s="398">
        <v>0</v>
      </c>
      <c r="AH164" s="398">
        <v>0</v>
      </c>
      <c r="AI164" s="398">
        <v>0</v>
      </c>
      <c r="AJ164" s="398">
        <v>1588</v>
      </c>
      <c r="AK164" s="191"/>
      <c r="AL164" s="471"/>
      <c r="AM164" s="471"/>
      <c r="AN164" s="429"/>
      <c r="AO164" s="429"/>
      <c r="AP164" s="429"/>
      <c r="AQ164" s="220"/>
      <c r="AR164" s="144"/>
      <c r="AS164" s="144"/>
      <c r="BC164" s="194"/>
      <c r="BE164" s="191"/>
      <c r="BF164" s="192"/>
    </row>
    <row r="165" spans="1:58" ht="13.35" customHeight="1">
      <c r="A165" s="394">
        <v>40942</v>
      </c>
      <c r="B165" s="394">
        <v>41183</v>
      </c>
      <c r="C165" s="395" t="s">
        <v>261</v>
      </c>
      <c r="D165" s="396" t="s">
        <v>134</v>
      </c>
      <c r="E165" s="396" t="s">
        <v>82</v>
      </c>
      <c r="F165" s="397">
        <v>1144</v>
      </c>
      <c r="G165" s="395" t="s">
        <v>86</v>
      </c>
      <c r="H165" s="395" t="s">
        <v>1150</v>
      </c>
      <c r="I165" s="396" t="s">
        <v>660</v>
      </c>
      <c r="J165" s="396"/>
      <c r="K165" s="396" t="s">
        <v>660</v>
      </c>
      <c r="L165" s="396" t="s">
        <v>1098</v>
      </c>
      <c r="M165" s="398">
        <v>1960</v>
      </c>
      <c r="N165" s="399" t="s">
        <v>1057</v>
      </c>
      <c r="O165" s="398">
        <v>0</v>
      </c>
      <c r="P165" s="398">
        <v>0</v>
      </c>
      <c r="Q165" s="398">
        <v>0</v>
      </c>
      <c r="R165" s="398">
        <v>1960</v>
      </c>
      <c r="S165" s="398">
        <v>1960</v>
      </c>
      <c r="T165" s="398">
        <v>25</v>
      </c>
      <c r="U165" s="398">
        <v>8</v>
      </c>
      <c r="V165" s="398">
        <v>5</v>
      </c>
      <c r="W165" s="398">
        <v>5</v>
      </c>
      <c r="X165" s="398">
        <v>3</v>
      </c>
      <c r="Y165" s="398">
        <v>18</v>
      </c>
      <c r="Z165" s="398">
        <v>25</v>
      </c>
      <c r="AA165" s="398">
        <v>50</v>
      </c>
      <c r="AB165" s="398">
        <v>0</v>
      </c>
      <c r="AC165" s="398">
        <v>0</v>
      </c>
      <c r="AD165" s="398">
        <v>0</v>
      </c>
      <c r="AE165" s="398">
        <v>0</v>
      </c>
      <c r="AF165" s="398">
        <v>0</v>
      </c>
      <c r="AG165" s="398">
        <v>0</v>
      </c>
      <c r="AH165" s="398">
        <v>0</v>
      </c>
      <c r="AI165" s="398">
        <v>0</v>
      </c>
      <c r="AJ165" s="398">
        <v>2099</v>
      </c>
      <c r="AK165" s="191"/>
      <c r="AL165" s="471"/>
      <c r="AM165" s="471"/>
      <c r="AN165" s="429"/>
      <c r="AO165" s="429"/>
      <c r="AP165" s="429"/>
      <c r="AQ165" s="220"/>
      <c r="AR165" s="144"/>
      <c r="AS165" s="144"/>
      <c r="BC165" s="194"/>
      <c r="BE165" s="191"/>
      <c r="BF165" s="192"/>
    </row>
    <row r="166" spans="1:58" ht="13.35" customHeight="1">
      <c r="A166" s="394">
        <v>40904</v>
      </c>
      <c r="B166" s="394">
        <v>41106</v>
      </c>
      <c r="C166" s="395" t="s">
        <v>262</v>
      </c>
      <c r="D166" s="396" t="s">
        <v>81</v>
      </c>
      <c r="E166" s="396" t="s">
        <v>82</v>
      </c>
      <c r="F166" s="397">
        <v>1080</v>
      </c>
      <c r="G166" s="395" t="s">
        <v>86</v>
      </c>
      <c r="H166" s="395" t="s">
        <v>970</v>
      </c>
      <c r="I166" s="396" t="s">
        <v>667</v>
      </c>
      <c r="J166" s="396"/>
      <c r="K166" s="396" t="s">
        <v>667</v>
      </c>
      <c r="L166" s="396" t="s">
        <v>971</v>
      </c>
      <c r="M166" s="398">
        <v>1940</v>
      </c>
      <c r="N166" s="399" t="s">
        <v>1057</v>
      </c>
      <c r="O166" s="398">
        <v>0</v>
      </c>
      <c r="P166" s="398">
        <v>0</v>
      </c>
      <c r="Q166" s="398">
        <v>0</v>
      </c>
      <c r="R166" s="398">
        <v>1940</v>
      </c>
      <c r="S166" s="398">
        <v>1940</v>
      </c>
      <c r="T166" s="398">
        <v>25</v>
      </c>
      <c r="U166" s="398">
        <v>8</v>
      </c>
      <c r="V166" s="398">
        <v>5</v>
      </c>
      <c r="W166" s="398">
        <v>5</v>
      </c>
      <c r="X166" s="398">
        <v>3</v>
      </c>
      <c r="Y166" s="398">
        <v>18</v>
      </c>
      <c r="Z166" s="398">
        <v>0</v>
      </c>
      <c r="AA166" s="398">
        <v>0</v>
      </c>
      <c r="AB166" s="398">
        <v>0</v>
      </c>
      <c r="AC166" s="398">
        <v>0</v>
      </c>
      <c r="AD166" s="398">
        <v>0</v>
      </c>
      <c r="AE166" s="398">
        <v>0</v>
      </c>
      <c r="AF166" s="398">
        <v>0</v>
      </c>
      <c r="AG166" s="398">
        <v>0</v>
      </c>
      <c r="AH166" s="398">
        <v>0</v>
      </c>
      <c r="AI166" s="398">
        <v>0</v>
      </c>
      <c r="AJ166" s="398">
        <v>2004</v>
      </c>
      <c r="AK166" s="191"/>
      <c r="AL166" s="471"/>
      <c r="AM166" s="471"/>
      <c r="AN166" s="429"/>
      <c r="AO166" s="429"/>
      <c r="AP166" s="429"/>
      <c r="AQ166" s="220"/>
      <c r="AR166" s="144"/>
      <c r="AS166" s="144"/>
      <c r="BC166" s="194"/>
      <c r="BE166" s="191"/>
      <c r="BF166" s="192"/>
    </row>
    <row r="167" spans="1:58" ht="13.35" customHeight="1">
      <c r="A167" s="394">
        <v>40613</v>
      </c>
      <c r="B167" s="394">
        <v>41103</v>
      </c>
      <c r="C167" s="395" t="s">
        <v>263</v>
      </c>
      <c r="D167" s="396" t="s">
        <v>165</v>
      </c>
      <c r="E167" s="396" t="s">
        <v>82</v>
      </c>
      <c r="F167" s="397">
        <v>1151</v>
      </c>
      <c r="G167" s="395" t="s">
        <v>86</v>
      </c>
      <c r="H167" s="395" t="s">
        <v>504</v>
      </c>
      <c r="I167" s="396" t="s">
        <v>914</v>
      </c>
      <c r="J167" s="396"/>
      <c r="K167" s="396" t="s">
        <v>914</v>
      </c>
      <c r="L167" s="396" t="s">
        <v>915</v>
      </c>
      <c r="M167" s="398">
        <v>2100</v>
      </c>
      <c r="N167" s="399" t="s">
        <v>1057</v>
      </c>
      <c r="O167" s="398">
        <v>0</v>
      </c>
      <c r="P167" s="398">
        <v>0</v>
      </c>
      <c r="Q167" s="398">
        <v>0</v>
      </c>
      <c r="R167" s="398">
        <v>2190</v>
      </c>
      <c r="S167" s="398">
        <v>2190</v>
      </c>
      <c r="T167" s="398">
        <v>25</v>
      </c>
      <c r="U167" s="398">
        <v>8</v>
      </c>
      <c r="V167" s="398">
        <v>5</v>
      </c>
      <c r="W167" s="398">
        <v>5</v>
      </c>
      <c r="X167" s="398">
        <v>3</v>
      </c>
      <c r="Y167" s="398">
        <v>0</v>
      </c>
      <c r="Z167" s="398">
        <v>25</v>
      </c>
      <c r="AA167" s="398">
        <v>0</v>
      </c>
      <c r="AB167" s="398">
        <v>0</v>
      </c>
      <c r="AC167" s="398">
        <v>0</v>
      </c>
      <c r="AD167" s="398">
        <v>0</v>
      </c>
      <c r="AE167" s="398">
        <v>0</v>
      </c>
      <c r="AF167" s="398">
        <v>0</v>
      </c>
      <c r="AG167" s="398">
        <v>0</v>
      </c>
      <c r="AH167" s="398">
        <v>0</v>
      </c>
      <c r="AI167" s="398">
        <v>0</v>
      </c>
      <c r="AJ167" s="398">
        <v>2261</v>
      </c>
      <c r="AK167" s="191"/>
      <c r="AL167" s="471"/>
      <c r="AM167" s="471"/>
      <c r="AN167" s="429"/>
      <c r="AO167" s="429"/>
      <c r="AP167" s="429"/>
      <c r="AQ167" s="220"/>
      <c r="AR167" s="144"/>
      <c r="AS167" s="144"/>
      <c r="BC167" s="194"/>
      <c r="BE167" s="191"/>
      <c r="BF167" s="192"/>
    </row>
    <row r="168" spans="1:58" ht="13.35" customHeight="1">
      <c r="A168" s="394">
        <v>40973</v>
      </c>
      <c r="B168" s="394">
        <v>41239</v>
      </c>
      <c r="C168" s="395" t="s">
        <v>264</v>
      </c>
      <c r="D168" s="396" t="s">
        <v>119</v>
      </c>
      <c r="E168" s="396" t="s">
        <v>82</v>
      </c>
      <c r="F168" s="397">
        <v>540</v>
      </c>
      <c r="G168" s="395" t="s">
        <v>86</v>
      </c>
      <c r="H168" s="395" t="s">
        <v>1151</v>
      </c>
      <c r="I168" s="396" t="s">
        <v>699</v>
      </c>
      <c r="J168" s="396"/>
      <c r="K168" s="396" t="s">
        <v>699</v>
      </c>
      <c r="L168" s="396" t="s">
        <v>991</v>
      </c>
      <c r="M168" s="398">
        <v>1365</v>
      </c>
      <c r="N168" s="399" t="s">
        <v>1057</v>
      </c>
      <c r="O168" s="398">
        <v>0</v>
      </c>
      <c r="P168" s="398">
        <v>0</v>
      </c>
      <c r="Q168" s="398">
        <v>-1454</v>
      </c>
      <c r="R168" s="398">
        <v>1365</v>
      </c>
      <c r="S168" s="398">
        <v>1365</v>
      </c>
      <c r="T168" s="398">
        <v>25</v>
      </c>
      <c r="U168" s="398">
        <v>8</v>
      </c>
      <c r="V168" s="398">
        <v>5</v>
      </c>
      <c r="W168" s="398">
        <v>5</v>
      </c>
      <c r="X168" s="398">
        <v>3</v>
      </c>
      <c r="Y168" s="398">
        <v>18</v>
      </c>
      <c r="Z168" s="398">
        <v>25</v>
      </c>
      <c r="AA168" s="398">
        <v>0</v>
      </c>
      <c r="AB168" s="398">
        <v>0</v>
      </c>
      <c r="AC168" s="398">
        <v>0</v>
      </c>
      <c r="AD168" s="398">
        <v>0</v>
      </c>
      <c r="AE168" s="398">
        <v>0</v>
      </c>
      <c r="AF168" s="398">
        <v>0</v>
      </c>
      <c r="AG168" s="398">
        <v>0</v>
      </c>
      <c r="AH168" s="398">
        <v>0</v>
      </c>
      <c r="AI168" s="398">
        <v>0</v>
      </c>
      <c r="AJ168" s="398">
        <v>1454</v>
      </c>
      <c r="AK168" s="191"/>
      <c r="AL168" s="471"/>
      <c r="AM168" s="471"/>
      <c r="AN168" s="429"/>
      <c r="AO168" s="429"/>
      <c r="AP168" s="429"/>
      <c r="AQ168" s="220"/>
      <c r="AR168" s="144"/>
      <c r="AS168" s="144"/>
      <c r="BC168" s="194"/>
      <c r="BE168" s="191"/>
      <c r="BF168" s="192"/>
    </row>
    <row r="169" spans="1:58" ht="13.35" customHeight="1">
      <c r="A169" s="394">
        <v>40396</v>
      </c>
      <c r="B169" s="394">
        <v>40991</v>
      </c>
      <c r="C169" s="395" t="s">
        <v>265</v>
      </c>
      <c r="D169" s="396" t="s">
        <v>112</v>
      </c>
      <c r="E169" s="396" t="s">
        <v>82</v>
      </c>
      <c r="F169" s="397">
        <v>750</v>
      </c>
      <c r="G169" s="395" t="s">
        <v>144</v>
      </c>
      <c r="H169" s="395" t="s">
        <v>187</v>
      </c>
      <c r="I169" s="396" t="s">
        <v>368</v>
      </c>
      <c r="J169" s="396" t="s">
        <v>802</v>
      </c>
      <c r="K169" s="396" t="s">
        <v>801</v>
      </c>
      <c r="L169" s="396" t="s">
        <v>802</v>
      </c>
      <c r="M169" s="398">
        <v>1610</v>
      </c>
      <c r="N169" s="399" t="s">
        <v>1057</v>
      </c>
      <c r="O169" s="398">
        <v>0</v>
      </c>
      <c r="P169" s="398">
        <v>0</v>
      </c>
      <c r="Q169" s="398">
        <v>0</v>
      </c>
      <c r="R169" s="398">
        <v>1733</v>
      </c>
      <c r="S169" s="398">
        <v>1733</v>
      </c>
      <c r="T169" s="398">
        <v>25</v>
      </c>
      <c r="U169" s="398">
        <v>8</v>
      </c>
      <c r="V169" s="398">
        <v>5</v>
      </c>
      <c r="W169" s="398">
        <v>5</v>
      </c>
      <c r="X169" s="398">
        <v>3</v>
      </c>
      <c r="Y169" s="398">
        <v>18</v>
      </c>
      <c r="Z169" s="398">
        <v>25</v>
      </c>
      <c r="AA169" s="398">
        <v>0</v>
      </c>
      <c r="AB169" s="398">
        <v>0</v>
      </c>
      <c r="AC169" s="398">
        <v>0</v>
      </c>
      <c r="AD169" s="398">
        <v>0</v>
      </c>
      <c r="AE169" s="398">
        <v>0</v>
      </c>
      <c r="AF169" s="398">
        <v>0</v>
      </c>
      <c r="AG169" s="398">
        <v>0</v>
      </c>
      <c r="AH169" s="398">
        <v>0</v>
      </c>
      <c r="AI169" s="398">
        <v>0</v>
      </c>
      <c r="AJ169" s="398">
        <v>1822</v>
      </c>
      <c r="AK169" s="191"/>
      <c r="AL169" s="471"/>
      <c r="AM169" s="471"/>
      <c r="AN169" s="429"/>
      <c r="AO169" s="429"/>
      <c r="AP169" s="429"/>
      <c r="AQ169" s="220"/>
      <c r="AR169" s="144"/>
      <c r="AS169" s="144"/>
      <c r="BC169" s="194"/>
      <c r="BE169" s="191"/>
      <c r="BF169" s="192"/>
    </row>
    <row r="170" spans="1:58" ht="13.35" customHeight="1">
      <c r="A170" s="394">
        <v>40965</v>
      </c>
      <c r="B170" s="394">
        <v>41225</v>
      </c>
      <c r="C170" s="395" t="s">
        <v>265</v>
      </c>
      <c r="D170" s="396" t="s">
        <v>112</v>
      </c>
      <c r="E170" s="396" t="s">
        <v>82</v>
      </c>
      <c r="F170" s="397">
        <v>750</v>
      </c>
      <c r="G170" s="395" t="s">
        <v>1060</v>
      </c>
      <c r="H170" s="395" t="s">
        <v>1152</v>
      </c>
      <c r="I170" s="396" t="s">
        <v>1153</v>
      </c>
      <c r="J170" s="396"/>
      <c r="K170" s="396" t="s">
        <v>1153</v>
      </c>
      <c r="L170" s="396" t="s">
        <v>1154</v>
      </c>
      <c r="M170" s="398">
        <v>0</v>
      </c>
      <c r="N170" s="399" t="s">
        <v>1057</v>
      </c>
      <c r="O170" s="398">
        <v>0</v>
      </c>
      <c r="P170" s="398">
        <v>0</v>
      </c>
      <c r="Q170" s="398">
        <v>250</v>
      </c>
      <c r="R170" s="398">
        <v>1610</v>
      </c>
      <c r="S170" s="398">
        <v>1610</v>
      </c>
      <c r="T170" s="398">
        <v>25</v>
      </c>
      <c r="U170" s="398">
        <v>8</v>
      </c>
      <c r="V170" s="398">
        <v>5</v>
      </c>
      <c r="W170" s="398">
        <v>5</v>
      </c>
      <c r="X170" s="398">
        <v>3</v>
      </c>
      <c r="Y170" s="398">
        <v>18</v>
      </c>
      <c r="Z170" s="398">
        <v>25</v>
      </c>
      <c r="AA170" s="398">
        <v>0</v>
      </c>
      <c r="AB170" s="398">
        <v>35</v>
      </c>
      <c r="AC170" s="398">
        <v>0</v>
      </c>
      <c r="AD170" s="398">
        <v>0</v>
      </c>
      <c r="AE170" s="398">
        <v>0</v>
      </c>
      <c r="AF170" s="398">
        <v>0</v>
      </c>
      <c r="AG170" s="398">
        <v>0</v>
      </c>
      <c r="AH170" s="398">
        <v>0</v>
      </c>
      <c r="AI170" s="398">
        <v>0</v>
      </c>
      <c r="AJ170" s="398">
        <v>1734</v>
      </c>
      <c r="AK170" s="191"/>
      <c r="AL170" s="471"/>
      <c r="AM170" s="471"/>
      <c r="AN170" s="429"/>
      <c r="AO170" s="429"/>
      <c r="AP170" s="429"/>
      <c r="AQ170" s="220"/>
      <c r="AR170" s="144"/>
      <c r="AS170" s="144"/>
      <c r="BC170" s="194"/>
      <c r="BE170" s="191"/>
      <c r="BF170" s="192"/>
    </row>
    <row r="171" spans="1:58" ht="13.35" customHeight="1">
      <c r="A171" s="394">
        <v>40806</v>
      </c>
      <c r="B171" s="394">
        <v>40955</v>
      </c>
      <c r="C171" s="395" t="s">
        <v>266</v>
      </c>
      <c r="D171" s="396" t="s">
        <v>119</v>
      </c>
      <c r="E171" s="396" t="s">
        <v>82</v>
      </c>
      <c r="F171" s="397">
        <v>540</v>
      </c>
      <c r="G171" s="395" t="s">
        <v>86</v>
      </c>
      <c r="H171" s="395" t="s">
        <v>809</v>
      </c>
      <c r="I171" s="396" t="s">
        <v>510</v>
      </c>
      <c r="J171" s="396"/>
      <c r="K171" s="396" t="s">
        <v>510</v>
      </c>
      <c r="L171" s="396" t="s">
        <v>679</v>
      </c>
      <c r="M171" s="398">
        <v>1365</v>
      </c>
      <c r="N171" s="399" t="s">
        <v>1057</v>
      </c>
      <c r="O171" s="398">
        <v>0</v>
      </c>
      <c r="P171" s="398">
        <v>0</v>
      </c>
      <c r="Q171" s="398">
        <v>-389.37</v>
      </c>
      <c r="R171" s="398">
        <v>1475</v>
      </c>
      <c r="S171" s="398">
        <v>1475</v>
      </c>
      <c r="T171" s="398">
        <v>25</v>
      </c>
      <c r="U171" s="398">
        <v>8</v>
      </c>
      <c r="V171" s="398">
        <v>5</v>
      </c>
      <c r="W171" s="398">
        <v>5</v>
      </c>
      <c r="X171" s="398">
        <v>3</v>
      </c>
      <c r="Y171" s="398">
        <v>18</v>
      </c>
      <c r="Z171" s="398">
        <v>0</v>
      </c>
      <c r="AA171" s="398">
        <v>0</v>
      </c>
      <c r="AB171" s="398">
        <v>0</v>
      </c>
      <c r="AC171" s="398">
        <v>0</v>
      </c>
      <c r="AD171" s="398">
        <v>0</v>
      </c>
      <c r="AE171" s="398">
        <v>0</v>
      </c>
      <c r="AF171" s="398">
        <v>0</v>
      </c>
      <c r="AG171" s="398">
        <v>0</v>
      </c>
      <c r="AH171" s="398">
        <v>0</v>
      </c>
      <c r="AI171" s="398">
        <v>0</v>
      </c>
      <c r="AJ171" s="398">
        <v>1539</v>
      </c>
      <c r="AK171" s="191"/>
      <c r="AL171" s="471"/>
      <c r="AM171" s="471"/>
      <c r="AN171" s="429"/>
      <c r="AO171" s="429"/>
      <c r="AP171" s="429"/>
      <c r="AQ171" s="220"/>
      <c r="AR171" s="144"/>
      <c r="AS171" s="144"/>
      <c r="BC171" s="194"/>
      <c r="BE171" s="191"/>
      <c r="BF171" s="192"/>
    </row>
    <row r="172" spans="1:58" ht="13.35" customHeight="1">
      <c r="A172" s="394">
        <v>40806</v>
      </c>
      <c r="B172" s="394">
        <v>41221</v>
      </c>
      <c r="C172" s="395" t="s">
        <v>266</v>
      </c>
      <c r="D172" s="396" t="s">
        <v>119</v>
      </c>
      <c r="E172" s="396" t="s">
        <v>82</v>
      </c>
      <c r="F172" s="397">
        <v>540</v>
      </c>
      <c r="G172" s="395" t="s">
        <v>1063</v>
      </c>
      <c r="H172" s="395" t="s">
        <v>809</v>
      </c>
      <c r="I172" s="396" t="s">
        <v>510</v>
      </c>
      <c r="J172" s="396"/>
      <c r="K172" s="396" t="s">
        <v>800</v>
      </c>
      <c r="L172" s="396" t="s">
        <v>1155</v>
      </c>
      <c r="M172" s="398">
        <v>0</v>
      </c>
      <c r="N172" s="399" t="s">
        <v>1057</v>
      </c>
      <c r="O172" s="398">
        <v>0</v>
      </c>
      <c r="P172" s="398">
        <v>0</v>
      </c>
      <c r="Q172" s="398">
        <v>0</v>
      </c>
      <c r="R172" s="398">
        <v>1519</v>
      </c>
      <c r="S172" s="398">
        <v>1519</v>
      </c>
      <c r="T172" s="398">
        <v>25</v>
      </c>
      <c r="U172" s="398">
        <v>8</v>
      </c>
      <c r="V172" s="398">
        <v>5</v>
      </c>
      <c r="W172" s="398">
        <v>5</v>
      </c>
      <c r="X172" s="398">
        <v>3</v>
      </c>
      <c r="Y172" s="398">
        <v>18</v>
      </c>
      <c r="Z172" s="398">
        <v>25</v>
      </c>
      <c r="AA172" s="398">
        <v>0</v>
      </c>
      <c r="AB172" s="398">
        <v>0</v>
      </c>
      <c r="AC172" s="398">
        <v>0</v>
      </c>
      <c r="AD172" s="398">
        <v>0</v>
      </c>
      <c r="AE172" s="398">
        <v>0</v>
      </c>
      <c r="AF172" s="398">
        <v>0</v>
      </c>
      <c r="AG172" s="398">
        <v>0</v>
      </c>
      <c r="AH172" s="398">
        <v>0</v>
      </c>
      <c r="AI172" s="398">
        <v>0</v>
      </c>
      <c r="AJ172" s="398">
        <v>1608</v>
      </c>
      <c r="AK172" s="191"/>
      <c r="AL172" s="471"/>
      <c r="AM172" s="471"/>
      <c r="AN172" s="429"/>
      <c r="AO172" s="429"/>
      <c r="AP172" s="429"/>
      <c r="AQ172" s="220"/>
      <c r="AR172" s="144"/>
      <c r="AS172" s="144"/>
      <c r="BC172" s="194"/>
      <c r="BE172" s="191"/>
      <c r="BF172" s="192"/>
    </row>
    <row r="173" spans="1:58" ht="13.35" customHeight="1">
      <c r="A173" s="394">
        <v>40799</v>
      </c>
      <c r="B173" s="394">
        <v>40943</v>
      </c>
      <c r="C173" s="395" t="s">
        <v>267</v>
      </c>
      <c r="D173" s="396" t="s">
        <v>171</v>
      </c>
      <c r="E173" s="396" t="s">
        <v>82</v>
      </c>
      <c r="F173" s="397">
        <v>840</v>
      </c>
      <c r="G173" s="395" t="s">
        <v>86</v>
      </c>
      <c r="H173" s="395" t="s">
        <v>810</v>
      </c>
      <c r="I173" s="396" t="s">
        <v>811</v>
      </c>
      <c r="J173" s="396"/>
      <c r="K173" s="396" t="s">
        <v>811</v>
      </c>
      <c r="L173" s="396" t="s">
        <v>781</v>
      </c>
      <c r="M173" s="398">
        <v>1815</v>
      </c>
      <c r="N173" s="399" t="s">
        <v>1057</v>
      </c>
      <c r="O173" s="398">
        <v>0</v>
      </c>
      <c r="P173" s="398">
        <v>0</v>
      </c>
      <c r="Q173" s="398">
        <v>0</v>
      </c>
      <c r="R173" s="398">
        <v>1870</v>
      </c>
      <c r="S173" s="398">
        <v>1870</v>
      </c>
      <c r="T173" s="398">
        <v>25</v>
      </c>
      <c r="U173" s="398">
        <v>8</v>
      </c>
      <c r="V173" s="398">
        <v>5</v>
      </c>
      <c r="W173" s="398">
        <v>5</v>
      </c>
      <c r="X173" s="398">
        <v>3</v>
      </c>
      <c r="Y173" s="398">
        <v>18</v>
      </c>
      <c r="Z173" s="398">
        <v>25</v>
      </c>
      <c r="AA173" s="398">
        <v>0</v>
      </c>
      <c r="AB173" s="398">
        <v>35</v>
      </c>
      <c r="AC173" s="398">
        <v>0</v>
      </c>
      <c r="AD173" s="398">
        <v>0</v>
      </c>
      <c r="AE173" s="398">
        <v>0</v>
      </c>
      <c r="AF173" s="398">
        <v>0</v>
      </c>
      <c r="AG173" s="398">
        <v>0</v>
      </c>
      <c r="AH173" s="398">
        <v>0</v>
      </c>
      <c r="AI173" s="398">
        <v>0</v>
      </c>
      <c r="AJ173" s="398">
        <v>1994</v>
      </c>
      <c r="AK173" s="191"/>
      <c r="AL173" s="471"/>
      <c r="AM173" s="471"/>
      <c r="AN173" s="429"/>
      <c r="AO173" s="429"/>
      <c r="AP173" s="429"/>
      <c r="AQ173" s="220"/>
      <c r="AR173" s="144"/>
      <c r="AS173" s="144"/>
      <c r="BC173" s="194"/>
      <c r="BE173" s="191"/>
      <c r="BF173" s="192"/>
    </row>
    <row r="174" spans="1:58" ht="13.35" customHeight="1">
      <c r="A174" s="394">
        <v>40799</v>
      </c>
      <c r="B174" s="394">
        <v>41198</v>
      </c>
      <c r="C174" s="395" t="s">
        <v>267</v>
      </c>
      <c r="D174" s="396" t="s">
        <v>171</v>
      </c>
      <c r="E174" s="396" t="s">
        <v>82</v>
      </c>
      <c r="F174" s="397">
        <v>840</v>
      </c>
      <c r="G174" s="395" t="s">
        <v>1063</v>
      </c>
      <c r="H174" s="395" t="s">
        <v>810</v>
      </c>
      <c r="I174" s="396" t="s">
        <v>811</v>
      </c>
      <c r="J174" s="396"/>
      <c r="K174" s="396" t="s">
        <v>1123</v>
      </c>
      <c r="L174" s="396" t="s">
        <v>1124</v>
      </c>
      <c r="M174" s="398">
        <v>0</v>
      </c>
      <c r="N174" s="399" t="s">
        <v>1057</v>
      </c>
      <c r="O174" s="398">
        <v>0</v>
      </c>
      <c r="P174" s="398">
        <v>0</v>
      </c>
      <c r="Q174" s="398">
        <v>0</v>
      </c>
      <c r="R174" s="398">
        <v>1870</v>
      </c>
      <c r="S174" s="398">
        <v>1870</v>
      </c>
      <c r="T174" s="398">
        <v>25</v>
      </c>
      <c r="U174" s="398">
        <v>8</v>
      </c>
      <c r="V174" s="398">
        <v>5</v>
      </c>
      <c r="W174" s="398">
        <v>5</v>
      </c>
      <c r="X174" s="398">
        <v>3</v>
      </c>
      <c r="Y174" s="398">
        <v>18</v>
      </c>
      <c r="Z174" s="398">
        <v>25</v>
      </c>
      <c r="AA174" s="398">
        <v>0</v>
      </c>
      <c r="AB174" s="398">
        <v>35</v>
      </c>
      <c r="AC174" s="398">
        <v>0</v>
      </c>
      <c r="AD174" s="398">
        <v>0</v>
      </c>
      <c r="AE174" s="398">
        <v>0</v>
      </c>
      <c r="AF174" s="398">
        <v>0</v>
      </c>
      <c r="AG174" s="398">
        <v>0</v>
      </c>
      <c r="AH174" s="398">
        <v>0</v>
      </c>
      <c r="AI174" s="398">
        <v>0</v>
      </c>
      <c r="AJ174" s="398">
        <v>1994</v>
      </c>
      <c r="AK174" s="191"/>
      <c r="AL174" s="471"/>
      <c r="AM174" s="471"/>
      <c r="AN174" s="429"/>
      <c r="AO174" s="429"/>
      <c r="AP174" s="429"/>
      <c r="AQ174" s="220"/>
      <c r="AR174" s="144"/>
      <c r="AS174" s="144"/>
      <c r="BC174" s="194"/>
      <c r="BE174" s="191"/>
      <c r="BF174" s="192"/>
    </row>
    <row r="175" spans="1:58" ht="13.35" customHeight="1">
      <c r="A175" s="394">
        <v>40707</v>
      </c>
      <c r="B175" s="394">
        <v>41070</v>
      </c>
      <c r="C175" s="395" t="s">
        <v>268</v>
      </c>
      <c r="D175" s="396" t="s">
        <v>91</v>
      </c>
      <c r="E175" s="396" t="s">
        <v>82</v>
      </c>
      <c r="F175" s="397">
        <v>630</v>
      </c>
      <c r="G175" s="395" t="s">
        <v>86</v>
      </c>
      <c r="H175" s="395" t="s">
        <v>541</v>
      </c>
      <c r="I175" s="396" t="s">
        <v>537</v>
      </c>
      <c r="J175" s="396"/>
      <c r="K175" s="396" t="s">
        <v>534</v>
      </c>
      <c r="L175" s="396" t="s">
        <v>901</v>
      </c>
      <c r="M175" s="398">
        <v>1485</v>
      </c>
      <c r="N175" s="399" t="s">
        <v>1057</v>
      </c>
      <c r="O175" s="398">
        <v>0</v>
      </c>
      <c r="P175" s="398">
        <v>0</v>
      </c>
      <c r="Q175" s="398">
        <v>0</v>
      </c>
      <c r="R175" s="398">
        <v>1535</v>
      </c>
      <c r="S175" s="398">
        <v>1535</v>
      </c>
      <c r="T175" s="398">
        <v>25</v>
      </c>
      <c r="U175" s="398">
        <v>8</v>
      </c>
      <c r="V175" s="398">
        <v>5</v>
      </c>
      <c r="W175" s="398">
        <v>5</v>
      </c>
      <c r="X175" s="398">
        <v>3</v>
      </c>
      <c r="Y175" s="398">
        <v>18</v>
      </c>
      <c r="Z175" s="398">
        <v>25</v>
      </c>
      <c r="AA175" s="398">
        <v>0</v>
      </c>
      <c r="AB175" s="398">
        <v>0</v>
      </c>
      <c r="AC175" s="398">
        <v>0</v>
      </c>
      <c r="AD175" s="398">
        <v>0</v>
      </c>
      <c r="AE175" s="398">
        <v>0</v>
      </c>
      <c r="AF175" s="398">
        <v>0</v>
      </c>
      <c r="AG175" s="398">
        <v>0</v>
      </c>
      <c r="AH175" s="398">
        <v>0</v>
      </c>
      <c r="AI175" s="398">
        <v>0</v>
      </c>
      <c r="AJ175" s="398">
        <v>1624</v>
      </c>
      <c r="AK175" s="191"/>
      <c r="AL175" s="471"/>
      <c r="AM175" s="471"/>
      <c r="AN175" s="429"/>
      <c r="AO175" s="429"/>
      <c r="AP175" s="429"/>
      <c r="AQ175" s="220"/>
      <c r="AR175" s="144"/>
      <c r="AS175" s="144"/>
      <c r="BC175" s="194"/>
      <c r="BE175" s="191"/>
      <c r="BF175" s="192"/>
    </row>
    <row r="176" spans="1:58" ht="13.35" customHeight="1">
      <c r="A176" s="394">
        <v>40930</v>
      </c>
      <c r="B176" s="394">
        <v>41164</v>
      </c>
      <c r="C176" s="395" t="s">
        <v>269</v>
      </c>
      <c r="D176" s="396" t="s">
        <v>117</v>
      </c>
      <c r="E176" s="396" t="s">
        <v>82</v>
      </c>
      <c r="F176" s="397">
        <v>780</v>
      </c>
      <c r="G176" s="395" t="s">
        <v>86</v>
      </c>
      <c r="H176" s="395" t="s">
        <v>1156</v>
      </c>
      <c r="I176" s="396" t="s">
        <v>701</v>
      </c>
      <c r="J176" s="396"/>
      <c r="K176" s="396" t="s">
        <v>701</v>
      </c>
      <c r="L176" s="396" t="s">
        <v>1157</v>
      </c>
      <c r="M176" s="398">
        <v>1695</v>
      </c>
      <c r="N176" s="399" t="s">
        <v>1057</v>
      </c>
      <c r="O176" s="398">
        <v>0</v>
      </c>
      <c r="P176" s="398">
        <v>0</v>
      </c>
      <c r="Q176" s="398">
        <v>0</v>
      </c>
      <c r="R176" s="398">
        <v>1695</v>
      </c>
      <c r="S176" s="398">
        <v>1695</v>
      </c>
      <c r="T176" s="398">
        <v>25</v>
      </c>
      <c r="U176" s="398">
        <v>8</v>
      </c>
      <c r="V176" s="398">
        <v>5</v>
      </c>
      <c r="W176" s="398">
        <v>5</v>
      </c>
      <c r="X176" s="398">
        <v>3</v>
      </c>
      <c r="Y176" s="398">
        <v>18</v>
      </c>
      <c r="Z176" s="398">
        <v>25</v>
      </c>
      <c r="AA176" s="398">
        <v>0</v>
      </c>
      <c r="AB176" s="398">
        <v>0</v>
      </c>
      <c r="AC176" s="398">
        <v>0</v>
      </c>
      <c r="AD176" s="398">
        <v>0</v>
      </c>
      <c r="AE176" s="398">
        <v>0</v>
      </c>
      <c r="AF176" s="398">
        <v>0</v>
      </c>
      <c r="AG176" s="398">
        <v>0</v>
      </c>
      <c r="AH176" s="398">
        <v>0</v>
      </c>
      <c r="AI176" s="398">
        <v>0</v>
      </c>
      <c r="AJ176" s="398">
        <v>1784</v>
      </c>
      <c r="AK176" s="191"/>
      <c r="AL176" s="471"/>
      <c r="AM176" s="471"/>
      <c r="AN176" s="429"/>
      <c r="AO176" s="429"/>
      <c r="AP176" s="429"/>
      <c r="AQ176" s="220"/>
      <c r="AR176" s="144"/>
      <c r="AS176" s="144"/>
      <c r="BC176" s="194"/>
      <c r="BE176" s="191"/>
      <c r="BF176" s="192"/>
    </row>
    <row r="177" spans="1:58" ht="13.35" customHeight="1">
      <c r="A177" s="394">
        <v>40420</v>
      </c>
      <c r="B177" s="394">
        <v>40960</v>
      </c>
      <c r="C177" s="395" t="s">
        <v>270</v>
      </c>
      <c r="D177" s="396" t="s">
        <v>119</v>
      </c>
      <c r="E177" s="396" t="s">
        <v>82</v>
      </c>
      <c r="F177" s="397">
        <v>540</v>
      </c>
      <c r="G177" s="395" t="s">
        <v>86</v>
      </c>
      <c r="H177" s="395" t="s">
        <v>369</v>
      </c>
      <c r="I177" s="396" t="s">
        <v>360</v>
      </c>
      <c r="J177" s="396"/>
      <c r="K177" s="396" t="s">
        <v>783</v>
      </c>
      <c r="L177" s="396" t="s">
        <v>784</v>
      </c>
      <c r="M177" s="398">
        <v>1365</v>
      </c>
      <c r="N177" s="399" t="s">
        <v>1057</v>
      </c>
      <c r="O177" s="398">
        <v>0</v>
      </c>
      <c r="P177" s="398">
        <v>0</v>
      </c>
      <c r="Q177" s="398">
        <v>0</v>
      </c>
      <c r="R177" s="398">
        <v>1479</v>
      </c>
      <c r="S177" s="398">
        <v>1479</v>
      </c>
      <c r="T177" s="398">
        <v>25</v>
      </c>
      <c r="U177" s="398">
        <v>8</v>
      </c>
      <c r="V177" s="398">
        <v>5</v>
      </c>
      <c r="W177" s="398">
        <v>5</v>
      </c>
      <c r="X177" s="398">
        <v>3</v>
      </c>
      <c r="Y177" s="398">
        <v>18</v>
      </c>
      <c r="Z177" s="398">
        <v>25</v>
      </c>
      <c r="AA177" s="398">
        <v>0</v>
      </c>
      <c r="AB177" s="398">
        <v>0</v>
      </c>
      <c r="AC177" s="398">
        <v>0</v>
      </c>
      <c r="AD177" s="398">
        <v>0</v>
      </c>
      <c r="AE177" s="398">
        <v>0</v>
      </c>
      <c r="AF177" s="398">
        <v>0</v>
      </c>
      <c r="AG177" s="398">
        <v>0</v>
      </c>
      <c r="AH177" s="398">
        <v>0</v>
      </c>
      <c r="AI177" s="398">
        <v>0</v>
      </c>
      <c r="AJ177" s="398">
        <v>1568</v>
      </c>
      <c r="AK177" s="191"/>
      <c r="AL177" s="471"/>
      <c r="AM177" s="471"/>
      <c r="AN177" s="429"/>
      <c r="AO177" s="429"/>
      <c r="AP177" s="429"/>
      <c r="AQ177" s="220"/>
      <c r="AR177" s="144"/>
      <c r="AS177" s="144"/>
      <c r="BC177" s="194"/>
      <c r="BE177" s="191"/>
      <c r="BF177" s="192"/>
    </row>
    <row r="178" spans="1:58" ht="13.35" customHeight="1">
      <c r="A178" s="394">
        <v>40420</v>
      </c>
      <c r="B178" s="394">
        <v>41234</v>
      </c>
      <c r="C178" s="395" t="s">
        <v>270</v>
      </c>
      <c r="D178" s="396" t="s">
        <v>119</v>
      </c>
      <c r="E178" s="396" t="s">
        <v>82</v>
      </c>
      <c r="F178" s="397">
        <v>540</v>
      </c>
      <c r="G178" s="395" t="s">
        <v>1063</v>
      </c>
      <c r="H178" s="395" t="s">
        <v>369</v>
      </c>
      <c r="I178" s="396" t="s">
        <v>360</v>
      </c>
      <c r="J178" s="396"/>
      <c r="K178" s="396" t="s">
        <v>754</v>
      </c>
      <c r="L178" s="396" t="s">
        <v>1158</v>
      </c>
      <c r="M178" s="398">
        <v>0</v>
      </c>
      <c r="N178" s="399" t="s">
        <v>1057</v>
      </c>
      <c r="O178" s="398">
        <v>0</v>
      </c>
      <c r="P178" s="398">
        <v>0</v>
      </c>
      <c r="Q178" s="398">
        <v>0</v>
      </c>
      <c r="R178" s="398">
        <v>1479</v>
      </c>
      <c r="S178" s="398">
        <v>1479</v>
      </c>
      <c r="T178" s="398">
        <v>25</v>
      </c>
      <c r="U178" s="398">
        <v>8</v>
      </c>
      <c r="V178" s="398">
        <v>5</v>
      </c>
      <c r="W178" s="398">
        <v>5</v>
      </c>
      <c r="X178" s="398">
        <v>3</v>
      </c>
      <c r="Y178" s="398">
        <v>18</v>
      </c>
      <c r="Z178" s="398">
        <v>25</v>
      </c>
      <c r="AA178" s="398">
        <v>0</v>
      </c>
      <c r="AB178" s="398">
        <v>0</v>
      </c>
      <c r="AC178" s="398">
        <v>0</v>
      </c>
      <c r="AD178" s="398">
        <v>0</v>
      </c>
      <c r="AE178" s="398">
        <v>0</v>
      </c>
      <c r="AF178" s="398">
        <v>0</v>
      </c>
      <c r="AG178" s="398">
        <v>0</v>
      </c>
      <c r="AH178" s="398">
        <v>0</v>
      </c>
      <c r="AI178" s="398">
        <v>0</v>
      </c>
      <c r="AJ178" s="398">
        <v>1568</v>
      </c>
      <c r="AK178" s="191"/>
      <c r="AL178" s="471"/>
      <c r="AM178" s="471"/>
      <c r="AN178" s="429"/>
      <c r="AO178" s="429"/>
      <c r="AP178" s="429"/>
      <c r="AQ178" s="220"/>
      <c r="AR178" s="144"/>
      <c r="AS178" s="144"/>
      <c r="BC178" s="194"/>
      <c r="BE178" s="191"/>
      <c r="BF178" s="192"/>
    </row>
    <row r="179" spans="1:58" ht="13.35" customHeight="1">
      <c r="A179" s="394">
        <v>40914</v>
      </c>
      <c r="B179" s="394">
        <v>41128</v>
      </c>
      <c r="C179" s="395" t="s">
        <v>271</v>
      </c>
      <c r="D179" s="396" t="s">
        <v>91</v>
      </c>
      <c r="E179" s="396" t="s">
        <v>82</v>
      </c>
      <c r="F179" s="397">
        <v>630</v>
      </c>
      <c r="G179" s="395" t="s">
        <v>86</v>
      </c>
      <c r="H179" s="395" t="s">
        <v>973</v>
      </c>
      <c r="I179" s="396" t="s">
        <v>887</v>
      </c>
      <c r="J179" s="396"/>
      <c r="K179" s="396" t="s">
        <v>887</v>
      </c>
      <c r="L179" s="396" t="s">
        <v>974</v>
      </c>
      <c r="M179" s="398">
        <v>1485</v>
      </c>
      <c r="N179" s="399" t="s">
        <v>1057</v>
      </c>
      <c r="O179" s="398">
        <v>0</v>
      </c>
      <c r="P179" s="398">
        <v>0</v>
      </c>
      <c r="Q179" s="398">
        <v>0</v>
      </c>
      <c r="R179" s="398">
        <v>1485</v>
      </c>
      <c r="S179" s="398">
        <v>1485</v>
      </c>
      <c r="T179" s="398">
        <v>25</v>
      </c>
      <c r="U179" s="398">
        <v>8</v>
      </c>
      <c r="V179" s="398">
        <v>5</v>
      </c>
      <c r="W179" s="398">
        <v>5</v>
      </c>
      <c r="X179" s="398">
        <v>3</v>
      </c>
      <c r="Y179" s="398">
        <v>18</v>
      </c>
      <c r="Z179" s="398">
        <v>0</v>
      </c>
      <c r="AA179" s="398">
        <v>0</v>
      </c>
      <c r="AB179" s="398">
        <v>0</v>
      </c>
      <c r="AC179" s="398">
        <v>0</v>
      </c>
      <c r="AD179" s="398">
        <v>0</v>
      </c>
      <c r="AE179" s="398">
        <v>0</v>
      </c>
      <c r="AF179" s="398">
        <v>0</v>
      </c>
      <c r="AG179" s="398">
        <v>0</v>
      </c>
      <c r="AH179" s="398">
        <v>0</v>
      </c>
      <c r="AI179" s="398">
        <v>0</v>
      </c>
      <c r="AJ179" s="398">
        <v>1549</v>
      </c>
      <c r="AK179" s="191"/>
      <c r="AL179" s="471"/>
      <c r="AM179" s="471"/>
      <c r="AN179" s="429"/>
      <c r="AO179" s="429"/>
      <c r="AP179" s="429"/>
      <c r="AQ179" s="220"/>
      <c r="AR179" s="144"/>
      <c r="AS179" s="144"/>
      <c r="BC179" s="194"/>
      <c r="BE179" s="191"/>
      <c r="BF179" s="192"/>
    </row>
    <row r="180" spans="1:58" ht="13.35" customHeight="1">
      <c r="A180" s="394">
        <v>30213</v>
      </c>
      <c r="B180" s="394">
        <v>41194</v>
      </c>
      <c r="C180" s="395" t="s">
        <v>272</v>
      </c>
      <c r="D180" s="396" t="s">
        <v>134</v>
      </c>
      <c r="E180" s="396" t="s">
        <v>82</v>
      </c>
      <c r="F180" s="397">
        <v>1144</v>
      </c>
      <c r="G180" s="395" t="s">
        <v>86</v>
      </c>
      <c r="H180" s="395" t="s">
        <v>273</v>
      </c>
      <c r="I180" s="396" t="s">
        <v>132</v>
      </c>
      <c r="J180" s="396"/>
      <c r="K180" s="396" t="s">
        <v>660</v>
      </c>
      <c r="L180" s="396" t="s">
        <v>1098</v>
      </c>
      <c r="M180" s="398">
        <v>1960</v>
      </c>
      <c r="N180" s="399" t="s">
        <v>1057</v>
      </c>
      <c r="O180" s="398">
        <v>0</v>
      </c>
      <c r="P180" s="398">
        <v>0</v>
      </c>
      <c r="Q180" s="398">
        <v>-31.45</v>
      </c>
      <c r="R180" s="398">
        <v>2420</v>
      </c>
      <c r="S180" s="398">
        <v>2420</v>
      </c>
      <c r="T180" s="398">
        <v>25</v>
      </c>
      <c r="U180" s="398">
        <v>8</v>
      </c>
      <c r="V180" s="398">
        <v>5</v>
      </c>
      <c r="W180" s="398">
        <v>5</v>
      </c>
      <c r="X180" s="398">
        <v>3</v>
      </c>
      <c r="Y180" s="398">
        <v>18</v>
      </c>
      <c r="Z180" s="398">
        <v>0</v>
      </c>
      <c r="AA180" s="398">
        <v>0</v>
      </c>
      <c r="AB180" s="398">
        <v>0</v>
      </c>
      <c r="AC180" s="398">
        <v>0</v>
      </c>
      <c r="AD180" s="398">
        <v>0</v>
      </c>
      <c r="AE180" s="398">
        <v>0</v>
      </c>
      <c r="AF180" s="398">
        <v>0</v>
      </c>
      <c r="AG180" s="398">
        <v>0</v>
      </c>
      <c r="AH180" s="398">
        <v>0</v>
      </c>
      <c r="AI180" s="398">
        <v>0</v>
      </c>
      <c r="AJ180" s="398">
        <v>2484</v>
      </c>
      <c r="AK180" s="191"/>
      <c r="AL180" s="471"/>
      <c r="AM180" s="471"/>
      <c r="AN180" s="429"/>
      <c r="AO180" s="429"/>
      <c r="AP180" s="429"/>
      <c r="AQ180" s="220"/>
      <c r="AR180" s="144"/>
      <c r="AS180" s="144"/>
      <c r="BC180" s="194"/>
      <c r="BE180" s="191"/>
      <c r="BF180" s="192"/>
    </row>
    <row r="181" spans="1:58" ht="13.35" customHeight="1">
      <c r="A181" s="394">
        <v>40913</v>
      </c>
      <c r="B181" s="394">
        <v>41124</v>
      </c>
      <c r="C181" s="395" t="s">
        <v>274</v>
      </c>
      <c r="D181" s="396" t="s">
        <v>123</v>
      </c>
      <c r="E181" s="396" t="s">
        <v>82</v>
      </c>
      <c r="F181" s="397">
        <v>1240</v>
      </c>
      <c r="G181" s="395" t="s">
        <v>86</v>
      </c>
      <c r="H181" s="395" t="s">
        <v>975</v>
      </c>
      <c r="I181" s="396" t="s">
        <v>662</v>
      </c>
      <c r="J181" s="396"/>
      <c r="K181" s="396" t="s">
        <v>662</v>
      </c>
      <c r="L181" s="396" t="s">
        <v>976</v>
      </c>
      <c r="M181" s="398">
        <v>2540</v>
      </c>
      <c r="N181" s="399" t="s">
        <v>1057</v>
      </c>
      <c r="O181" s="398">
        <v>0</v>
      </c>
      <c r="P181" s="398">
        <v>0</v>
      </c>
      <c r="Q181" s="398">
        <v>0</v>
      </c>
      <c r="R181" s="398">
        <v>2540</v>
      </c>
      <c r="S181" s="398">
        <v>2540</v>
      </c>
      <c r="T181" s="398">
        <v>25</v>
      </c>
      <c r="U181" s="398">
        <v>8</v>
      </c>
      <c r="V181" s="398">
        <v>5</v>
      </c>
      <c r="W181" s="398">
        <v>5</v>
      </c>
      <c r="X181" s="398">
        <v>3</v>
      </c>
      <c r="Y181" s="398">
        <v>18</v>
      </c>
      <c r="Z181" s="398">
        <v>0</v>
      </c>
      <c r="AA181" s="398">
        <v>50</v>
      </c>
      <c r="AB181" s="398">
        <v>0</v>
      </c>
      <c r="AC181" s="398">
        <v>0</v>
      </c>
      <c r="AD181" s="398">
        <v>0</v>
      </c>
      <c r="AE181" s="398">
        <v>0</v>
      </c>
      <c r="AF181" s="398">
        <v>0</v>
      </c>
      <c r="AG181" s="398">
        <v>0</v>
      </c>
      <c r="AH181" s="398">
        <v>0</v>
      </c>
      <c r="AI181" s="398">
        <v>0</v>
      </c>
      <c r="AJ181" s="398">
        <v>2654</v>
      </c>
      <c r="AK181" s="191"/>
      <c r="AL181" s="471"/>
      <c r="AM181" s="471"/>
      <c r="AN181" s="429"/>
      <c r="AO181" s="429"/>
      <c r="AP181" s="429"/>
      <c r="AQ181" s="220"/>
      <c r="AR181" s="144"/>
      <c r="AS181" s="144"/>
      <c r="BC181" s="194"/>
      <c r="BE181" s="191"/>
      <c r="BF181" s="192"/>
    </row>
    <row r="182" spans="1:58" ht="13.35" customHeight="1">
      <c r="A182" s="394">
        <v>40699</v>
      </c>
      <c r="B182" s="394">
        <v>41066</v>
      </c>
      <c r="C182" s="395" t="s">
        <v>275</v>
      </c>
      <c r="D182" s="396" t="s">
        <v>112</v>
      </c>
      <c r="E182" s="396" t="s">
        <v>82</v>
      </c>
      <c r="F182" s="397">
        <v>750</v>
      </c>
      <c r="G182" s="395" t="s">
        <v>86</v>
      </c>
      <c r="H182" s="395" t="s">
        <v>542</v>
      </c>
      <c r="I182" s="396" t="s">
        <v>535</v>
      </c>
      <c r="J182" s="396"/>
      <c r="K182" s="396" t="s">
        <v>916</v>
      </c>
      <c r="L182" s="396" t="s">
        <v>917</v>
      </c>
      <c r="M182" s="398">
        <v>1610</v>
      </c>
      <c r="N182" s="399" t="s">
        <v>1057</v>
      </c>
      <c r="O182" s="398">
        <v>0</v>
      </c>
      <c r="P182" s="398">
        <v>0</v>
      </c>
      <c r="Q182" s="398">
        <v>0</v>
      </c>
      <c r="R182" s="398">
        <v>1665</v>
      </c>
      <c r="S182" s="398">
        <v>1665</v>
      </c>
      <c r="T182" s="398">
        <v>25</v>
      </c>
      <c r="U182" s="398">
        <v>8</v>
      </c>
      <c r="V182" s="398">
        <v>5</v>
      </c>
      <c r="W182" s="398">
        <v>5</v>
      </c>
      <c r="X182" s="398">
        <v>3</v>
      </c>
      <c r="Y182" s="398">
        <v>18</v>
      </c>
      <c r="Z182" s="398">
        <v>25</v>
      </c>
      <c r="AA182" s="398">
        <v>0</v>
      </c>
      <c r="AB182" s="398">
        <v>0</v>
      </c>
      <c r="AC182" s="398">
        <v>0</v>
      </c>
      <c r="AD182" s="398">
        <v>0</v>
      </c>
      <c r="AE182" s="398">
        <v>0</v>
      </c>
      <c r="AF182" s="398">
        <v>0</v>
      </c>
      <c r="AG182" s="398">
        <v>0</v>
      </c>
      <c r="AH182" s="398">
        <v>0</v>
      </c>
      <c r="AI182" s="398">
        <v>0</v>
      </c>
      <c r="AJ182" s="398">
        <v>1754</v>
      </c>
      <c r="AK182" s="191"/>
      <c r="AL182" s="471"/>
      <c r="AM182" s="471"/>
      <c r="AN182" s="429"/>
      <c r="AO182" s="429"/>
      <c r="AP182" s="429"/>
      <c r="AQ182" s="220"/>
      <c r="AR182" s="144"/>
      <c r="AS182" s="144"/>
      <c r="BC182" s="194"/>
      <c r="BE182" s="191"/>
      <c r="BF182" s="192"/>
    </row>
    <row r="183" spans="1:58" ht="13.35" customHeight="1">
      <c r="A183" s="394">
        <v>40629</v>
      </c>
      <c r="B183" s="394">
        <v>40994</v>
      </c>
      <c r="C183" s="395" t="s">
        <v>276</v>
      </c>
      <c r="D183" s="396" t="s">
        <v>97</v>
      </c>
      <c r="E183" s="396" t="s">
        <v>82</v>
      </c>
      <c r="F183" s="397">
        <v>690</v>
      </c>
      <c r="G183" s="395" t="s">
        <v>86</v>
      </c>
      <c r="H183" s="395" t="s">
        <v>516</v>
      </c>
      <c r="I183" s="396" t="s">
        <v>370</v>
      </c>
      <c r="J183" s="396"/>
      <c r="K183" s="396" t="s">
        <v>783</v>
      </c>
      <c r="L183" s="396" t="s">
        <v>784</v>
      </c>
      <c r="M183" s="398">
        <v>1515</v>
      </c>
      <c r="N183" s="399" t="s">
        <v>1057</v>
      </c>
      <c r="O183" s="398">
        <v>0</v>
      </c>
      <c r="P183" s="398">
        <v>0</v>
      </c>
      <c r="Q183" s="398">
        <v>-1829.19</v>
      </c>
      <c r="R183" s="398">
        <v>1665</v>
      </c>
      <c r="S183" s="398">
        <v>1665</v>
      </c>
      <c r="T183" s="398">
        <v>25</v>
      </c>
      <c r="U183" s="398">
        <v>8</v>
      </c>
      <c r="V183" s="398">
        <v>5</v>
      </c>
      <c r="W183" s="398">
        <v>5</v>
      </c>
      <c r="X183" s="398">
        <v>3</v>
      </c>
      <c r="Y183" s="398">
        <v>18</v>
      </c>
      <c r="Z183" s="398">
        <v>25</v>
      </c>
      <c r="AA183" s="398">
        <v>0</v>
      </c>
      <c r="AB183" s="398">
        <v>0</v>
      </c>
      <c r="AC183" s="398">
        <v>0</v>
      </c>
      <c r="AD183" s="398">
        <v>0</v>
      </c>
      <c r="AE183" s="398">
        <v>0</v>
      </c>
      <c r="AF183" s="398">
        <v>0</v>
      </c>
      <c r="AG183" s="398">
        <v>0</v>
      </c>
      <c r="AH183" s="398">
        <v>0</v>
      </c>
      <c r="AI183" s="398">
        <v>0</v>
      </c>
      <c r="AJ183" s="398">
        <v>1754</v>
      </c>
      <c r="AK183" s="191"/>
      <c r="AL183" s="471"/>
      <c r="AM183" s="471"/>
      <c r="AN183" s="429"/>
      <c r="AO183" s="429"/>
      <c r="AP183" s="429"/>
      <c r="AQ183" s="220"/>
      <c r="AR183" s="144"/>
      <c r="AS183" s="144"/>
      <c r="BC183" s="194"/>
      <c r="BE183" s="191"/>
      <c r="BF183" s="192"/>
    </row>
    <row r="184" spans="1:58" ht="13.35" customHeight="1">
      <c r="A184" s="394">
        <v>40629</v>
      </c>
      <c r="B184" s="394">
        <v>41240</v>
      </c>
      <c r="C184" s="395" t="s">
        <v>276</v>
      </c>
      <c r="D184" s="396" t="s">
        <v>97</v>
      </c>
      <c r="E184" s="396" t="s">
        <v>82</v>
      </c>
      <c r="F184" s="397">
        <v>690</v>
      </c>
      <c r="G184" s="395" t="s">
        <v>1063</v>
      </c>
      <c r="H184" s="395" t="s">
        <v>516</v>
      </c>
      <c r="I184" s="396" t="s">
        <v>370</v>
      </c>
      <c r="J184" s="396"/>
      <c r="K184" s="396" t="s">
        <v>754</v>
      </c>
      <c r="L184" s="396" t="s">
        <v>1158</v>
      </c>
      <c r="M184" s="398">
        <v>0</v>
      </c>
      <c r="N184" s="399" t="s">
        <v>1057</v>
      </c>
      <c r="O184" s="398">
        <v>0</v>
      </c>
      <c r="P184" s="398">
        <v>0</v>
      </c>
      <c r="Q184" s="398">
        <v>0</v>
      </c>
      <c r="R184" s="398">
        <v>1665</v>
      </c>
      <c r="S184" s="398">
        <v>1665</v>
      </c>
      <c r="T184" s="398">
        <v>25</v>
      </c>
      <c r="U184" s="398">
        <v>8</v>
      </c>
      <c r="V184" s="398">
        <v>5</v>
      </c>
      <c r="W184" s="398">
        <v>5</v>
      </c>
      <c r="X184" s="398">
        <v>3</v>
      </c>
      <c r="Y184" s="398">
        <v>18</v>
      </c>
      <c r="Z184" s="398">
        <v>25</v>
      </c>
      <c r="AA184" s="398">
        <v>0</v>
      </c>
      <c r="AB184" s="398">
        <v>0</v>
      </c>
      <c r="AC184" s="398">
        <v>0</v>
      </c>
      <c r="AD184" s="398">
        <v>0</v>
      </c>
      <c r="AE184" s="398">
        <v>0</v>
      </c>
      <c r="AF184" s="398">
        <v>0</v>
      </c>
      <c r="AG184" s="398">
        <v>0</v>
      </c>
      <c r="AH184" s="398">
        <v>0</v>
      </c>
      <c r="AI184" s="398">
        <v>0</v>
      </c>
      <c r="AJ184" s="398">
        <v>1754</v>
      </c>
      <c r="AK184" s="191"/>
      <c r="AL184" s="471"/>
      <c r="AM184" s="471"/>
      <c r="AN184" s="429"/>
      <c r="AO184" s="429"/>
      <c r="AP184" s="429"/>
      <c r="AQ184" s="220"/>
      <c r="AR184" s="144"/>
      <c r="AS184" s="144"/>
      <c r="BC184" s="194"/>
      <c r="BE184" s="191"/>
      <c r="BF184" s="192"/>
    </row>
    <row r="185" spans="1:58" ht="13.35" customHeight="1">
      <c r="A185" s="394">
        <v>40832</v>
      </c>
      <c r="B185" s="394">
        <v>41005</v>
      </c>
      <c r="C185" s="395" t="s">
        <v>277</v>
      </c>
      <c r="D185" s="396" t="s">
        <v>81</v>
      </c>
      <c r="E185" s="396" t="s">
        <v>82</v>
      </c>
      <c r="F185" s="397">
        <v>1080</v>
      </c>
      <c r="G185" s="395" t="s">
        <v>86</v>
      </c>
      <c r="H185" s="395" t="s">
        <v>812</v>
      </c>
      <c r="I185" s="396" t="s">
        <v>813</v>
      </c>
      <c r="J185" s="396"/>
      <c r="K185" s="396" t="s">
        <v>813</v>
      </c>
      <c r="L185" s="396" t="s">
        <v>814</v>
      </c>
      <c r="M185" s="398">
        <v>1940</v>
      </c>
      <c r="N185" s="399" t="s">
        <v>1057</v>
      </c>
      <c r="O185" s="398">
        <v>0</v>
      </c>
      <c r="P185" s="398">
        <v>0</v>
      </c>
      <c r="Q185" s="398">
        <v>0</v>
      </c>
      <c r="R185" s="398">
        <v>2045</v>
      </c>
      <c r="S185" s="398">
        <v>2045</v>
      </c>
      <c r="T185" s="398">
        <v>25</v>
      </c>
      <c r="U185" s="398">
        <v>8</v>
      </c>
      <c r="V185" s="398">
        <v>5</v>
      </c>
      <c r="W185" s="398">
        <v>5</v>
      </c>
      <c r="X185" s="398">
        <v>3</v>
      </c>
      <c r="Y185" s="398">
        <v>18</v>
      </c>
      <c r="Z185" s="398">
        <v>0</v>
      </c>
      <c r="AA185" s="398">
        <v>50</v>
      </c>
      <c r="AB185" s="398">
        <v>0</v>
      </c>
      <c r="AC185" s="398">
        <v>0</v>
      </c>
      <c r="AD185" s="398">
        <v>0</v>
      </c>
      <c r="AE185" s="398">
        <v>0</v>
      </c>
      <c r="AF185" s="398">
        <v>0</v>
      </c>
      <c r="AG185" s="398">
        <v>0</v>
      </c>
      <c r="AH185" s="398">
        <v>0</v>
      </c>
      <c r="AI185" s="398">
        <v>0</v>
      </c>
      <c r="AJ185" s="398">
        <v>2159</v>
      </c>
      <c r="AK185" s="191"/>
      <c r="AL185" s="471"/>
      <c r="AM185" s="471"/>
      <c r="AN185" s="429"/>
      <c r="AO185" s="429"/>
      <c r="AP185" s="429"/>
      <c r="AQ185" s="220"/>
      <c r="AR185" s="144"/>
      <c r="AS185" s="144"/>
      <c r="BC185" s="194"/>
      <c r="BE185" s="191"/>
      <c r="BF185" s="192"/>
    </row>
    <row r="186" spans="1:58" ht="13.35" customHeight="1">
      <c r="A186" s="394">
        <v>40832</v>
      </c>
      <c r="B186" s="394">
        <v>41246</v>
      </c>
      <c r="C186" s="395" t="s">
        <v>277</v>
      </c>
      <c r="D186" s="396" t="s">
        <v>81</v>
      </c>
      <c r="E186" s="396" t="s">
        <v>82</v>
      </c>
      <c r="F186" s="397">
        <v>1080</v>
      </c>
      <c r="G186" s="395" t="s">
        <v>1063</v>
      </c>
      <c r="H186" s="395" t="s">
        <v>812</v>
      </c>
      <c r="I186" s="396" t="s">
        <v>813</v>
      </c>
      <c r="J186" s="396"/>
      <c r="K186" s="396" t="s">
        <v>806</v>
      </c>
      <c r="L186" s="396" t="s">
        <v>989</v>
      </c>
      <c r="M186" s="398">
        <v>0</v>
      </c>
      <c r="N186" s="399" t="s">
        <v>1057</v>
      </c>
      <c r="O186" s="398">
        <v>0</v>
      </c>
      <c r="P186" s="398">
        <v>0</v>
      </c>
      <c r="Q186" s="398">
        <v>0</v>
      </c>
      <c r="R186" s="398">
        <v>2168</v>
      </c>
      <c r="S186" s="398">
        <v>2168</v>
      </c>
      <c r="T186" s="398">
        <v>25</v>
      </c>
      <c r="U186" s="398">
        <v>8</v>
      </c>
      <c r="V186" s="398">
        <v>5</v>
      </c>
      <c r="W186" s="398">
        <v>5</v>
      </c>
      <c r="X186" s="398">
        <v>3</v>
      </c>
      <c r="Y186" s="398">
        <v>18</v>
      </c>
      <c r="Z186" s="398">
        <v>25</v>
      </c>
      <c r="AA186" s="398">
        <v>50</v>
      </c>
      <c r="AB186" s="398">
        <v>0</v>
      </c>
      <c r="AC186" s="398">
        <v>75</v>
      </c>
      <c r="AD186" s="398">
        <v>0</v>
      </c>
      <c r="AE186" s="398">
        <v>0</v>
      </c>
      <c r="AF186" s="398">
        <v>0</v>
      </c>
      <c r="AG186" s="398">
        <v>0</v>
      </c>
      <c r="AH186" s="398">
        <v>0</v>
      </c>
      <c r="AI186" s="398">
        <v>0</v>
      </c>
      <c r="AJ186" s="398">
        <v>2382</v>
      </c>
      <c r="AK186" s="191"/>
      <c r="AL186" s="471"/>
      <c r="AM186" s="471"/>
      <c r="AN186" s="429"/>
      <c r="AO186" s="429"/>
      <c r="AP186" s="429"/>
      <c r="AQ186" s="220"/>
      <c r="AR186" s="144"/>
      <c r="AS186" s="144"/>
      <c r="BC186" s="194"/>
      <c r="BE186" s="191"/>
      <c r="BF186" s="192"/>
    </row>
    <row r="187" spans="1:58" ht="13.35" customHeight="1">
      <c r="A187" s="394">
        <v>40891</v>
      </c>
      <c r="B187" s="394">
        <v>41090</v>
      </c>
      <c r="C187" s="395" t="s">
        <v>278</v>
      </c>
      <c r="D187" s="396" t="s">
        <v>91</v>
      </c>
      <c r="E187" s="396" t="s">
        <v>82</v>
      </c>
      <c r="F187" s="397">
        <v>630</v>
      </c>
      <c r="G187" s="395" t="s">
        <v>86</v>
      </c>
      <c r="H187" s="395" t="s">
        <v>918</v>
      </c>
      <c r="I187" s="396" t="s">
        <v>538</v>
      </c>
      <c r="J187" s="396"/>
      <c r="K187" s="396" t="s">
        <v>538</v>
      </c>
      <c r="L187" s="396" t="s">
        <v>886</v>
      </c>
      <c r="M187" s="398">
        <v>1485</v>
      </c>
      <c r="N187" s="399" t="s">
        <v>1057</v>
      </c>
      <c r="O187" s="398">
        <v>0</v>
      </c>
      <c r="P187" s="398">
        <v>0</v>
      </c>
      <c r="Q187" s="398">
        <v>-549.22</v>
      </c>
      <c r="R187" s="398">
        <v>1535</v>
      </c>
      <c r="S187" s="398">
        <v>1535</v>
      </c>
      <c r="T187" s="398">
        <v>25</v>
      </c>
      <c r="U187" s="398">
        <v>8</v>
      </c>
      <c r="V187" s="398">
        <v>5</v>
      </c>
      <c r="W187" s="398">
        <v>5</v>
      </c>
      <c r="X187" s="398">
        <v>3</v>
      </c>
      <c r="Y187" s="398">
        <v>18</v>
      </c>
      <c r="Z187" s="398">
        <v>0</v>
      </c>
      <c r="AA187" s="398">
        <v>0</v>
      </c>
      <c r="AB187" s="398">
        <v>0</v>
      </c>
      <c r="AC187" s="398">
        <v>0</v>
      </c>
      <c r="AD187" s="398">
        <v>0</v>
      </c>
      <c r="AE187" s="398">
        <v>0</v>
      </c>
      <c r="AF187" s="398">
        <v>0</v>
      </c>
      <c r="AG187" s="398">
        <v>0</v>
      </c>
      <c r="AH187" s="398">
        <v>0</v>
      </c>
      <c r="AI187" s="398">
        <v>0</v>
      </c>
      <c r="AJ187" s="398">
        <v>1599</v>
      </c>
      <c r="AK187" s="191"/>
      <c r="AL187" s="471"/>
      <c r="AM187" s="471"/>
      <c r="AN187" s="429"/>
      <c r="AO187" s="429"/>
      <c r="AP187" s="429"/>
      <c r="AQ187" s="220"/>
      <c r="AR187" s="144"/>
      <c r="AS187" s="144"/>
      <c r="BC187" s="194"/>
      <c r="BE187" s="191"/>
      <c r="BF187" s="192"/>
    </row>
    <row r="188" spans="1:58" ht="13.35" customHeight="1">
      <c r="A188" s="394">
        <v>40811</v>
      </c>
      <c r="B188" s="394">
        <v>40969</v>
      </c>
      <c r="C188" s="395" t="s">
        <v>279</v>
      </c>
      <c r="D188" s="396" t="s">
        <v>97</v>
      </c>
      <c r="E188" s="396" t="s">
        <v>82</v>
      </c>
      <c r="F188" s="397">
        <v>690</v>
      </c>
      <c r="G188" s="395" t="s">
        <v>144</v>
      </c>
      <c r="H188" s="395" t="s">
        <v>815</v>
      </c>
      <c r="I188" s="396" t="s">
        <v>742</v>
      </c>
      <c r="J188" s="396" t="s">
        <v>745</v>
      </c>
      <c r="K188" s="396" t="s">
        <v>742</v>
      </c>
      <c r="L188" s="396" t="s">
        <v>745</v>
      </c>
      <c r="M188" s="398">
        <v>1515</v>
      </c>
      <c r="N188" s="399" t="s">
        <v>1057</v>
      </c>
      <c r="O188" s="398">
        <v>0</v>
      </c>
      <c r="P188" s="398">
        <v>0</v>
      </c>
      <c r="Q188" s="398">
        <v>0</v>
      </c>
      <c r="R188" s="398">
        <v>1565</v>
      </c>
      <c r="S188" s="398">
        <v>1565</v>
      </c>
      <c r="T188" s="398">
        <v>25</v>
      </c>
      <c r="U188" s="398">
        <v>8</v>
      </c>
      <c r="V188" s="398">
        <v>5</v>
      </c>
      <c r="W188" s="398">
        <v>5</v>
      </c>
      <c r="X188" s="398">
        <v>3</v>
      </c>
      <c r="Y188" s="398">
        <v>18</v>
      </c>
      <c r="Z188" s="398">
        <v>0</v>
      </c>
      <c r="AA188" s="398">
        <v>0</v>
      </c>
      <c r="AB188" s="398">
        <v>0</v>
      </c>
      <c r="AC188" s="398">
        <v>0</v>
      </c>
      <c r="AD188" s="398">
        <v>0</v>
      </c>
      <c r="AE188" s="398">
        <v>0</v>
      </c>
      <c r="AF188" s="398">
        <v>0</v>
      </c>
      <c r="AG188" s="398">
        <v>0</v>
      </c>
      <c r="AH188" s="398">
        <v>0</v>
      </c>
      <c r="AI188" s="398">
        <v>0</v>
      </c>
      <c r="AJ188" s="398">
        <v>1629</v>
      </c>
      <c r="AK188" s="191"/>
      <c r="AL188" s="471"/>
      <c r="AM188" s="471"/>
      <c r="AN188" s="429"/>
      <c r="AO188" s="429"/>
      <c r="AP188" s="429"/>
      <c r="AQ188" s="220"/>
      <c r="AR188" s="144"/>
      <c r="AS188" s="144"/>
      <c r="BC188" s="194"/>
      <c r="BE188" s="191"/>
      <c r="BF188" s="192"/>
    </row>
    <row r="189" spans="1:58" ht="13.35" customHeight="1">
      <c r="A189" s="394">
        <v>40974</v>
      </c>
      <c r="B189" s="394">
        <v>41241</v>
      </c>
      <c r="C189" s="395" t="s">
        <v>279</v>
      </c>
      <c r="D189" s="396" t="s">
        <v>97</v>
      </c>
      <c r="E189" s="396" t="s">
        <v>82</v>
      </c>
      <c r="F189" s="397">
        <v>690</v>
      </c>
      <c r="G189" s="395" t="s">
        <v>1060</v>
      </c>
      <c r="H189" s="395" t="s">
        <v>1159</v>
      </c>
      <c r="I189" s="396" t="s">
        <v>1160</v>
      </c>
      <c r="J189" s="396"/>
      <c r="K189" s="396" t="s">
        <v>1160</v>
      </c>
      <c r="L189" s="396" t="s">
        <v>1161</v>
      </c>
      <c r="M189" s="398">
        <v>0</v>
      </c>
      <c r="N189" s="399" t="s">
        <v>1057</v>
      </c>
      <c r="O189" s="398">
        <v>0</v>
      </c>
      <c r="P189" s="398">
        <v>0</v>
      </c>
      <c r="Q189" s="398">
        <v>-1229.73</v>
      </c>
      <c r="R189" s="398">
        <v>1515</v>
      </c>
      <c r="S189" s="398">
        <v>1515</v>
      </c>
      <c r="T189" s="398">
        <v>25</v>
      </c>
      <c r="U189" s="398">
        <v>8</v>
      </c>
      <c r="V189" s="398">
        <v>5</v>
      </c>
      <c r="W189" s="398">
        <v>5</v>
      </c>
      <c r="X189" s="398">
        <v>3</v>
      </c>
      <c r="Y189" s="398">
        <v>18</v>
      </c>
      <c r="Z189" s="398">
        <v>25</v>
      </c>
      <c r="AA189" s="398">
        <v>0</v>
      </c>
      <c r="AB189" s="398">
        <v>0</v>
      </c>
      <c r="AC189" s="398">
        <v>0</v>
      </c>
      <c r="AD189" s="398">
        <v>0</v>
      </c>
      <c r="AE189" s="398">
        <v>0</v>
      </c>
      <c r="AF189" s="398">
        <v>0</v>
      </c>
      <c r="AG189" s="398">
        <v>0</v>
      </c>
      <c r="AH189" s="398">
        <v>0</v>
      </c>
      <c r="AI189" s="398">
        <v>0</v>
      </c>
      <c r="AJ189" s="398">
        <v>1604</v>
      </c>
      <c r="AK189" s="191"/>
      <c r="AL189" s="471"/>
      <c r="AM189" s="471"/>
      <c r="AN189" s="429"/>
      <c r="AO189" s="429"/>
      <c r="AP189" s="429"/>
      <c r="AQ189" s="220"/>
      <c r="AR189" s="144"/>
      <c r="AS189" s="144"/>
      <c r="BC189" s="194"/>
      <c r="BE189" s="191"/>
      <c r="BF189" s="192"/>
    </row>
    <row r="190" spans="1:58" ht="13.35" customHeight="1">
      <c r="A190" s="394">
        <v>40771</v>
      </c>
      <c r="B190" s="394">
        <v>41175</v>
      </c>
      <c r="C190" s="395" t="s">
        <v>280</v>
      </c>
      <c r="D190" s="396" t="s">
        <v>117</v>
      </c>
      <c r="E190" s="396" t="s">
        <v>82</v>
      </c>
      <c r="F190" s="397">
        <v>780</v>
      </c>
      <c r="G190" s="395" t="s">
        <v>86</v>
      </c>
      <c r="H190" s="395" t="s">
        <v>682</v>
      </c>
      <c r="I190" s="396" t="s">
        <v>1162</v>
      </c>
      <c r="J190" s="396"/>
      <c r="K190" s="396" t="s">
        <v>1162</v>
      </c>
      <c r="L190" s="396" t="s">
        <v>1163</v>
      </c>
      <c r="M190" s="398">
        <v>1695</v>
      </c>
      <c r="N190" s="399" t="s">
        <v>1057</v>
      </c>
      <c r="O190" s="398">
        <v>0</v>
      </c>
      <c r="P190" s="398">
        <v>0</v>
      </c>
      <c r="Q190" s="398">
        <v>0</v>
      </c>
      <c r="R190" s="398">
        <v>1695</v>
      </c>
      <c r="S190" s="398">
        <v>1695</v>
      </c>
      <c r="T190" s="398">
        <v>25</v>
      </c>
      <c r="U190" s="398">
        <v>8</v>
      </c>
      <c r="V190" s="398">
        <v>5</v>
      </c>
      <c r="W190" s="398">
        <v>5</v>
      </c>
      <c r="X190" s="398">
        <v>3</v>
      </c>
      <c r="Y190" s="398">
        <v>18</v>
      </c>
      <c r="Z190" s="398">
        <v>25</v>
      </c>
      <c r="AA190" s="398">
        <v>0</v>
      </c>
      <c r="AB190" s="398">
        <v>0</v>
      </c>
      <c r="AC190" s="398">
        <v>0</v>
      </c>
      <c r="AD190" s="398">
        <v>0</v>
      </c>
      <c r="AE190" s="398">
        <v>0</v>
      </c>
      <c r="AF190" s="398">
        <v>0</v>
      </c>
      <c r="AG190" s="398">
        <v>0</v>
      </c>
      <c r="AH190" s="398">
        <v>0</v>
      </c>
      <c r="AI190" s="398">
        <v>0</v>
      </c>
      <c r="AJ190" s="398">
        <v>1784</v>
      </c>
      <c r="AK190" s="191"/>
      <c r="AL190" s="471"/>
      <c r="AM190" s="471"/>
      <c r="AN190" s="429"/>
      <c r="AO190" s="429"/>
      <c r="AP190" s="429"/>
      <c r="AQ190" s="220"/>
      <c r="AR190" s="144"/>
      <c r="AS190" s="144"/>
      <c r="BC190" s="194"/>
      <c r="BE190" s="191"/>
      <c r="BF190" s="192"/>
    </row>
    <row r="191" spans="1:58" ht="13.35" customHeight="1">
      <c r="A191" s="394">
        <v>40758</v>
      </c>
      <c r="B191" s="394">
        <v>41144</v>
      </c>
      <c r="C191" s="395" t="s">
        <v>281</v>
      </c>
      <c r="D191" s="396" t="s">
        <v>112</v>
      </c>
      <c r="E191" s="396" t="s">
        <v>82</v>
      </c>
      <c r="F191" s="397">
        <v>750</v>
      </c>
      <c r="G191" s="395" t="s">
        <v>86</v>
      </c>
      <c r="H191" s="395" t="s">
        <v>663</v>
      </c>
      <c r="I191" s="396" t="s">
        <v>664</v>
      </c>
      <c r="J191" s="396"/>
      <c r="K191" s="396" t="s">
        <v>951</v>
      </c>
      <c r="L191" s="396" t="s">
        <v>956</v>
      </c>
      <c r="M191" s="398">
        <v>1610</v>
      </c>
      <c r="N191" s="399" t="s">
        <v>1057</v>
      </c>
      <c r="O191" s="398">
        <v>0</v>
      </c>
      <c r="P191" s="398">
        <v>0</v>
      </c>
      <c r="Q191" s="398">
        <v>-54</v>
      </c>
      <c r="R191" s="398">
        <v>1715</v>
      </c>
      <c r="S191" s="398">
        <v>1715</v>
      </c>
      <c r="T191" s="398">
        <v>25</v>
      </c>
      <c r="U191" s="398">
        <v>8</v>
      </c>
      <c r="V191" s="398">
        <v>5</v>
      </c>
      <c r="W191" s="398">
        <v>5</v>
      </c>
      <c r="X191" s="398">
        <v>3</v>
      </c>
      <c r="Y191" s="398">
        <v>0</v>
      </c>
      <c r="Z191" s="398">
        <v>25</v>
      </c>
      <c r="AA191" s="398">
        <v>0</v>
      </c>
      <c r="AB191" s="398">
        <v>0</v>
      </c>
      <c r="AC191" s="398">
        <v>0</v>
      </c>
      <c r="AD191" s="398">
        <v>0</v>
      </c>
      <c r="AE191" s="398">
        <v>0</v>
      </c>
      <c r="AF191" s="398">
        <v>0</v>
      </c>
      <c r="AG191" s="398">
        <v>0</v>
      </c>
      <c r="AH191" s="398">
        <v>0</v>
      </c>
      <c r="AI191" s="398">
        <v>0</v>
      </c>
      <c r="AJ191" s="398">
        <v>1786</v>
      </c>
      <c r="AK191" s="191"/>
      <c r="AL191" s="471"/>
      <c r="AM191" s="471"/>
      <c r="AN191" s="429"/>
      <c r="AO191" s="429"/>
      <c r="AP191" s="429"/>
      <c r="AQ191" s="220"/>
      <c r="AR191" s="144"/>
      <c r="AS191" s="144"/>
      <c r="BC191" s="194"/>
      <c r="BE191" s="191"/>
      <c r="BF191" s="192"/>
    </row>
    <row r="192" spans="1:58" ht="13.35" customHeight="1">
      <c r="A192" s="394">
        <v>30223</v>
      </c>
      <c r="B192" s="394">
        <v>41017</v>
      </c>
      <c r="C192" s="395" t="s">
        <v>282</v>
      </c>
      <c r="D192" s="396" t="s">
        <v>109</v>
      </c>
      <c r="E192" s="396" t="s">
        <v>82</v>
      </c>
      <c r="F192" s="397">
        <v>1144</v>
      </c>
      <c r="G192" s="395" t="s">
        <v>86</v>
      </c>
      <c r="H192" s="395" t="s">
        <v>475</v>
      </c>
      <c r="I192" s="396" t="s">
        <v>440</v>
      </c>
      <c r="J192" s="396"/>
      <c r="K192" s="396" t="s">
        <v>755</v>
      </c>
      <c r="L192" s="396" t="s">
        <v>756</v>
      </c>
      <c r="M192" s="398">
        <v>1960</v>
      </c>
      <c r="N192" s="399" t="s">
        <v>1057</v>
      </c>
      <c r="O192" s="398">
        <v>0</v>
      </c>
      <c r="P192" s="398">
        <v>0</v>
      </c>
      <c r="Q192" s="398">
        <v>0</v>
      </c>
      <c r="R192" s="398">
        <v>2385</v>
      </c>
      <c r="S192" s="398">
        <v>2385</v>
      </c>
      <c r="T192" s="398">
        <v>25</v>
      </c>
      <c r="U192" s="398">
        <v>8</v>
      </c>
      <c r="V192" s="398">
        <v>5</v>
      </c>
      <c r="W192" s="398">
        <v>5</v>
      </c>
      <c r="X192" s="398">
        <v>3</v>
      </c>
      <c r="Y192" s="398">
        <v>18</v>
      </c>
      <c r="Z192" s="398">
        <v>25</v>
      </c>
      <c r="AA192" s="398">
        <v>50</v>
      </c>
      <c r="AB192" s="398">
        <v>0</v>
      </c>
      <c r="AC192" s="398">
        <v>0</v>
      </c>
      <c r="AD192" s="398">
        <v>0</v>
      </c>
      <c r="AE192" s="398">
        <v>0</v>
      </c>
      <c r="AF192" s="398">
        <v>0</v>
      </c>
      <c r="AG192" s="398">
        <v>0</v>
      </c>
      <c r="AH192" s="398">
        <v>0</v>
      </c>
      <c r="AI192" s="398">
        <v>0</v>
      </c>
      <c r="AJ192" s="398">
        <v>2524</v>
      </c>
      <c r="AK192" s="191"/>
      <c r="AL192" s="471"/>
      <c r="AM192" s="471"/>
      <c r="AN192" s="429"/>
      <c r="AO192" s="429"/>
      <c r="AP192" s="429"/>
      <c r="AQ192" s="220"/>
      <c r="AR192" s="144"/>
      <c r="AS192" s="144"/>
      <c r="BC192" s="194"/>
      <c r="BE192" s="191"/>
      <c r="BF192" s="192"/>
    </row>
    <row r="193" spans="1:58" ht="13.35" customHeight="1">
      <c r="A193" s="394">
        <v>40638</v>
      </c>
      <c r="B193" s="394">
        <v>41002</v>
      </c>
      <c r="C193" s="395" t="s">
        <v>283</v>
      </c>
      <c r="D193" s="396" t="s">
        <v>97</v>
      </c>
      <c r="E193" s="396" t="s">
        <v>82</v>
      </c>
      <c r="F193" s="397">
        <v>690</v>
      </c>
      <c r="G193" s="395" t="s">
        <v>86</v>
      </c>
      <c r="H193" s="395" t="s">
        <v>518</v>
      </c>
      <c r="I193" s="396" t="s">
        <v>503</v>
      </c>
      <c r="J193" s="396"/>
      <c r="K193" s="396" t="s">
        <v>788</v>
      </c>
      <c r="L193" s="396" t="s">
        <v>789</v>
      </c>
      <c r="M193" s="398">
        <v>1515</v>
      </c>
      <c r="N193" s="399" t="s">
        <v>1057</v>
      </c>
      <c r="O193" s="398">
        <v>0</v>
      </c>
      <c r="P193" s="398">
        <v>0</v>
      </c>
      <c r="Q193" s="398">
        <v>0</v>
      </c>
      <c r="R193" s="398">
        <v>1599</v>
      </c>
      <c r="S193" s="398">
        <v>1599</v>
      </c>
      <c r="T193" s="398">
        <v>25</v>
      </c>
      <c r="U193" s="398">
        <v>8</v>
      </c>
      <c r="V193" s="398">
        <v>5</v>
      </c>
      <c r="W193" s="398">
        <v>5</v>
      </c>
      <c r="X193" s="398">
        <v>3</v>
      </c>
      <c r="Y193" s="398">
        <v>0</v>
      </c>
      <c r="Z193" s="398">
        <v>25</v>
      </c>
      <c r="AA193" s="398">
        <v>0</v>
      </c>
      <c r="AB193" s="398">
        <v>0</v>
      </c>
      <c r="AC193" s="398">
        <v>0</v>
      </c>
      <c r="AD193" s="398">
        <v>0</v>
      </c>
      <c r="AE193" s="398">
        <v>0</v>
      </c>
      <c r="AF193" s="398">
        <v>0</v>
      </c>
      <c r="AG193" s="398">
        <v>0</v>
      </c>
      <c r="AH193" s="398">
        <v>0</v>
      </c>
      <c r="AI193" s="398">
        <v>0</v>
      </c>
      <c r="AJ193" s="398">
        <v>1670</v>
      </c>
      <c r="AK193" s="191"/>
      <c r="AL193" s="471"/>
      <c r="AM193" s="471"/>
      <c r="AN193" s="429"/>
      <c r="AO193" s="429"/>
      <c r="AP193" s="429"/>
      <c r="AQ193" s="220"/>
      <c r="AR193" s="144"/>
      <c r="AS193" s="144"/>
      <c r="BC193" s="194"/>
      <c r="BE193" s="191"/>
      <c r="BF193" s="192"/>
    </row>
    <row r="194" spans="1:58" ht="13.35" customHeight="1">
      <c r="A194" s="394">
        <v>40641</v>
      </c>
      <c r="B194" s="394">
        <v>41007</v>
      </c>
      <c r="C194" s="395" t="s">
        <v>284</v>
      </c>
      <c r="D194" s="396" t="s">
        <v>189</v>
      </c>
      <c r="E194" s="396" t="s">
        <v>82</v>
      </c>
      <c r="F194" s="397">
        <v>765</v>
      </c>
      <c r="G194" s="395" t="s">
        <v>86</v>
      </c>
      <c r="H194" s="395" t="s">
        <v>367</v>
      </c>
      <c r="I194" s="396" t="s">
        <v>519</v>
      </c>
      <c r="J194" s="396"/>
      <c r="K194" s="396" t="s">
        <v>744</v>
      </c>
      <c r="L194" s="396" t="s">
        <v>759</v>
      </c>
      <c r="M194" s="398">
        <v>1650</v>
      </c>
      <c r="N194" s="399" t="s">
        <v>1057</v>
      </c>
      <c r="O194" s="398">
        <v>0</v>
      </c>
      <c r="P194" s="398">
        <v>0</v>
      </c>
      <c r="Q194" s="398">
        <v>0</v>
      </c>
      <c r="R194" s="398">
        <v>1765</v>
      </c>
      <c r="S194" s="398">
        <v>1765</v>
      </c>
      <c r="T194" s="398">
        <v>25</v>
      </c>
      <c r="U194" s="398">
        <v>8</v>
      </c>
      <c r="V194" s="398">
        <v>5</v>
      </c>
      <c r="W194" s="398">
        <v>5</v>
      </c>
      <c r="X194" s="398">
        <v>3</v>
      </c>
      <c r="Y194" s="398">
        <v>0</v>
      </c>
      <c r="Z194" s="398">
        <v>25</v>
      </c>
      <c r="AA194" s="398">
        <v>0</v>
      </c>
      <c r="AB194" s="398">
        <v>35</v>
      </c>
      <c r="AC194" s="398">
        <v>0</v>
      </c>
      <c r="AD194" s="398">
        <v>0</v>
      </c>
      <c r="AE194" s="398">
        <v>0</v>
      </c>
      <c r="AF194" s="398">
        <v>0</v>
      </c>
      <c r="AG194" s="398">
        <v>0</v>
      </c>
      <c r="AH194" s="398">
        <v>0</v>
      </c>
      <c r="AI194" s="398">
        <v>0</v>
      </c>
      <c r="AJ194" s="398">
        <v>1871</v>
      </c>
      <c r="AK194" s="191"/>
      <c r="AL194" s="471"/>
      <c r="AM194" s="471"/>
      <c r="AN194" s="429"/>
      <c r="AO194" s="429"/>
      <c r="AP194" s="429"/>
      <c r="AQ194" s="220"/>
      <c r="AR194" s="144"/>
      <c r="AS194" s="144"/>
      <c r="BC194" s="194"/>
      <c r="BE194" s="191"/>
      <c r="BF194" s="192"/>
    </row>
    <row r="195" spans="1:58" ht="13.35" customHeight="1">
      <c r="A195" s="394">
        <v>40630</v>
      </c>
      <c r="B195" s="394">
        <v>40981</v>
      </c>
      <c r="C195" s="395" t="s">
        <v>285</v>
      </c>
      <c r="D195" s="396" t="s">
        <v>189</v>
      </c>
      <c r="E195" s="396" t="s">
        <v>82</v>
      </c>
      <c r="F195" s="397">
        <v>765</v>
      </c>
      <c r="G195" s="395" t="s">
        <v>83</v>
      </c>
      <c r="H195" s="395" t="s">
        <v>521</v>
      </c>
      <c r="I195" s="396" t="s">
        <v>517</v>
      </c>
      <c r="J195" s="396" t="s">
        <v>784</v>
      </c>
      <c r="K195" s="396" t="s">
        <v>783</v>
      </c>
      <c r="L195" s="396" t="s">
        <v>784</v>
      </c>
      <c r="M195" s="398">
        <v>1650</v>
      </c>
      <c r="N195" s="399" t="s">
        <v>1057</v>
      </c>
      <c r="O195" s="398">
        <v>0</v>
      </c>
      <c r="P195" s="398">
        <v>0</v>
      </c>
      <c r="Q195" s="398">
        <v>-3155.92</v>
      </c>
      <c r="R195" s="398">
        <v>1765</v>
      </c>
      <c r="S195" s="398">
        <v>1765</v>
      </c>
      <c r="T195" s="398">
        <v>25</v>
      </c>
      <c r="U195" s="398">
        <v>8</v>
      </c>
      <c r="V195" s="398">
        <v>5</v>
      </c>
      <c r="W195" s="398">
        <v>5</v>
      </c>
      <c r="X195" s="398">
        <v>3</v>
      </c>
      <c r="Y195" s="398">
        <v>18</v>
      </c>
      <c r="Z195" s="398">
        <v>25</v>
      </c>
      <c r="AA195" s="398">
        <v>0</v>
      </c>
      <c r="AB195" s="398">
        <v>0</v>
      </c>
      <c r="AC195" s="398">
        <v>0</v>
      </c>
      <c r="AD195" s="398">
        <v>0</v>
      </c>
      <c r="AE195" s="398">
        <v>0</v>
      </c>
      <c r="AF195" s="398">
        <v>0</v>
      </c>
      <c r="AG195" s="398">
        <v>0</v>
      </c>
      <c r="AH195" s="398">
        <v>0</v>
      </c>
      <c r="AI195" s="398">
        <v>0</v>
      </c>
      <c r="AJ195" s="398">
        <v>1854</v>
      </c>
      <c r="AK195" s="191"/>
      <c r="AL195" s="471"/>
      <c r="AM195" s="471"/>
      <c r="AN195" s="429"/>
      <c r="AO195" s="429"/>
      <c r="AP195" s="429"/>
      <c r="AQ195" s="220"/>
      <c r="AR195" s="144"/>
      <c r="AS195" s="144"/>
      <c r="BC195" s="194"/>
      <c r="BE195" s="191"/>
      <c r="BF195" s="192"/>
    </row>
    <row r="196" spans="1:58" ht="13.35" customHeight="1">
      <c r="A196" s="394">
        <v>0</v>
      </c>
      <c r="B196" s="394">
        <v>0</v>
      </c>
      <c r="C196" s="395" t="s">
        <v>286</v>
      </c>
      <c r="D196" s="396" t="s">
        <v>134</v>
      </c>
      <c r="E196" s="396" t="s">
        <v>82</v>
      </c>
      <c r="F196" s="397">
        <v>1144</v>
      </c>
      <c r="G196" s="395" t="s">
        <v>135</v>
      </c>
      <c r="H196" s="395" t="s">
        <v>1059</v>
      </c>
      <c r="I196" s="396"/>
      <c r="J196" s="396"/>
      <c r="K196" s="396"/>
      <c r="L196" s="396"/>
      <c r="M196" s="398">
        <v>1960</v>
      </c>
      <c r="N196" s="399"/>
      <c r="O196" s="398">
        <v>0</v>
      </c>
      <c r="P196" s="398">
        <v>0</v>
      </c>
      <c r="Q196" s="398">
        <v>0</v>
      </c>
      <c r="R196" s="398">
        <v>0</v>
      </c>
      <c r="S196" s="398">
        <v>0</v>
      </c>
      <c r="T196" s="398">
        <v>0</v>
      </c>
      <c r="U196" s="398">
        <v>0</v>
      </c>
      <c r="V196" s="398">
        <v>0</v>
      </c>
      <c r="W196" s="398">
        <v>0</v>
      </c>
      <c r="X196" s="398">
        <v>0</v>
      </c>
      <c r="Y196" s="398">
        <v>0</v>
      </c>
      <c r="Z196" s="398">
        <v>0</v>
      </c>
      <c r="AA196" s="398">
        <v>0</v>
      </c>
      <c r="AB196" s="398">
        <v>0</v>
      </c>
      <c r="AC196" s="398">
        <v>0</v>
      </c>
      <c r="AD196" s="398">
        <v>0</v>
      </c>
      <c r="AE196" s="398">
        <v>0</v>
      </c>
      <c r="AF196" s="398">
        <v>0</v>
      </c>
      <c r="AG196" s="398">
        <v>0</v>
      </c>
      <c r="AH196" s="398">
        <v>0</v>
      </c>
      <c r="AI196" s="398">
        <v>0</v>
      </c>
      <c r="AJ196" s="398">
        <v>0</v>
      </c>
      <c r="AK196" s="191"/>
      <c r="AL196" s="471"/>
      <c r="AM196" s="471"/>
      <c r="AN196" s="429"/>
      <c r="AO196" s="429"/>
      <c r="AP196" s="429"/>
      <c r="AQ196" s="220"/>
      <c r="AR196" s="144"/>
      <c r="AS196" s="144"/>
      <c r="BC196" s="194"/>
      <c r="BE196" s="191"/>
      <c r="BF196" s="192"/>
    </row>
    <row r="197" spans="1:58" ht="13.35" customHeight="1">
      <c r="A197" s="394">
        <v>40947</v>
      </c>
      <c r="B197" s="394">
        <v>41190</v>
      </c>
      <c r="C197" s="395" t="s">
        <v>287</v>
      </c>
      <c r="D197" s="396" t="s">
        <v>81</v>
      </c>
      <c r="E197" s="396" t="s">
        <v>82</v>
      </c>
      <c r="F197" s="397">
        <v>1080</v>
      </c>
      <c r="G197" s="395" t="s">
        <v>86</v>
      </c>
      <c r="H197" s="395" t="s">
        <v>1164</v>
      </c>
      <c r="I197" s="396" t="s">
        <v>717</v>
      </c>
      <c r="J197" s="396"/>
      <c r="K197" s="396" t="s">
        <v>717</v>
      </c>
      <c r="L197" s="396" t="s">
        <v>1070</v>
      </c>
      <c r="M197" s="398">
        <v>1940</v>
      </c>
      <c r="N197" s="399" t="s">
        <v>1057</v>
      </c>
      <c r="O197" s="398">
        <v>0</v>
      </c>
      <c r="P197" s="398">
        <v>0</v>
      </c>
      <c r="Q197" s="398">
        <v>0</v>
      </c>
      <c r="R197" s="398">
        <v>1940</v>
      </c>
      <c r="S197" s="398">
        <v>1940</v>
      </c>
      <c r="T197" s="398">
        <v>25</v>
      </c>
      <c r="U197" s="398">
        <v>8</v>
      </c>
      <c r="V197" s="398">
        <v>5</v>
      </c>
      <c r="W197" s="398">
        <v>5</v>
      </c>
      <c r="X197" s="398">
        <v>3</v>
      </c>
      <c r="Y197" s="398">
        <v>18</v>
      </c>
      <c r="Z197" s="398">
        <v>25</v>
      </c>
      <c r="AA197" s="398">
        <v>50</v>
      </c>
      <c r="AB197" s="398">
        <v>0</v>
      </c>
      <c r="AC197" s="398">
        <v>0</v>
      </c>
      <c r="AD197" s="398">
        <v>0</v>
      </c>
      <c r="AE197" s="398">
        <v>0</v>
      </c>
      <c r="AF197" s="398">
        <v>0</v>
      </c>
      <c r="AG197" s="398">
        <v>0</v>
      </c>
      <c r="AH197" s="398">
        <v>0</v>
      </c>
      <c r="AI197" s="398">
        <v>0</v>
      </c>
      <c r="AJ197" s="398">
        <v>2079</v>
      </c>
      <c r="AK197" s="191"/>
      <c r="AL197" s="471"/>
      <c r="AM197" s="471"/>
      <c r="AN197" s="429"/>
      <c r="AO197" s="429"/>
      <c r="AP197" s="429"/>
      <c r="AQ197" s="220"/>
      <c r="AR197" s="144"/>
      <c r="AS197" s="144"/>
      <c r="BC197" s="194"/>
      <c r="BE197" s="191"/>
      <c r="BF197" s="192"/>
    </row>
    <row r="198" spans="1:58" ht="13.35" customHeight="1">
      <c r="A198" s="394">
        <v>40731</v>
      </c>
      <c r="B198" s="394">
        <v>41138</v>
      </c>
      <c r="C198" s="395" t="s">
        <v>288</v>
      </c>
      <c r="D198" s="396" t="s">
        <v>97</v>
      </c>
      <c r="E198" s="396" t="s">
        <v>82</v>
      </c>
      <c r="F198" s="397">
        <v>690</v>
      </c>
      <c r="G198" s="395" t="s">
        <v>86</v>
      </c>
      <c r="H198" s="395" t="s">
        <v>665</v>
      </c>
      <c r="I198" s="396" t="s">
        <v>645</v>
      </c>
      <c r="J198" s="396"/>
      <c r="K198" s="396" t="s">
        <v>873</v>
      </c>
      <c r="L198" s="396" t="s">
        <v>941</v>
      </c>
      <c r="M198" s="398">
        <v>1515</v>
      </c>
      <c r="N198" s="399" t="s">
        <v>1057</v>
      </c>
      <c r="O198" s="398">
        <v>0</v>
      </c>
      <c r="P198" s="398">
        <v>0</v>
      </c>
      <c r="Q198" s="398">
        <v>0</v>
      </c>
      <c r="R198" s="398">
        <v>1612</v>
      </c>
      <c r="S198" s="398">
        <v>1612</v>
      </c>
      <c r="T198" s="398">
        <v>25</v>
      </c>
      <c r="U198" s="398">
        <v>8</v>
      </c>
      <c r="V198" s="398">
        <v>5</v>
      </c>
      <c r="W198" s="398">
        <v>5</v>
      </c>
      <c r="X198" s="398">
        <v>3</v>
      </c>
      <c r="Y198" s="398">
        <v>18</v>
      </c>
      <c r="Z198" s="398">
        <v>0</v>
      </c>
      <c r="AA198" s="398">
        <v>50</v>
      </c>
      <c r="AB198" s="398">
        <v>0</v>
      </c>
      <c r="AC198" s="398">
        <v>0</v>
      </c>
      <c r="AD198" s="398">
        <v>0</v>
      </c>
      <c r="AE198" s="398">
        <v>0</v>
      </c>
      <c r="AF198" s="398">
        <v>0</v>
      </c>
      <c r="AG198" s="398">
        <v>0</v>
      </c>
      <c r="AH198" s="398">
        <v>0</v>
      </c>
      <c r="AI198" s="398">
        <v>0</v>
      </c>
      <c r="AJ198" s="398">
        <v>1726</v>
      </c>
      <c r="AK198" s="191"/>
      <c r="AL198" s="471"/>
      <c r="AM198" s="471"/>
      <c r="AN198" s="429"/>
      <c r="AO198" s="429"/>
      <c r="AP198" s="429"/>
      <c r="AQ198" s="220"/>
      <c r="AR198" s="144"/>
      <c r="AS198" s="144"/>
      <c r="BC198" s="194"/>
      <c r="BE198" s="191"/>
      <c r="BF198" s="192"/>
    </row>
    <row r="199" spans="1:58" ht="13.35" customHeight="1">
      <c r="A199" s="394">
        <v>40945</v>
      </c>
      <c r="B199" s="394">
        <v>41187</v>
      </c>
      <c r="C199" s="395" t="s">
        <v>289</v>
      </c>
      <c r="D199" s="396" t="s">
        <v>97</v>
      </c>
      <c r="E199" s="396" t="s">
        <v>82</v>
      </c>
      <c r="F199" s="397">
        <v>690</v>
      </c>
      <c r="G199" s="395" t="s">
        <v>86</v>
      </c>
      <c r="H199" s="395" t="s">
        <v>1165</v>
      </c>
      <c r="I199" s="396" t="s">
        <v>1082</v>
      </c>
      <c r="J199" s="396"/>
      <c r="K199" s="396" t="s">
        <v>1082</v>
      </c>
      <c r="L199" s="396" t="s">
        <v>1166</v>
      </c>
      <c r="M199" s="398">
        <v>1515</v>
      </c>
      <c r="N199" s="399" t="s">
        <v>1057</v>
      </c>
      <c r="O199" s="398">
        <v>0</v>
      </c>
      <c r="P199" s="398">
        <v>0</v>
      </c>
      <c r="Q199" s="398">
        <v>-2272.5</v>
      </c>
      <c r="R199" s="398">
        <v>1515</v>
      </c>
      <c r="S199" s="398">
        <v>1515</v>
      </c>
      <c r="T199" s="398">
        <v>25</v>
      </c>
      <c r="U199" s="398">
        <v>8</v>
      </c>
      <c r="V199" s="398">
        <v>5</v>
      </c>
      <c r="W199" s="398">
        <v>5</v>
      </c>
      <c r="X199" s="398">
        <v>3</v>
      </c>
      <c r="Y199" s="398">
        <v>18</v>
      </c>
      <c r="Z199" s="398">
        <v>25</v>
      </c>
      <c r="AA199" s="398">
        <v>0</v>
      </c>
      <c r="AB199" s="398">
        <v>0</v>
      </c>
      <c r="AC199" s="398">
        <v>0</v>
      </c>
      <c r="AD199" s="398">
        <v>0</v>
      </c>
      <c r="AE199" s="398">
        <v>0</v>
      </c>
      <c r="AF199" s="398">
        <v>0</v>
      </c>
      <c r="AG199" s="398">
        <v>0</v>
      </c>
      <c r="AH199" s="398">
        <v>0</v>
      </c>
      <c r="AI199" s="398">
        <v>0</v>
      </c>
      <c r="AJ199" s="398">
        <v>1604</v>
      </c>
      <c r="AK199" s="191"/>
      <c r="AL199" s="471"/>
      <c r="AM199" s="471"/>
      <c r="AN199" s="429"/>
      <c r="AO199" s="429"/>
      <c r="AP199" s="429"/>
      <c r="AQ199" s="220"/>
      <c r="AR199" s="144"/>
      <c r="AS199" s="144"/>
      <c r="BC199" s="194"/>
      <c r="BE199" s="191"/>
      <c r="BF199" s="192"/>
    </row>
    <row r="200" spans="1:58" ht="13.35" customHeight="1">
      <c r="A200" s="394">
        <v>40962</v>
      </c>
      <c r="B200" s="394">
        <v>41216</v>
      </c>
      <c r="C200" s="395" t="s">
        <v>290</v>
      </c>
      <c r="D200" s="396" t="s">
        <v>97</v>
      </c>
      <c r="E200" s="396" t="s">
        <v>82</v>
      </c>
      <c r="F200" s="397">
        <v>690</v>
      </c>
      <c r="G200" s="395" t="s">
        <v>86</v>
      </c>
      <c r="H200" s="395" t="s">
        <v>1167</v>
      </c>
      <c r="I200" s="396" t="s">
        <v>1168</v>
      </c>
      <c r="J200" s="396"/>
      <c r="K200" s="396" t="s">
        <v>1168</v>
      </c>
      <c r="L200" s="396" t="s">
        <v>899</v>
      </c>
      <c r="M200" s="398">
        <v>1515</v>
      </c>
      <c r="N200" s="399" t="s">
        <v>1057</v>
      </c>
      <c r="O200" s="398">
        <v>0</v>
      </c>
      <c r="P200" s="398">
        <v>0</v>
      </c>
      <c r="Q200" s="398">
        <v>-1714</v>
      </c>
      <c r="R200" s="398">
        <v>1590</v>
      </c>
      <c r="S200" s="398">
        <v>1590</v>
      </c>
      <c r="T200" s="398">
        <v>25</v>
      </c>
      <c r="U200" s="398">
        <v>8</v>
      </c>
      <c r="V200" s="398">
        <v>5</v>
      </c>
      <c r="W200" s="398">
        <v>5</v>
      </c>
      <c r="X200" s="398">
        <v>3</v>
      </c>
      <c r="Y200" s="398">
        <v>18</v>
      </c>
      <c r="Z200" s="398">
        <v>25</v>
      </c>
      <c r="AA200" s="398">
        <v>0</v>
      </c>
      <c r="AB200" s="398">
        <v>35</v>
      </c>
      <c r="AC200" s="398">
        <v>0</v>
      </c>
      <c r="AD200" s="398">
        <v>0</v>
      </c>
      <c r="AE200" s="398">
        <v>0</v>
      </c>
      <c r="AF200" s="398">
        <v>0</v>
      </c>
      <c r="AG200" s="398">
        <v>0</v>
      </c>
      <c r="AH200" s="398">
        <v>0</v>
      </c>
      <c r="AI200" s="398">
        <v>0</v>
      </c>
      <c r="AJ200" s="398">
        <v>1714</v>
      </c>
      <c r="AK200" s="191"/>
      <c r="AL200" s="471"/>
      <c r="AM200" s="471"/>
      <c r="AN200" s="429"/>
      <c r="AO200" s="429"/>
      <c r="AP200" s="429"/>
      <c r="AQ200" s="220"/>
      <c r="AR200" s="144"/>
      <c r="AS200" s="144"/>
      <c r="BC200" s="194"/>
      <c r="BE200" s="191"/>
      <c r="BF200" s="192"/>
    </row>
    <row r="201" spans="1:58" ht="13.35" customHeight="1">
      <c r="A201" s="394">
        <v>28</v>
      </c>
      <c r="B201" s="394">
        <v>40993</v>
      </c>
      <c r="C201" s="395" t="s">
        <v>292</v>
      </c>
      <c r="D201" s="396" t="s">
        <v>93</v>
      </c>
      <c r="E201" s="396" t="s">
        <v>82</v>
      </c>
      <c r="F201" s="397">
        <v>1080</v>
      </c>
      <c r="G201" s="395" t="s">
        <v>83</v>
      </c>
      <c r="H201" s="395" t="s">
        <v>293</v>
      </c>
      <c r="I201" s="396" t="s">
        <v>433</v>
      </c>
      <c r="J201" s="396" t="s">
        <v>1169</v>
      </c>
      <c r="K201" s="396" t="s">
        <v>510</v>
      </c>
      <c r="L201" s="396" t="s">
        <v>781</v>
      </c>
      <c r="M201" s="398">
        <v>1940</v>
      </c>
      <c r="N201" s="399" t="s">
        <v>1057</v>
      </c>
      <c r="O201" s="398">
        <v>0</v>
      </c>
      <c r="P201" s="398">
        <v>0</v>
      </c>
      <c r="Q201" s="398">
        <v>0</v>
      </c>
      <c r="R201" s="398">
        <v>2284</v>
      </c>
      <c r="S201" s="398">
        <v>2284</v>
      </c>
      <c r="T201" s="398">
        <v>25</v>
      </c>
      <c r="U201" s="398">
        <v>8</v>
      </c>
      <c r="V201" s="398">
        <v>5</v>
      </c>
      <c r="W201" s="398">
        <v>5</v>
      </c>
      <c r="X201" s="398">
        <v>3</v>
      </c>
      <c r="Y201" s="398">
        <v>18</v>
      </c>
      <c r="Z201" s="398">
        <v>25</v>
      </c>
      <c r="AA201" s="398">
        <v>50</v>
      </c>
      <c r="AB201" s="398">
        <v>0</v>
      </c>
      <c r="AC201" s="398">
        <v>0</v>
      </c>
      <c r="AD201" s="398">
        <v>0</v>
      </c>
      <c r="AE201" s="398">
        <v>0</v>
      </c>
      <c r="AF201" s="398">
        <v>0</v>
      </c>
      <c r="AG201" s="398">
        <v>0</v>
      </c>
      <c r="AH201" s="398">
        <v>0</v>
      </c>
      <c r="AI201" s="398">
        <v>0</v>
      </c>
      <c r="AJ201" s="398">
        <v>2423</v>
      </c>
      <c r="AK201" s="191"/>
      <c r="AL201" s="471"/>
      <c r="AM201" s="471"/>
      <c r="AN201" s="429"/>
      <c r="AO201" s="429"/>
      <c r="AP201" s="429"/>
      <c r="AQ201" s="220"/>
      <c r="AR201" s="144"/>
      <c r="AS201" s="144"/>
      <c r="BC201" s="194"/>
      <c r="BE201" s="191"/>
      <c r="BF201" s="192"/>
    </row>
    <row r="202" spans="1:58" ht="13.35" customHeight="1">
      <c r="A202" s="394">
        <v>40927</v>
      </c>
      <c r="B202" s="394">
        <v>41157</v>
      </c>
      <c r="C202" s="395" t="s">
        <v>294</v>
      </c>
      <c r="D202" s="396" t="s">
        <v>91</v>
      </c>
      <c r="E202" s="396" t="s">
        <v>82</v>
      </c>
      <c r="F202" s="397">
        <v>630</v>
      </c>
      <c r="G202" s="395" t="s">
        <v>86</v>
      </c>
      <c r="H202" s="395" t="s">
        <v>1170</v>
      </c>
      <c r="I202" s="396" t="s">
        <v>701</v>
      </c>
      <c r="J202" s="396"/>
      <c r="K202" s="396" t="s">
        <v>701</v>
      </c>
      <c r="L202" s="396" t="s">
        <v>1171</v>
      </c>
      <c r="M202" s="398">
        <v>1485</v>
      </c>
      <c r="N202" s="399" t="s">
        <v>1057</v>
      </c>
      <c r="O202" s="398">
        <v>0</v>
      </c>
      <c r="P202" s="398">
        <v>0</v>
      </c>
      <c r="Q202" s="398">
        <v>0</v>
      </c>
      <c r="R202" s="398">
        <v>1485</v>
      </c>
      <c r="S202" s="398">
        <v>1485</v>
      </c>
      <c r="T202" s="398">
        <v>25</v>
      </c>
      <c r="U202" s="398">
        <v>8</v>
      </c>
      <c r="V202" s="398">
        <v>5</v>
      </c>
      <c r="W202" s="398">
        <v>5</v>
      </c>
      <c r="X202" s="398">
        <v>3</v>
      </c>
      <c r="Y202" s="398">
        <v>18</v>
      </c>
      <c r="Z202" s="398">
        <v>25</v>
      </c>
      <c r="AA202" s="398">
        <v>0</v>
      </c>
      <c r="AB202" s="398">
        <v>0</v>
      </c>
      <c r="AC202" s="398">
        <v>0</v>
      </c>
      <c r="AD202" s="398">
        <v>0</v>
      </c>
      <c r="AE202" s="398">
        <v>0</v>
      </c>
      <c r="AF202" s="398">
        <v>0</v>
      </c>
      <c r="AG202" s="398">
        <v>0</v>
      </c>
      <c r="AH202" s="398">
        <v>0</v>
      </c>
      <c r="AI202" s="398">
        <v>0</v>
      </c>
      <c r="AJ202" s="398">
        <v>1574</v>
      </c>
      <c r="AK202" s="191"/>
      <c r="AL202" s="471"/>
      <c r="AM202" s="471"/>
      <c r="AN202" s="429"/>
      <c r="AO202" s="429"/>
      <c r="AP202" s="429"/>
      <c r="AQ202" s="220"/>
      <c r="AR202" s="144"/>
      <c r="AS202" s="144"/>
      <c r="BC202" s="194"/>
      <c r="BE202" s="191"/>
      <c r="BF202" s="192"/>
    </row>
    <row r="203" spans="1:58" ht="13.35" customHeight="1">
      <c r="A203" s="394">
        <v>40635</v>
      </c>
      <c r="B203" s="394">
        <v>41006</v>
      </c>
      <c r="C203" s="395" t="s">
        <v>295</v>
      </c>
      <c r="D203" s="396" t="s">
        <v>81</v>
      </c>
      <c r="E203" s="396" t="s">
        <v>82</v>
      </c>
      <c r="F203" s="397">
        <v>1080</v>
      </c>
      <c r="G203" s="395" t="s">
        <v>86</v>
      </c>
      <c r="H203" s="395" t="s">
        <v>522</v>
      </c>
      <c r="I203" s="396" t="s">
        <v>500</v>
      </c>
      <c r="J203" s="396"/>
      <c r="K203" s="396" t="s">
        <v>771</v>
      </c>
      <c r="L203" s="396" t="s">
        <v>816</v>
      </c>
      <c r="M203" s="398">
        <v>1940</v>
      </c>
      <c r="N203" s="399" t="s">
        <v>1057</v>
      </c>
      <c r="O203" s="398">
        <v>0</v>
      </c>
      <c r="P203" s="398">
        <v>0</v>
      </c>
      <c r="Q203" s="398">
        <v>-2185.98</v>
      </c>
      <c r="R203" s="398">
        <v>2045</v>
      </c>
      <c r="S203" s="398">
        <v>2045</v>
      </c>
      <c r="T203" s="398">
        <v>25</v>
      </c>
      <c r="U203" s="398">
        <v>8</v>
      </c>
      <c r="V203" s="398">
        <v>5</v>
      </c>
      <c r="W203" s="398">
        <v>5</v>
      </c>
      <c r="X203" s="398">
        <v>3</v>
      </c>
      <c r="Y203" s="398">
        <v>0</v>
      </c>
      <c r="Z203" s="398">
        <v>25</v>
      </c>
      <c r="AA203" s="398">
        <v>0</v>
      </c>
      <c r="AB203" s="398">
        <v>0</v>
      </c>
      <c r="AC203" s="398">
        <v>0</v>
      </c>
      <c r="AD203" s="398">
        <v>0</v>
      </c>
      <c r="AE203" s="398">
        <v>0</v>
      </c>
      <c r="AF203" s="398">
        <v>0</v>
      </c>
      <c r="AG203" s="398">
        <v>0</v>
      </c>
      <c r="AH203" s="398">
        <v>0</v>
      </c>
      <c r="AI203" s="398">
        <v>0</v>
      </c>
      <c r="AJ203" s="398">
        <v>2116</v>
      </c>
      <c r="AK203" s="191"/>
      <c r="AL203" s="471"/>
      <c r="AM203" s="471"/>
      <c r="AN203" s="429"/>
      <c r="AO203" s="429"/>
      <c r="AP203" s="429"/>
      <c r="AQ203" s="220"/>
      <c r="AR203" s="144"/>
      <c r="AS203" s="144"/>
      <c r="BC203" s="194"/>
      <c r="BE203" s="191"/>
      <c r="BF203" s="192"/>
    </row>
    <row r="204" spans="1:58" ht="13.35" customHeight="1">
      <c r="A204" s="394">
        <v>40786</v>
      </c>
      <c r="B204" s="394">
        <v>41238</v>
      </c>
      <c r="C204" s="395" t="s">
        <v>296</v>
      </c>
      <c r="D204" s="396" t="s">
        <v>91</v>
      </c>
      <c r="E204" s="396" t="s">
        <v>82</v>
      </c>
      <c r="F204" s="397">
        <v>630</v>
      </c>
      <c r="G204" s="395" t="s">
        <v>86</v>
      </c>
      <c r="H204" s="395" t="s">
        <v>713</v>
      </c>
      <c r="I204" s="396" t="s">
        <v>460</v>
      </c>
      <c r="J204" s="396"/>
      <c r="K204" s="396" t="s">
        <v>720</v>
      </c>
      <c r="L204" s="396" t="s">
        <v>1058</v>
      </c>
      <c r="M204" s="398">
        <v>1485</v>
      </c>
      <c r="N204" s="399" t="s">
        <v>1057</v>
      </c>
      <c r="O204" s="398">
        <v>0</v>
      </c>
      <c r="P204" s="398">
        <v>0</v>
      </c>
      <c r="Q204" s="398">
        <v>-2551.87</v>
      </c>
      <c r="R204" s="398">
        <v>1581</v>
      </c>
      <c r="S204" s="398">
        <v>1581</v>
      </c>
      <c r="T204" s="398">
        <v>25</v>
      </c>
      <c r="U204" s="398">
        <v>8</v>
      </c>
      <c r="V204" s="398">
        <v>5</v>
      </c>
      <c r="W204" s="398">
        <v>5</v>
      </c>
      <c r="X204" s="398">
        <v>3</v>
      </c>
      <c r="Y204" s="398">
        <v>18</v>
      </c>
      <c r="Z204" s="398">
        <v>25</v>
      </c>
      <c r="AA204" s="398">
        <v>0</v>
      </c>
      <c r="AB204" s="398">
        <v>0</v>
      </c>
      <c r="AC204" s="398">
        <v>0</v>
      </c>
      <c r="AD204" s="398">
        <v>0</v>
      </c>
      <c r="AE204" s="398">
        <v>0</v>
      </c>
      <c r="AF204" s="398">
        <v>0</v>
      </c>
      <c r="AG204" s="398">
        <v>0</v>
      </c>
      <c r="AH204" s="398">
        <v>0</v>
      </c>
      <c r="AI204" s="398">
        <v>0</v>
      </c>
      <c r="AJ204" s="398">
        <v>1670</v>
      </c>
      <c r="AK204" s="191"/>
      <c r="AL204" s="471"/>
      <c r="AM204" s="471"/>
      <c r="AN204" s="429"/>
      <c r="AO204" s="429"/>
      <c r="AP204" s="429"/>
      <c r="AQ204" s="220"/>
      <c r="AR204" s="144"/>
      <c r="AS204" s="144"/>
      <c r="BC204" s="194"/>
      <c r="BE204" s="191"/>
      <c r="BF204" s="192"/>
    </row>
    <row r="205" spans="1:58" ht="13.35" customHeight="1">
      <c r="A205" s="394">
        <v>40367</v>
      </c>
      <c r="B205" s="394">
        <v>41223</v>
      </c>
      <c r="C205" s="395" t="s">
        <v>297</v>
      </c>
      <c r="D205" s="396" t="s">
        <v>97</v>
      </c>
      <c r="E205" s="396" t="s">
        <v>82</v>
      </c>
      <c r="F205" s="397">
        <v>690</v>
      </c>
      <c r="G205" s="395" t="s">
        <v>86</v>
      </c>
      <c r="H205" s="395" t="s">
        <v>972</v>
      </c>
      <c r="I205" s="396" t="s">
        <v>1172</v>
      </c>
      <c r="J205" s="396"/>
      <c r="K205" s="396" t="s">
        <v>1172</v>
      </c>
      <c r="L205" s="396" t="s">
        <v>1077</v>
      </c>
      <c r="M205" s="398">
        <v>1515</v>
      </c>
      <c r="N205" s="399" t="s">
        <v>1057</v>
      </c>
      <c r="O205" s="398">
        <v>0</v>
      </c>
      <c r="P205" s="398">
        <v>0</v>
      </c>
      <c r="Q205" s="398">
        <v>0</v>
      </c>
      <c r="R205" s="398">
        <v>1515</v>
      </c>
      <c r="S205" s="398">
        <v>1515</v>
      </c>
      <c r="T205" s="398">
        <v>25</v>
      </c>
      <c r="U205" s="398">
        <v>8</v>
      </c>
      <c r="V205" s="398">
        <v>5</v>
      </c>
      <c r="W205" s="398">
        <v>5</v>
      </c>
      <c r="X205" s="398">
        <v>3</v>
      </c>
      <c r="Y205" s="398">
        <v>18</v>
      </c>
      <c r="Z205" s="398">
        <v>25</v>
      </c>
      <c r="AA205" s="398">
        <v>0</v>
      </c>
      <c r="AB205" s="398">
        <v>0</v>
      </c>
      <c r="AC205" s="398">
        <v>0</v>
      </c>
      <c r="AD205" s="398">
        <v>-500</v>
      </c>
      <c r="AE205" s="398">
        <v>0</v>
      </c>
      <c r="AF205" s="398">
        <v>0</v>
      </c>
      <c r="AG205" s="398">
        <v>0</v>
      </c>
      <c r="AH205" s="398">
        <v>0</v>
      </c>
      <c r="AI205" s="398">
        <v>0</v>
      </c>
      <c r="AJ205" s="398">
        <v>1104</v>
      </c>
      <c r="AK205" s="191"/>
      <c r="AL205" s="471"/>
      <c r="AM205" s="471"/>
      <c r="AN205" s="429"/>
      <c r="AO205" s="429"/>
      <c r="AP205" s="429"/>
      <c r="AQ205" s="220"/>
      <c r="AR205" s="144"/>
      <c r="AS205" s="144"/>
      <c r="BC205" s="194"/>
      <c r="BE205" s="191"/>
      <c r="BF205" s="192"/>
    </row>
    <row r="206" spans="1:58" ht="13.35" customHeight="1">
      <c r="A206" s="394">
        <v>40894</v>
      </c>
      <c r="B206" s="394">
        <v>41093</v>
      </c>
      <c r="C206" s="395" t="s">
        <v>298</v>
      </c>
      <c r="D206" s="396" t="s">
        <v>91</v>
      </c>
      <c r="E206" s="396" t="s">
        <v>82</v>
      </c>
      <c r="F206" s="397">
        <v>630</v>
      </c>
      <c r="G206" s="395" t="s">
        <v>86</v>
      </c>
      <c r="H206" s="395" t="s">
        <v>977</v>
      </c>
      <c r="I206" s="396" t="s">
        <v>978</v>
      </c>
      <c r="J206" s="396"/>
      <c r="K206" s="396" t="s">
        <v>978</v>
      </c>
      <c r="L206" s="396" t="s">
        <v>877</v>
      </c>
      <c r="M206" s="398">
        <v>1485</v>
      </c>
      <c r="N206" s="399" t="s">
        <v>1057</v>
      </c>
      <c r="O206" s="398">
        <v>0</v>
      </c>
      <c r="P206" s="398">
        <v>0</v>
      </c>
      <c r="Q206" s="398">
        <v>0</v>
      </c>
      <c r="R206" s="398">
        <v>1535</v>
      </c>
      <c r="S206" s="398">
        <v>1535</v>
      </c>
      <c r="T206" s="398">
        <v>25</v>
      </c>
      <c r="U206" s="398">
        <v>8</v>
      </c>
      <c r="V206" s="398">
        <v>5</v>
      </c>
      <c r="W206" s="398">
        <v>5</v>
      </c>
      <c r="X206" s="398">
        <v>3</v>
      </c>
      <c r="Y206" s="398">
        <v>18</v>
      </c>
      <c r="Z206" s="398">
        <v>0</v>
      </c>
      <c r="AA206" s="398">
        <v>0</v>
      </c>
      <c r="AB206" s="398">
        <v>0</v>
      </c>
      <c r="AC206" s="398">
        <v>0</v>
      </c>
      <c r="AD206" s="398">
        <v>0</v>
      </c>
      <c r="AE206" s="398">
        <v>0</v>
      </c>
      <c r="AF206" s="398">
        <v>0</v>
      </c>
      <c r="AG206" s="398">
        <v>0</v>
      </c>
      <c r="AH206" s="398">
        <v>0</v>
      </c>
      <c r="AI206" s="398">
        <v>0</v>
      </c>
      <c r="AJ206" s="398">
        <v>1599</v>
      </c>
      <c r="AK206" s="191"/>
      <c r="AL206" s="471"/>
      <c r="AM206" s="471"/>
      <c r="AN206" s="429"/>
      <c r="AO206" s="429"/>
      <c r="AP206" s="429"/>
      <c r="AQ206" s="220"/>
      <c r="AR206" s="144"/>
      <c r="AS206" s="144"/>
      <c r="BC206" s="194"/>
      <c r="BE206" s="191"/>
      <c r="BF206" s="192"/>
    </row>
    <row r="207" spans="1:58" ht="13.35" customHeight="1">
      <c r="A207" s="394">
        <v>40690</v>
      </c>
      <c r="B207" s="394">
        <v>41082</v>
      </c>
      <c r="C207" s="395" t="s">
        <v>299</v>
      </c>
      <c r="D207" s="396" t="s">
        <v>112</v>
      </c>
      <c r="E207" s="396" t="s">
        <v>82</v>
      </c>
      <c r="F207" s="397">
        <v>750</v>
      </c>
      <c r="G207" s="395" t="s">
        <v>86</v>
      </c>
      <c r="H207" s="395" t="s">
        <v>544</v>
      </c>
      <c r="I207" s="396" t="s">
        <v>537</v>
      </c>
      <c r="J207" s="396"/>
      <c r="K207" s="396" t="s">
        <v>534</v>
      </c>
      <c r="L207" s="396" t="s">
        <v>901</v>
      </c>
      <c r="M207" s="398">
        <v>1610</v>
      </c>
      <c r="N207" s="399" t="s">
        <v>1057</v>
      </c>
      <c r="O207" s="398">
        <v>0</v>
      </c>
      <c r="P207" s="398">
        <v>0</v>
      </c>
      <c r="Q207" s="398">
        <v>0</v>
      </c>
      <c r="R207" s="398">
        <v>1725</v>
      </c>
      <c r="S207" s="398">
        <v>1725</v>
      </c>
      <c r="T207" s="398">
        <v>25</v>
      </c>
      <c r="U207" s="398">
        <v>8</v>
      </c>
      <c r="V207" s="398">
        <v>5</v>
      </c>
      <c r="W207" s="398">
        <v>5</v>
      </c>
      <c r="X207" s="398">
        <v>3</v>
      </c>
      <c r="Y207" s="398">
        <v>18</v>
      </c>
      <c r="Z207" s="398">
        <v>25</v>
      </c>
      <c r="AA207" s="398">
        <v>0</v>
      </c>
      <c r="AB207" s="398">
        <v>0</v>
      </c>
      <c r="AC207" s="398">
        <v>0</v>
      </c>
      <c r="AD207" s="398">
        <v>0</v>
      </c>
      <c r="AE207" s="398">
        <v>0</v>
      </c>
      <c r="AF207" s="398">
        <v>0</v>
      </c>
      <c r="AG207" s="398">
        <v>0</v>
      </c>
      <c r="AH207" s="398">
        <v>0</v>
      </c>
      <c r="AI207" s="398">
        <v>0</v>
      </c>
      <c r="AJ207" s="398">
        <v>1814</v>
      </c>
      <c r="AK207" s="191"/>
      <c r="AL207" s="471"/>
      <c r="AM207" s="471"/>
      <c r="AN207" s="429"/>
      <c r="AO207" s="429"/>
      <c r="AP207" s="429"/>
      <c r="AQ207" s="220"/>
      <c r="AR207" s="144"/>
      <c r="AS207" s="144"/>
      <c r="BC207" s="194"/>
      <c r="BE207" s="191"/>
      <c r="BF207" s="192"/>
    </row>
    <row r="208" spans="1:58" ht="13.35" customHeight="1">
      <c r="A208" s="394">
        <v>40550</v>
      </c>
      <c r="B208" s="394">
        <v>40931</v>
      </c>
      <c r="C208" s="395" t="s">
        <v>300</v>
      </c>
      <c r="D208" s="396" t="s">
        <v>91</v>
      </c>
      <c r="E208" s="396" t="s">
        <v>82</v>
      </c>
      <c r="F208" s="397">
        <v>630</v>
      </c>
      <c r="G208" s="395" t="s">
        <v>86</v>
      </c>
      <c r="H208" s="395" t="s">
        <v>220</v>
      </c>
      <c r="I208" s="396" t="s">
        <v>467</v>
      </c>
      <c r="J208" s="396"/>
      <c r="K208" s="396" t="s">
        <v>473</v>
      </c>
      <c r="L208" s="396" t="s">
        <v>817</v>
      </c>
      <c r="M208" s="398">
        <v>1485</v>
      </c>
      <c r="N208" s="399" t="s">
        <v>1057</v>
      </c>
      <c r="O208" s="398">
        <v>0</v>
      </c>
      <c r="P208" s="398">
        <v>0</v>
      </c>
      <c r="Q208" s="398">
        <v>0</v>
      </c>
      <c r="R208" s="398">
        <v>1699</v>
      </c>
      <c r="S208" s="398">
        <v>1699</v>
      </c>
      <c r="T208" s="398">
        <v>25</v>
      </c>
      <c r="U208" s="398">
        <v>8</v>
      </c>
      <c r="V208" s="398">
        <v>5</v>
      </c>
      <c r="W208" s="398">
        <v>5</v>
      </c>
      <c r="X208" s="398">
        <v>3</v>
      </c>
      <c r="Y208" s="398">
        <v>18</v>
      </c>
      <c r="Z208" s="398">
        <v>25</v>
      </c>
      <c r="AA208" s="398">
        <v>0</v>
      </c>
      <c r="AB208" s="398">
        <v>0</v>
      </c>
      <c r="AC208" s="398">
        <v>0</v>
      </c>
      <c r="AD208" s="398">
        <v>0</v>
      </c>
      <c r="AE208" s="398">
        <v>0</v>
      </c>
      <c r="AF208" s="398">
        <v>0</v>
      </c>
      <c r="AG208" s="398">
        <v>0</v>
      </c>
      <c r="AH208" s="398">
        <v>0</v>
      </c>
      <c r="AI208" s="398">
        <v>0</v>
      </c>
      <c r="AJ208" s="398">
        <v>1788</v>
      </c>
      <c r="AK208" s="191"/>
      <c r="AL208" s="471"/>
      <c r="AM208" s="471"/>
      <c r="AN208" s="429"/>
      <c r="AO208" s="429"/>
      <c r="AP208" s="429"/>
      <c r="AQ208" s="220"/>
      <c r="AR208" s="144"/>
      <c r="AS208" s="144"/>
      <c r="BC208" s="194"/>
      <c r="BE208" s="191"/>
      <c r="BF208" s="192"/>
    </row>
    <row r="209" spans="1:58" ht="13.35" customHeight="1">
      <c r="A209" s="394">
        <v>40550</v>
      </c>
      <c r="B209" s="394">
        <v>41191</v>
      </c>
      <c r="C209" s="395" t="s">
        <v>300</v>
      </c>
      <c r="D209" s="396" t="s">
        <v>91</v>
      </c>
      <c r="E209" s="396" t="s">
        <v>82</v>
      </c>
      <c r="F209" s="397">
        <v>630</v>
      </c>
      <c r="G209" s="395" t="s">
        <v>1063</v>
      </c>
      <c r="H209" s="395" t="s">
        <v>220</v>
      </c>
      <c r="I209" s="396" t="s">
        <v>467</v>
      </c>
      <c r="J209" s="396"/>
      <c r="K209" s="396" t="s">
        <v>1173</v>
      </c>
      <c r="L209" s="396" t="s">
        <v>1174</v>
      </c>
      <c r="M209" s="398">
        <v>0</v>
      </c>
      <c r="N209" s="399" t="s">
        <v>1057</v>
      </c>
      <c r="O209" s="398">
        <v>0</v>
      </c>
      <c r="P209" s="398">
        <v>0</v>
      </c>
      <c r="Q209" s="398">
        <v>0</v>
      </c>
      <c r="R209" s="398">
        <v>1699</v>
      </c>
      <c r="S209" s="398">
        <v>1699</v>
      </c>
      <c r="T209" s="398">
        <v>25</v>
      </c>
      <c r="U209" s="398">
        <v>8</v>
      </c>
      <c r="V209" s="398">
        <v>5</v>
      </c>
      <c r="W209" s="398">
        <v>5</v>
      </c>
      <c r="X209" s="398">
        <v>3</v>
      </c>
      <c r="Y209" s="398">
        <v>18</v>
      </c>
      <c r="Z209" s="398">
        <v>25</v>
      </c>
      <c r="AA209" s="398">
        <v>0</v>
      </c>
      <c r="AB209" s="398">
        <v>0</v>
      </c>
      <c r="AC209" s="398">
        <v>0</v>
      </c>
      <c r="AD209" s="398">
        <v>0</v>
      </c>
      <c r="AE209" s="398">
        <v>0</v>
      </c>
      <c r="AF209" s="398">
        <v>0</v>
      </c>
      <c r="AG209" s="398">
        <v>0</v>
      </c>
      <c r="AH209" s="398">
        <v>0</v>
      </c>
      <c r="AI209" s="398">
        <v>0</v>
      </c>
      <c r="AJ209" s="398">
        <v>1788</v>
      </c>
      <c r="AK209" s="191"/>
      <c r="AL209" s="471"/>
      <c r="AM209" s="471"/>
      <c r="AN209" s="429"/>
      <c r="AO209" s="429"/>
      <c r="AP209" s="429"/>
      <c r="AQ209" s="220"/>
      <c r="AR209" s="144"/>
      <c r="AS209" s="144"/>
      <c r="BC209" s="194"/>
      <c r="BE209" s="191"/>
      <c r="BF209" s="192"/>
    </row>
    <row r="210" spans="1:58" ht="13.35" customHeight="1">
      <c r="A210" s="394">
        <v>30134</v>
      </c>
      <c r="B210" s="394">
        <v>41107</v>
      </c>
      <c r="C210" s="395" t="s">
        <v>301</v>
      </c>
      <c r="D210" s="396" t="s">
        <v>117</v>
      </c>
      <c r="E210" s="396" t="s">
        <v>82</v>
      </c>
      <c r="F210" s="397">
        <v>780</v>
      </c>
      <c r="G210" s="395" t="s">
        <v>86</v>
      </c>
      <c r="H210" s="395" t="s">
        <v>206</v>
      </c>
      <c r="I210" s="396" t="s">
        <v>545</v>
      </c>
      <c r="J210" s="396"/>
      <c r="K210" s="396" t="s">
        <v>914</v>
      </c>
      <c r="L210" s="396" t="s">
        <v>919</v>
      </c>
      <c r="M210" s="398">
        <v>1695</v>
      </c>
      <c r="N210" s="399" t="s">
        <v>1057</v>
      </c>
      <c r="O210" s="398">
        <v>0</v>
      </c>
      <c r="P210" s="398">
        <v>0</v>
      </c>
      <c r="Q210" s="398">
        <v>0</v>
      </c>
      <c r="R210" s="398">
        <v>1750</v>
      </c>
      <c r="S210" s="398">
        <v>1750</v>
      </c>
      <c r="T210" s="398">
        <v>25</v>
      </c>
      <c r="U210" s="398">
        <v>8</v>
      </c>
      <c r="V210" s="398">
        <v>5</v>
      </c>
      <c r="W210" s="398">
        <v>5</v>
      </c>
      <c r="X210" s="398">
        <v>3</v>
      </c>
      <c r="Y210" s="398">
        <v>18</v>
      </c>
      <c r="Z210" s="398">
        <v>25</v>
      </c>
      <c r="AA210" s="398">
        <v>0</v>
      </c>
      <c r="AB210" s="398">
        <v>0</v>
      </c>
      <c r="AC210" s="398">
        <v>0</v>
      </c>
      <c r="AD210" s="398">
        <v>0</v>
      </c>
      <c r="AE210" s="398">
        <v>0</v>
      </c>
      <c r="AF210" s="398">
        <v>0</v>
      </c>
      <c r="AG210" s="398">
        <v>0</v>
      </c>
      <c r="AH210" s="398">
        <v>0</v>
      </c>
      <c r="AI210" s="398">
        <v>0</v>
      </c>
      <c r="AJ210" s="398">
        <v>1839</v>
      </c>
      <c r="AK210" s="191"/>
      <c r="AL210" s="471"/>
      <c r="AM210" s="471"/>
      <c r="AN210" s="429"/>
      <c r="AO210" s="429"/>
      <c r="AP210" s="429"/>
      <c r="AQ210" s="220"/>
      <c r="AR210" s="144"/>
      <c r="AS210" s="144"/>
      <c r="BC210" s="194"/>
      <c r="BE210" s="191"/>
      <c r="BF210" s="192"/>
    </row>
    <row r="211" spans="1:58" ht="13.35" customHeight="1">
      <c r="A211" s="394">
        <v>40783</v>
      </c>
      <c r="B211" s="394">
        <v>41182</v>
      </c>
      <c r="C211" s="395" t="s">
        <v>302</v>
      </c>
      <c r="D211" s="396" t="s">
        <v>119</v>
      </c>
      <c r="E211" s="396" t="s">
        <v>82</v>
      </c>
      <c r="F211" s="397">
        <v>540</v>
      </c>
      <c r="G211" s="395" t="s">
        <v>86</v>
      </c>
      <c r="H211" s="395" t="s">
        <v>715</v>
      </c>
      <c r="I211" s="396" t="s">
        <v>716</v>
      </c>
      <c r="J211" s="396"/>
      <c r="K211" s="396" t="s">
        <v>1168</v>
      </c>
      <c r="L211" s="396" t="s">
        <v>1175</v>
      </c>
      <c r="M211" s="398">
        <v>1365</v>
      </c>
      <c r="N211" s="399" t="s">
        <v>1057</v>
      </c>
      <c r="O211" s="398">
        <v>0</v>
      </c>
      <c r="P211" s="398">
        <v>0</v>
      </c>
      <c r="Q211" s="398">
        <v>0</v>
      </c>
      <c r="R211" s="398">
        <v>1475</v>
      </c>
      <c r="S211" s="398">
        <v>1475</v>
      </c>
      <c r="T211" s="398">
        <v>25</v>
      </c>
      <c r="U211" s="398">
        <v>8</v>
      </c>
      <c r="V211" s="398">
        <v>5</v>
      </c>
      <c r="W211" s="398">
        <v>5</v>
      </c>
      <c r="X211" s="398">
        <v>3</v>
      </c>
      <c r="Y211" s="398">
        <v>18</v>
      </c>
      <c r="Z211" s="398">
        <v>25</v>
      </c>
      <c r="AA211" s="398">
        <v>0</v>
      </c>
      <c r="AB211" s="398">
        <v>0</v>
      </c>
      <c r="AC211" s="398">
        <v>0</v>
      </c>
      <c r="AD211" s="398">
        <v>0</v>
      </c>
      <c r="AE211" s="398">
        <v>0</v>
      </c>
      <c r="AF211" s="398">
        <v>0</v>
      </c>
      <c r="AG211" s="398">
        <v>0</v>
      </c>
      <c r="AH211" s="398">
        <v>0</v>
      </c>
      <c r="AI211" s="398">
        <v>0</v>
      </c>
      <c r="AJ211" s="398">
        <v>1564</v>
      </c>
      <c r="AK211" s="191"/>
      <c r="AL211" s="471"/>
      <c r="AM211" s="471"/>
      <c r="AN211" s="429"/>
      <c r="AO211" s="429"/>
      <c r="AP211" s="429"/>
      <c r="AQ211" s="220"/>
      <c r="AR211" s="144"/>
      <c r="AS211" s="144"/>
      <c r="BC211" s="194"/>
      <c r="BE211" s="191"/>
      <c r="BF211" s="192"/>
    </row>
    <row r="212" spans="1:58" ht="13.35" customHeight="1">
      <c r="A212" s="394">
        <v>30144</v>
      </c>
      <c r="B212" s="394">
        <v>40619</v>
      </c>
      <c r="C212" s="395" t="s">
        <v>303</v>
      </c>
      <c r="D212" s="396" t="s">
        <v>93</v>
      </c>
      <c r="E212" s="396" t="s">
        <v>82</v>
      </c>
      <c r="F212" s="397">
        <v>1080</v>
      </c>
      <c r="G212" s="395" t="s">
        <v>86</v>
      </c>
      <c r="H212" s="395" t="s">
        <v>304</v>
      </c>
      <c r="I212" s="396" t="s">
        <v>441</v>
      </c>
      <c r="J212" s="396"/>
      <c r="K212" s="396" t="s">
        <v>347</v>
      </c>
      <c r="L212" s="396" t="s">
        <v>476</v>
      </c>
      <c r="M212" s="398">
        <v>1940</v>
      </c>
      <c r="N212" s="399" t="s">
        <v>1057</v>
      </c>
      <c r="O212" s="398">
        <v>0</v>
      </c>
      <c r="P212" s="398">
        <v>0</v>
      </c>
      <c r="Q212" s="398">
        <v>0</v>
      </c>
      <c r="R212" s="398">
        <v>2220</v>
      </c>
      <c r="S212" s="398">
        <v>2220</v>
      </c>
      <c r="T212" s="398">
        <v>25</v>
      </c>
      <c r="U212" s="398">
        <v>8</v>
      </c>
      <c r="V212" s="398">
        <v>5</v>
      </c>
      <c r="W212" s="398">
        <v>5</v>
      </c>
      <c r="X212" s="398">
        <v>3</v>
      </c>
      <c r="Y212" s="398">
        <v>18</v>
      </c>
      <c r="Z212" s="398">
        <v>0</v>
      </c>
      <c r="AA212" s="398">
        <v>50</v>
      </c>
      <c r="AB212" s="398">
        <v>0</v>
      </c>
      <c r="AC212" s="398">
        <v>0</v>
      </c>
      <c r="AD212" s="398">
        <v>0</v>
      </c>
      <c r="AE212" s="398">
        <v>0</v>
      </c>
      <c r="AF212" s="398">
        <v>0</v>
      </c>
      <c r="AG212" s="398">
        <v>250</v>
      </c>
      <c r="AH212" s="398">
        <v>0</v>
      </c>
      <c r="AI212" s="398">
        <v>0</v>
      </c>
      <c r="AJ212" s="398">
        <v>2584</v>
      </c>
      <c r="AK212" s="191"/>
      <c r="AL212" s="471"/>
      <c r="AM212" s="471"/>
      <c r="AN212" s="429"/>
      <c r="AO212" s="429"/>
      <c r="AP212" s="429"/>
      <c r="AQ212" s="220"/>
      <c r="AR212" s="144"/>
      <c r="AS212" s="144"/>
      <c r="BC212" s="194"/>
      <c r="BE212" s="191"/>
      <c r="BF212" s="192"/>
    </row>
    <row r="213" spans="1:58" ht="13.35" customHeight="1">
      <c r="A213" s="394">
        <v>40824</v>
      </c>
      <c r="B213" s="394">
        <v>40988</v>
      </c>
      <c r="C213" s="395" t="s">
        <v>305</v>
      </c>
      <c r="D213" s="396" t="s">
        <v>95</v>
      </c>
      <c r="E213" s="396" t="s">
        <v>82</v>
      </c>
      <c r="F213" s="397">
        <v>630</v>
      </c>
      <c r="G213" s="395" t="s">
        <v>86</v>
      </c>
      <c r="H213" s="395" t="s">
        <v>818</v>
      </c>
      <c r="I213" s="396" t="s">
        <v>755</v>
      </c>
      <c r="J213" s="396"/>
      <c r="K213" s="396" t="s">
        <v>755</v>
      </c>
      <c r="L213" s="396" t="s">
        <v>819</v>
      </c>
      <c r="M213" s="398">
        <v>1485</v>
      </c>
      <c r="N213" s="399" t="s">
        <v>1057</v>
      </c>
      <c r="O213" s="398">
        <v>0</v>
      </c>
      <c r="P213" s="398">
        <v>0</v>
      </c>
      <c r="Q213" s="398">
        <v>-1723.39</v>
      </c>
      <c r="R213" s="398">
        <v>1535</v>
      </c>
      <c r="S213" s="398">
        <v>1535</v>
      </c>
      <c r="T213" s="398">
        <v>25</v>
      </c>
      <c r="U213" s="398">
        <v>8</v>
      </c>
      <c r="V213" s="398">
        <v>5</v>
      </c>
      <c r="W213" s="398">
        <v>5</v>
      </c>
      <c r="X213" s="398">
        <v>3</v>
      </c>
      <c r="Y213" s="398">
        <v>18</v>
      </c>
      <c r="Z213" s="398">
        <v>0</v>
      </c>
      <c r="AA213" s="398">
        <v>0</v>
      </c>
      <c r="AB213" s="398">
        <v>0</v>
      </c>
      <c r="AC213" s="398">
        <v>75</v>
      </c>
      <c r="AD213" s="398">
        <v>0</v>
      </c>
      <c r="AE213" s="398">
        <v>0</v>
      </c>
      <c r="AF213" s="398">
        <v>0</v>
      </c>
      <c r="AG213" s="398">
        <v>0</v>
      </c>
      <c r="AH213" s="398">
        <v>0</v>
      </c>
      <c r="AI213" s="398">
        <v>0</v>
      </c>
      <c r="AJ213" s="398">
        <v>1674</v>
      </c>
      <c r="AK213" s="191"/>
      <c r="AL213" s="471"/>
      <c r="AM213" s="471"/>
      <c r="AN213" s="429"/>
      <c r="AO213" s="429"/>
      <c r="AP213" s="429"/>
      <c r="AQ213" s="220"/>
      <c r="AR213" s="144"/>
      <c r="AS213" s="144"/>
      <c r="BC213" s="194"/>
      <c r="BE213" s="191"/>
      <c r="BF213" s="192"/>
    </row>
    <row r="214" spans="1:58" ht="13.35" customHeight="1">
      <c r="A214" s="394">
        <v>40929</v>
      </c>
      <c r="B214" s="394">
        <v>41163</v>
      </c>
      <c r="C214" s="395" t="s">
        <v>306</v>
      </c>
      <c r="D214" s="396" t="s">
        <v>119</v>
      </c>
      <c r="E214" s="396" t="s">
        <v>82</v>
      </c>
      <c r="F214" s="397">
        <v>540</v>
      </c>
      <c r="G214" s="395" t="s">
        <v>86</v>
      </c>
      <c r="H214" s="395" t="s">
        <v>1176</v>
      </c>
      <c r="I214" s="396" t="s">
        <v>703</v>
      </c>
      <c r="J214" s="396"/>
      <c r="K214" s="396" t="s">
        <v>703</v>
      </c>
      <c r="L214" s="396" t="s">
        <v>1177</v>
      </c>
      <c r="M214" s="398">
        <v>1365</v>
      </c>
      <c r="N214" s="399" t="s">
        <v>1057</v>
      </c>
      <c r="O214" s="398">
        <v>0</v>
      </c>
      <c r="P214" s="398">
        <v>0</v>
      </c>
      <c r="Q214" s="398">
        <v>0</v>
      </c>
      <c r="R214" s="398">
        <v>1365</v>
      </c>
      <c r="S214" s="398">
        <v>1365</v>
      </c>
      <c r="T214" s="398">
        <v>25</v>
      </c>
      <c r="U214" s="398">
        <v>8</v>
      </c>
      <c r="V214" s="398">
        <v>5</v>
      </c>
      <c r="W214" s="398">
        <v>5</v>
      </c>
      <c r="X214" s="398">
        <v>3</v>
      </c>
      <c r="Y214" s="398">
        <v>18</v>
      </c>
      <c r="Z214" s="398">
        <v>25</v>
      </c>
      <c r="AA214" s="398">
        <v>0</v>
      </c>
      <c r="AB214" s="398">
        <v>0</v>
      </c>
      <c r="AC214" s="398">
        <v>0</v>
      </c>
      <c r="AD214" s="398">
        <v>0</v>
      </c>
      <c r="AE214" s="398">
        <v>0</v>
      </c>
      <c r="AF214" s="398">
        <v>0</v>
      </c>
      <c r="AG214" s="398">
        <v>0</v>
      </c>
      <c r="AH214" s="398">
        <v>0</v>
      </c>
      <c r="AI214" s="398">
        <v>0</v>
      </c>
      <c r="AJ214" s="398">
        <v>1454</v>
      </c>
      <c r="AK214" s="191"/>
      <c r="AL214" s="471"/>
      <c r="AM214" s="471"/>
      <c r="AN214" s="429"/>
      <c r="AO214" s="429"/>
      <c r="AP214" s="429"/>
      <c r="AQ214" s="220"/>
      <c r="AR214" s="144"/>
      <c r="AS214" s="144"/>
      <c r="BC214" s="194"/>
      <c r="BE214" s="191"/>
      <c r="BF214" s="192"/>
    </row>
    <row r="215" spans="1:58" ht="13.35" customHeight="1">
      <c r="A215" s="394">
        <v>40920</v>
      </c>
      <c r="B215" s="394">
        <v>41201</v>
      </c>
      <c r="C215" s="395" t="s">
        <v>307</v>
      </c>
      <c r="D215" s="396" t="s">
        <v>134</v>
      </c>
      <c r="E215" s="396" t="s">
        <v>82</v>
      </c>
      <c r="F215" s="397">
        <v>1144</v>
      </c>
      <c r="G215" s="395" t="s">
        <v>86</v>
      </c>
      <c r="H215" s="395" t="s">
        <v>979</v>
      </c>
      <c r="I215" s="396" t="s">
        <v>980</v>
      </c>
      <c r="J215" s="396"/>
      <c r="K215" s="396" t="s">
        <v>1178</v>
      </c>
      <c r="L215" s="396" t="s">
        <v>1136</v>
      </c>
      <c r="M215" s="398">
        <v>1970</v>
      </c>
      <c r="N215" s="399" t="s">
        <v>1057</v>
      </c>
      <c r="O215" s="398">
        <v>0</v>
      </c>
      <c r="P215" s="398">
        <v>0</v>
      </c>
      <c r="Q215" s="398">
        <v>0</v>
      </c>
      <c r="R215" s="398">
        <v>1960</v>
      </c>
      <c r="S215" s="398">
        <v>1960</v>
      </c>
      <c r="T215" s="398">
        <v>25</v>
      </c>
      <c r="U215" s="398">
        <v>8</v>
      </c>
      <c r="V215" s="398">
        <v>5</v>
      </c>
      <c r="W215" s="398">
        <v>5</v>
      </c>
      <c r="X215" s="398">
        <v>3</v>
      </c>
      <c r="Y215" s="398">
        <v>18</v>
      </c>
      <c r="Z215" s="398">
        <v>25</v>
      </c>
      <c r="AA215" s="398">
        <v>50</v>
      </c>
      <c r="AB215" s="398">
        <v>70</v>
      </c>
      <c r="AC215" s="398">
        <v>0</v>
      </c>
      <c r="AD215" s="398">
        <v>0</v>
      </c>
      <c r="AE215" s="398">
        <v>-1000</v>
      </c>
      <c r="AF215" s="398">
        <v>0</v>
      </c>
      <c r="AG215" s="398">
        <v>0</v>
      </c>
      <c r="AH215" s="398">
        <v>0</v>
      </c>
      <c r="AI215" s="398">
        <v>0</v>
      </c>
      <c r="AJ215" s="398">
        <v>1169</v>
      </c>
      <c r="AK215" s="191"/>
      <c r="AL215" s="471"/>
      <c r="AM215" s="471"/>
      <c r="AN215" s="429"/>
      <c r="AO215" s="429"/>
      <c r="AP215" s="429"/>
      <c r="AQ215" s="220"/>
      <c r="AR215" s="144"/>
      <c r="AS215" s="144"/>
      <c r="BC215" s="194"/>
      <c r="BE215" s="191"/>
      <c r="BF215" s="192"/>
    </row>
    <row r="216" spans="1:58">
      <c r="A216" s="394">
        <v>40696</v>
      </c>
      <c r="B216" s="394">
        <v>41074</v>
      </c>
      <c r="C216" s="395" t="s">
        <v>308</v>
      </c>
      <c r="D216" s="396" t="s">
        <v>81</v>
      </c>
      <c r="E216" s="396" t="s">
        <v>82</v>
      </c>
      <c r="F216" s="397">
        <v>1080</v>
      </c>
      <c r="G216" s="395" t="s">
        <v>86</v>
      </c>
      <c r="H216" s="395" t="s">
        <v>526</v>
      </c>
      <c r="I216" s="396" t="s">
        <v>874</v>
      </c>
      <c r="J216" s="396"/>
      <c r="K216" s="396" t="s">
        <v>874</v>
      </c>
      <c r="L216" s="396" t="s">
        <v>875</v>
      </c>
      <c r="M216" s="398">
        <v>1940</v>
      </c>
      <c r="N216" s="399" t="s">
        <v>1057</v>
      </c>
      <c r="O216" s="398">
        <v>0</v>
      </c>
      <c r="P216" s="398">
        <v>0</v>
      </c>
      <c r="Q216" s="398">
        <v>0</v>
      </c>
      <c r="R216" s="398">
        <v>2045</v>
      </c>
      <c r="S216" s="398">
        <v>2045</v>
      </c>
      <c r="T216" s="398">
        <v>25</v>
      </c>
      <c r="U216" s="398">
        <v>8</v>
      </c>
      <c r="V216" s="398">
        <v>5</v>
      </c>
      <c r="W216" s="398">
        <v>5</v>
      </c>
      <c r="X216" s="398">
        <v>3</v>
      </c>
      <c r="Y216" s="398">
        <v>18</v>
      </c>
      <c r="Z216" s="398">
        <v>0</v>
      </c>
      <c r="AA216" s="398">
        <v>50</v>
      </c>
      <c r="AB216" s="398">
        <v>0</v>
      </c>
      <c r="AC216" s="398">
        <v>0</v>
      </c>
      <c r="AD216" s="398">
        <v>0</v>
      </c>
      <c r="AE216" s="398">
        <v>0</v>
      </c>
      <c r="AF216" s="398">
        <v>0</v>
      </c>
      <c r="AG216" s="398">
        <v>0</v>
      </c>
      <c r="AH216" s="398">
        <v>0</v>
      </c>
      <c r="AI216" s="398">
        <v>0</v>
      </c>
      <c r="AJ216" s="398">
        <v>2159</v>
      </c>
      <c r="AK216" s="388"/>
      <c r="AL216" s="470"/>
      <c r="AM216" s="470"/>
      <c r="AN216" s="430"/>
      <c r="AO216" s="430"/>
      <c r="AP216" s="430"/>
      <c r="AQ216" s="218"/>
      <c r="AR216" s="144"/>
      <c r="AS216" s="144"/>
    </row>
    <row r="217" spans="1:58" ht="13.35" customHeight="1">
      <c r="A217" s="394">
        <v>40457</v>
      </c>
      <c r="B217" s="394">
        <v>41028</v>
      </c>
      <c r="C217" s="395" t="s">
        <v>309</v>
      </c>
      <c r="D217" s="396" t="s">
        <v>165</v>
      </c>
      <c r="E217" s="396" t="s">
        <v>82</v>
      </c>
      <c r="F217" s="397">
        <v>1151</v>
      </c>
      <c r="G217" s="395" t="s">
        <v>86</v>
      </c>
      <c r="H217" s="395" t="s">
        <v>398</v>
      </c>
      <c r="I217" s="396" t="s">
        <v>399</v>
      </c>
      <c r="J217" s="396"/>
      <c r="K217" s="396" t="s">
        <v>906</v>
      </c>
      <c r="L217" s="396" t="s">
        <v>907</v>
      </c>
      <c r="M217" s="398">
        <v>2100</v>
      </c>
      <c r="N217" s="399" t="s">
        <v>1057</v>
      </c>
      <c r="O217" s="398">
        <v>0</v>
      </c>
      <c r="P217" s="398">
        <v>0</v>
      </c>
      <c r="Q217" s="398">
        <v>0</v>
      </c>
      <c r="R217" s="398">
        <v>2475</v>
      </c>
      <c r="S217" s="398">
        <v>2475</v>
      </c>
      <c r="T217" s="398">
        <v>25</v>
      </c>
      <c r="U217" s="398">
        <v>8</v>
      </c>
      <c r="V217" s="398">
        <v>5</v>
      </c>
      <c r="W217" s="398">
        <v>5</v>
      </c>
      <c r="X217" s="398">
        <v>3</v>
      </c>
      <c r="Y217" s="398">
        <v>18</v>
      </c>
      <c r="Z217" s="398">
        <v>25</v>
      </c>
      <c r="AA217" s="398">
        <v>50</v>
      </c>
      <c r="AB217" s="398">
        <v>0</v>
      </c>
      <c r="AC217" s="398">
        <v>0</v>
      </c>
      <c r="AD217" s="398">
        <v>0</v>
      </c>
      <c r="AE217" s="398">
        <v>0</v>
      </c>
      <c r="AF217" s="398">
        <v>0</v>
      </c>
      <c r="AG217" s="398">
        <v>0</v>
      </c>
      <c r="AH217" s="398">
        <v>0</v>
      </c>
      <c r="AI217" s="398">
        <v>0</v>
      </c>
      <c r="AJ217" s="398">
        <v>2614</v>
      </c>
      <c r="AK217" s="388"/>
      <c r="AL217" s="470"/>
      <c r="AM217" s="470"/>
      <c r="AN217" s="430"/>
      <c r="AO217" s="430"/>
      <c r="AP217" s="430"/>
      <c r="AQ217" s="220"/>
      <c r="AR217" s="144"/>
      <c r="AS217" s="144"/>
    </row>
    <row r="218" spans="1:58" ht="13.35" customHeight="1">
      <c r="A218" s="394">
        <v>40792</v>
      </c>
      <c r="B218" s="394">
        <v>40933</v>
      </c>
      <c r="C218" s="395" t="s">
        <v>310</v>
      </c>
      <c r="D218" s="396" t="s">
        <v>119</v>
      </c>
      <c r="E218" s="396" t="s">
        <v>82</v>
      </c>
      <c r="F218" s="397">
        <v>540</v>
      </c>
      <c r="G218" s="395" t="s">
        <v>86</v>
      </c>
      <c r="H218" s="395" t="s">
        <v>820</v>
      </c>
      <c r="I218" s="396" t="s">
        <v>786</v>
      </c>
      <c r="J218" s="396"/>
      <c r="K218" s="396" t="s">
        <v>786</v>
      </c>
      <c r="L218" s="396" t="s">
        <v>821</v>
      </c>
      <c r="M218" s="398">
        <v>1365</v>
      </c>
      <c r="N218" s="399" t="s">
        <v>1057</v>
      </c>
      <c r="O218" s="398">
        <v>0</v>
      </c>
      <c r="P218" s="398">
        <v>0</v>
      </c>
      <c r="Q218" s="398">
        <v>0</v>
      </c>
      <c r="R218" s="398">
        <v>1475</v>
      </c>
      <c r="S218" s="398">
        <v>1475</v>
      </c>
      <c r="T218" s="398">
        <v>25</v>
      </c>
      <c r="U218" s="398">
        <v>8</v>
      </c>
      <c r="V218" s="398">
        <v>5</v>
      </c>
      <c r="W218" s="398">
        <v>5</v>
      </c>
      <c r="X218" s="398">
        <v>3</v>
      </c>
      <c r="Y218" s="398">
        <v>0</v>
      </c>
      <c r="Z218" s="398">
        <v>25</v>
      </c>
      <c r="AA218" s="398">
        <v>0</v>
      </c>
      <c r="AB218" s="398">
        <v>0</v>
      </c>
      <c r="AC218" s="398">
        <v>0</v>
      </c>
      <c r="AD218" s="398">
        <v>0</v>
      </c>
      <c r="AE218" s="398">
        <v>0</v>
      </c>
      <c r="AF218" s="398">
        <v>0</v>
      </c>
      <c r="AG218" s="398">
        <v>0</v>
      </c>
      <c r="AH218" s="398">
        <v>0</v>
      </c>
      <c r="AI218" s="398">
        <v>0</v>
      </c>
      <c r="AJ218" s="398">
        <v>1546</v>
      </c>
      <c r="AK218" s="388"/>
      <c r="AL218" s="388"/>
      <c r="AM218" s="388"/>
      <c r="AN218" s="431"/>
      <c r="AO218" s="431"/>
      <c r="AP218" s="431"/>
      <c r="AQ218" s="220"/>
      <c r="AR218" s="144"/>
      <c r="AS218" s="144"/>
    </row>
    <row r="219" spans="1:58" ht="13.35" customHeight="1">
      <c r="A219" s="394">
        <v>40886</v>
      </c>
      <c r="B219" s="394">
        <v>41079</v>
      </c>
      <c r="C219" s="395" t="s">
        <v>311</v>
      </c>
      <c r="D219" s="396" t="s">
        <v>112</v>
      </c>
      <c r="E219" s="396" t="s">
        <v>82</v>
      </c>
      <c r="F219" s="397">
        <v>750</v>
      </c>
      <c r="G219" s="395" t="s">
        <v>86</v>
      </c>
      <c r="H219" s="395" t="s">
        <v>920</v>
      </c>
      <c r="I219" s="396" t="s">
        <v>490</v>
      </c>
      <c r="J219" s="396"/>
      <c r="K219" s="396" t="s">
        <v>490</v>
      </c>
      <c r="L219" s="396" t="s">
        <v>871</v>
      </c>
      <c r="M219" s="398">
        <v>1610</v>
      </c>
      <c r="N219" s="399" t="s">
        <v>1057</v>
      </c>
      <c r="O219" s="398">
        <v>0</v>
      </c>
      <c r="P219" s="398">
        <v>0</v>
      </c>
      <c r="Q219" s="398">
        <v>0</v>
      </c>
      <c r="R219" s="398">
        <v>1665</v>
      </c>
      <c r="S219" s="398">
        <v>1665</v>
      </c>
      <c r="T219" s="398">
        <v>25</v>
      </c>
      <c r="U219" s="398">
        <v>8</v>
      </c>
      <c r="V219" s="398">
        <v>5</v>
      </c>
      <c r="W219" s="398">
        <v>5</v>
      </c>
      <c r="X219" s="398">
        <v>3</v>
      </c>
      <c r="Y219" s="398">
        <v>18</v>
      </c>
      <c r="Z219" s="398">
        <v>25</v>
      </c>
      <c r="AA219" s="398">
        <v>0</v>
      </c>
      <c r="AB219" s="398">
        <v>0</v>
      </c>
      <c r="AC219" s="398">
        <v>0</v>
      </c>
      <c r="AD219" s="398">
        <v>0</v>
      </c>
      <c r="AE219" s="398">
        <v>0</v>
      </c>
      <c r="AF219" s="398">
        <v>0</v>
      </c>
      <c r="AG219" s="398">
        <v>0</v>
      </c>
      <c r="AH219" s="398">
        <v>0</v>
      </c>
      <c r="AI219" s="398">
        <v>0</v>
      </c>
      <c r="AJ219" s="398">
        <v>1754</v>
      </c>
      <c r="AK219" s="388"/>
      <c r="AL219" s="388"/>
      <c r="AM219" s="388"/>
      <c r="AN219" s="431"/>
      <c r="AO219" s="431"/>
      <c r="AP219" s="431"/>
      <c r="AQ219" s="220"/>
      <c r="AR219" s="144"/>
      <c r="AS219" s="144"/>
    </row>
    <row r="220" spans="1:58" ht="13.35" customHeight="1">
      <c r="A220" s="394">
        <v>40655</v>
      </c>
      <c r="B220" s="394">
        <v>40987</v>
      </c>
      <c r="C220" s="395" t="s">
        <v>312</v>
      </c>
      <c r="D220" s="396" t="s">
        <v>119</v>
      </c>
      <c r="E220" s="396" t="s">
        <v>82</v>
      </c>
      <c r="F220" s="397">
        <v>540</v>
      </c>
      <c r="G220" s="395" t="s">
        <v>144</v>
      </c>
      <c r="H220" s="395" t="s">
        <v>145</v>
      </c>
      <c r="I220" s="396" t="s">
        <v>766</v>
      </c>
      <c r="J220" s="396" t="s">
        <v>822</v>
      </c>
      <c r="K220" s="396" t="s">
        <v>766</v>
      </c>
      <c r="L220" s="396" t="s">
        <v>822</v>
      </c>
      <c r="M220" s="398">
        <v>1365</v>
      </c>
      <c r="N220" s="399" t="s">
        <v>1057</v>
      </c>
      <c r="O220" s="398">
        <v>0</v>
      </c>
      <c r="P220" s="398">
        <v>0</v>
      </c>
      <c r="Q220" s="398">
        <v>0</v>
      </c>
      <c r="R220" s="398">
        <v>1475</v>
      </c>
      <c r="S220" s="398">
        <v>1475</v>
      </c>
      <c r="T220" s="398">
        <v>25</v>
      </c>
      <c r="U220" s="398">
        <v>8</v>
      </c>
      <c r="V220" s="398">
        <v>5</v>
      </c>
      <c r="W220" s="398">
        <v>5</v>
      </c>
      <c r="X220" s="398">
        <v>3</v>
      </c>
      <c r="Y220" s="398">
        <v>18</v>
      </c>
      <c r="Z220" s="398">
        <v>25</v>
      </c>
      <c r="AA220" s="398">
        <v>0</v>
      </c>
      <c r="AB220" s="398">
        <v>0</v>
      </c>
      <c r="AC220" s="398">
        <v>0</v>
      </c>
      <c r="AD220" s="398">
        <v>0</v>
      </c>
      <c r="AE220" s="398">
        <v>0</v>
      </c>
      <c r="AF220" s="398">
        <v>0</v>
      </c>
      <c r="AG220" s="398">
        <v>0</v>
      </c>
      <c r="AH220" s="398">
        <v>0</v>
      </c>
      <c r="AI220" s="398">
        <v>0</v>
      </c>
      <c r="AJ220" s="398">
        <v>1564</v>
      </c>
      <c r="AK220" s="388"/>
      <c r="AL220" s="388"/>
      <c r="AM220" s="388"/>
      <c r="AN220" s="431"/>
      <c r="AO220" s="431"/>
      <c r="AP220" s="431"/>
      <c r="AQ220" s="220"/>
      <c r="AR220" s="144"/>
      <c r="AS220" s="144"/>
    </row>
    <row r="221" spans="1:58" ht="13.35" customHeight="1">
      <c r="A221" s="394">
        <v>40967</v>
      </c>
      <c r="B221" s="394">
        <v>41227</v>
      </c>
      <c r="C221" s="395" t="s">
        <v>312</v>
      </c>
      <c r="D221" s="396" t="s">
        <v>119</v>
      </c>
      <c r="E221" s="396" t="s">
        <v>82</v>
      </c>
      <c r="F221" s="397">
        <v>540</v>
      </c>
      <c r="G221" s="395" t="s">
        <v>1060</v>
      </c>
      <c r="H221" s="395" t="s">
        <v>1179</v>
      </c>
      <c r="I221" s="396" t="s">
        <v>799</v>
      </c>
      <c r="J221" s="396"/>
      <c r="K221" s="396" t="s">
        <v>799</v>
      </c>
      <c r="L221" s="396" t="s">
        <v>1098</v>
      </c>
      <c r="M221" s="398">
        <v>0</v>
      </c>
      <c r="N221" s="399" t="s">
        <v>1057</v>
      </c>
      <c r="O221" s="398">
        <v>0</v>
      </c>
      <c r="P221" s="398">
        <v>0</v>
      </c>
      <c r="Q221" s="398">
        <v>0</v>
      </c>
      <c r="R221" s="398">
        <v>1365</v>
      </c>
      <c r="S221" s="398">
        <v>1365</v>
      </c>
      <c r="T221" s="398">
        <v>25</v>
      </c>
      <c r="U221" s="398">
        <v>8</v>
      </c>
      <c r="V221" s="398">
        <v>5</v>
      </c>
      <c r="W221" s="398">
        <v>5</v>
      </c>
      <c r="X221" s="398">
        <v>3</v>
      </c>
      <c r="Y221" s="398">
        <v>18</v>
      </c>
      <c r="Z221" s="398">
        <v>25</v>
      </c>
      <c r="AA221" s="398">
        <v>0</v>
      </c>
      <c r="AB221" s="398">
        <v>0</v>
      </c>
      <c r="AC221" s="398">
        <v>0</v>
      </c>
      <c r="AD221" s="398">
        <v>0</v>
      </c>
      <c r="AE221" s="398">
        <v>0</v>
      </c>
      <c r="AF221" s="398">
        <v>0</v>
      </c>
      <c r="AG221" s="398">
        <v>0</v>
      </c>
      <c r="AH221" s="398">
        <v>0</v>
      </c>
      <c r="AI221" s="398">
        <v>0</v>
      </c>
      <c r="AJ221" s="398">
        <v>1454</v>
      </c>
      <c r="AK221" s="388"/>
      <c r="AL221" s="388"/>
      <c r="AM221" s="388"/>
      <c r="AN221" s="431"/>
      <c r="AO221" s="431"/>
      <c r="AP221" s="431"/>
      <c r="AQ221" s="220"/>
      <c r="AR221" s="144"/>
      <c r="AS221" s="144"/>
    </row>
    <row r="222" spans="1:58" ht="25.35" customHeight="1">
      <c r="A222" s="394">
        <v>40429</v>
      </c>
      <c r="B222" s="394">
        <v>41154</v>
      </c>
      <c r="C222" s="395" t="s">
        <v>313</v>
      </c>
      <c r="D222" s="396" t="s">
        <v>171</v>
      </c>
      <c r="E222" s="396" t="s">
        <v>82</v>
      </c>
      <c r="F222" s="397">
        <v>840</v>
      </c>
      <c r="G222" s="395" t="s">
        <v>83</v>
      </c>
      <c r="H222" s="395" t="s">
        <v>400</v>
      </c>
      <c r="I222" s="396" t="s">
        <v>401</v>
      </c>
      <c r="J222" s="396" t="s">
        <v>1180</v>
      </c>
      <c r="K222" s="396" t="s">
        <v>1181</v>
      </c>
      <c r="L222" s="396" t="s">
        <v>800</v>
      </c>
      <c r="M222" s="398">
        <v>1815</v>
      </c>
      <c r="N222" s="399" t="s">
        <v>1057</v>
      </c>
      <c r="O222" s="398">
        <v>0</v>
      </c>
      <c r="P222" s="398">
        <v>0</v>
      </c>
      <c r="Q222" s="398">
        <v>0</v>
      </c>
      <c r="R222" s="398">
        <v>2066</v>
      </c>
      <c r="S222" s="398">
        <v>2066</v>
      </c>
      <c r="T222" s="398">
        <v>25</v>
      </c>
      <c r="U222" s="398">
        <v>8</v>
      </c>
      <c r="V222" s="398">
        <v>5</v>
      </c>
      <c r="W222" s="398">
        <v>5</v>
      </c>
      <c r="X222" s="398">
        <v>3</v>
      </c>
      <c r="Y222" s="398">
        <v>18</v>
      </c>
      <c r="Z222" s="398">
        <v>25</v>
      </c>
      <c r="AA222" s="398">
        <v>0</v>
      </c>
      <c r="AB222" s="398">
        <v>0</v>
      </c>
      <c r="AC222" s="398">
        <v>200</v>
      </c>
      <c r="AD222" s="398">
        <v>0</v>
      </c>
      <c r="AE222" s="398">
        <v>0</v>
      </c>
      <c r="AF222" s="398">
        <v>0</v>
      </c>
      <c r="AG222" s="398">
        <v>0</v>
      </c>
      <c r="AH222" s="398">
        <v>0</v>
      </c>
      <c r="AI222" s="398">
        <v>0</v>
      </c>
      <c r="AJ222" s="398">
        <v>2355</v>
      </c>
      <c r="AK222" s="386"/>
      <c r="AL222" s="386"/>
      <c r="AM222" s="386"/>
      <c r="AN222" s="432"/>
      <c r="AO222" s="432"/>
      <c r="AP222" s="432"/>
      <c r="AR222" s="144"/>
      <c r="AS222" s="144"/>
    </row>
    <row r="223" spans="1:58" ht="12.75" customHeight="1">
      <c r="A223" s="394">
        <v>40931</v>
      </c>
      <c r="B223" s="394">
        <v>41167</v>
      </c>
      <c r="C223" s="395" t="s">
        <v>314</v>
      </c>
      <c r="D223" s="396" t="s">
        <v>91</v>
      </c>
      <c r="E223" s="396" t="s">
        <v>82</v>
      </c>
      <c r="F223" s="397">
        <v>630</v>
      </c>
      <c r="G223" s="395" t="s">
        <v>86</v>
      </c>
      <c r="H223" s="395" t="s">
        <v>1182</v>
      </c>
      <c r="I223" s="396" t="s">
        <v>1093</v>
      </c>
      <c r="J223" s="396"/>
      <c r="K223" s="396" t="s">
        <v>1093</v>
      </c>
      <c r="L223" s="396" t="s">
        <v>1113</v>
      </c>
      <c r="M223" s="398">
        <v>1485</v>
      </c>
      <c r="N223" s="399" t="s">
        <v>1057</v>
      </c>
      <c r="O223" s="398">
        <v>0</v>
      </c>
      <c r="P223" s="398">
        <v>0</v>
      </c>
      <c r="Q223" s="398">
        <v>-1909.5</v>
      </c>
      <c r="R223" s="398">
        <v>1485</v>
      </c>
      <c r="S223" s="398">
        <v>1485</v>
      </c>
      <c r="T223" s="398">
        <v>25</v>
      </c>
      <c r="U223" s="398">
        <v>8</v>
      </c>
      <c r="V223" s="398">
        <v>5</v>
      </c>
      <c r="W223" s="398">
        <v>5</v>
      </c>
      <c r="X223" s="398">
        <v>3</v>
      </c>
      <c r="Y223" s="398">
        <v>18</v>
      </c>
      <c r="Z223" s="398">
        <v>25</v>
      </c>
      <c r="AA223" s="398">
        <v>0</v>
      </c>
      <c r="AB223" s="398">
        <v>0</v>
      </c>
      <c r="AC223" s="398">
        <v>0</v>
      </c>
      <c r="AD223" s="398">
        <v>0</v>
      </c>
      <c r="AE223" s="398">
        <v>0</v>
      </c>
      <c r="AF223" s="398">
        <v>0</v>
      </c>
      <c r="AG223" s="398">
        <v>0</v>
      </c>
      <c r="AH223" s="398">
        <v>0</v>
      </c>
      <c r="AI223" s="398">
        <v>0</v>
      </c>
      <c r="AJ223" s="398">
        <v>1574</v>
      </c>
      <c r="AK223" s="386"/>
      <c r="AL223" s="386"/>
      <c r="AM223" s="386"/>
      <c r="AN223" s="432"/>
      <c r="AO223" s="432"/>
      <c r="AP223" s="432"/>
      <c r="AR223" s="144"/>
      <c r="AS223" s="144"/>
    </row>
    <row r="224" spans="1:58" ht="15" customHeight="1">
      <c r="A224" s="394">
        <v>40814</v>
      </c>
      <c r="B224" s="394">
        <v>40973</v>
      </c>
      <c r="C224" s="395" t="s">
        <v>315</v>
      </c>
      <c r="D224" s="396" t="s">
        <v>117</v>
      </c>
      <c r="E224" s="396" t="s">
        <v>82</v>
      </c>
      <c r="F224" s="397">
        <v>780</v>
      </c>
      <c r="G224" s="395" t="s">
        <v>86</v>
      </c>
      <c r="H224" s="395" t="s">
        <v>823</v>
      </c>
      <c r="I224" s="396" t="s">
        <v>755</v>
      </c>
      <c r="J224" s="396"/>
      <c r="K224" s="396" t="s">
        <v>755</v>
      </c>
      <c r="L224" s="396" t="s">
        <v>756</v>
      </c>
      <c r="M224" s="398">
        <v>1695</v>
      </c>
      <c r="N224" s="399" t="s">
        <v>1057</v>
      </c>
      <c r="O224" s="398">
        <v>0</v>
      </c>
      <c r="P224" s="398">
        <v>0</v>
      </c>
      <c r="Q224" s="398">
        <v>-1931.4</v>
      </c>
      <c r="R224" s="398">
        <v>1750</v>
      </c>
      <c r="S224" s="398">
        <v>1750</v>
      </c>
      <c r="T224" s="398">
        <v>25</v>
      </c>
      <c r="U224" s="398">
        <v>8</v>
      </c>
      <c r="V224" s="398">
        <v>5</v>
      </c>
      <c r="W224" s="398">
        <v>5</v>
      </c>
      <c r="X224" s="398">
        <v>3</v>
      </c>
      <c r="Y224" s="398">
        <v>18</v>
      </c>
      <c r="Z224" s="398">
        <v>25</v>
      </c>
      <c r="AA224" s="398">
        <v>50</v>
      </c>
      <c r="AB224" s="398">
        <v>0</v>
      </c>
      <c r="AC224" s="398">
        <v>0</v>
      </c>
      <c r="AD224" s="398">
        <v>0</v>
      </c>
      <c r="AE224" s="398">
        <v>0</v>
      </c>
      <c r="AF224" s="398">
        <v>0</v>
      </c>
      <c r="AG224" s="398">
        <v>0</v>
      </c>
      <c r="AH224" s="398">
        <v>0</v>
      </c>
      <c r="AI224" s="398">
        <v>0</v>
      </c>
      <c r="AJ224" s="398">
        <v>1889</v>
      </c>
      <c r="AK224" s="386"/>
      <c r="AL224" s="386"/>
      <c r="AM224" s="386"/>
      <c r="AN224" s="432"/>
      <c r="AO224" s="432"/>
      <c r="AP224" s="432"/>
      <c r="AR224" s="144"/>
      <c r="AS224" s="144"/>
    </row>
    <row r="225" spans="1:45" ht="14.45" customHeight="1">
      <c r="A225" s="394">
        <v>40753</v>
      </c>
      <c r="B225" s="394">
        <v>41127</v>
      </c>
      <c r="C225" s="395" t="s">
        <v>316</v>
      </c>
      <c r="D225" s="396" t="s">
        <v>119</v>
      </c>
      <c r="E225" s="396" t="s">
        <v>82</v>
      </c>
      <c r="F225" s="397">
        <v>540</v>
      </c>
      <c r="G225" s="395" t="s">
        <v>86</v>
      </c>
      <c r="H225" s="395" t="s">
        <v>718</v>
      </c>
      <c r="I225" s="396" t="s">
        <v>691</v>
      </c>
      <c r="J225" s="396"/>
      <c r="K225" s="396" t="s">
        <v>939</v>
      </c>
      <c r="L225" s="396" t="s">
        <v>982</v>
      </c>
      <c r="M225" s="398">
        <v>1365</v>
      </c>
      <c r="N225" s="399" t="s">
        <v>1057</v>
      </c>
      <c r="O225" s="398">
        <v>0</v>
      </c>
      <c r="P225" s="398">
        <v>0</v>
      </c>
      <c r="Q225" s="398">
        <v>0</v>
      </c>
      <c r="R225" s="398">
        <v>1519</v>
      </c>
      <c r="S225" s="398">
        <v>1519</v>
      </c>
      <c r="T225" s="398">
        <v>25</v>
      </c>
      <c r="U225" s="398">
        <v>8</v>
      </c>
      <c r="V225" s="398">
        <v>5</v>
      </c>
      <c r="W225" s="398">
        <v>5</v>
      </c>
      <c r="X225" s="398">
        <v>3</v>
      </c>
      <c r="Y225" s="398">
        <v>18</v>
      </c>
      <c r="Z225" s="398">
        <v>0</v>
      </c>
      <c r="AA225" s="398">
        <v>0</v>
      </c>
      <c r="AB225" s="398">
        <v>0</v>
      </c>
      <c r="AC225" s="398">
        <v>0</v>
      </c>
      <c r="AD225" s="398">
        <v>0</v>
      </c>
      <c r="AE225" s="398">
        <v>0</v>
      </c>
      <c r="AF225" s="398">
        <v>0</v>
      </c>
      <c r="AG225" s="398">
        <v>0</v>
      </c>
      <c r="AH225" s="398">
        <v>0</v>
      </c>
      <c r="AI225" s="398">
        <v>0</v>
      </c>
      <c r="AJ225" s="398">
        <v>1583</v>
      </c>
      <c r="AK225" s="386"/>
      <c r="AL225" s="386"/>
      <c r="AM225" s="386"/>
      <c r="AN225" s="432"/>
      <c r="AO225" s="432"/>
      <c r="AP225" s="432"/>
      <c r="AR225" s="144"/>
      <c r="AS225" s="144"/>
    </row>
    <row r="226" spans="1:45" ht="17.100000000000001" customHeight="1">
      <c r="A226" s="394">
        <v>40691</v>
      </c>
      <c r="B226" s="394">
        <v>41067</v>
      </c>
      <c r="C226" s="395" t="s">
        <v>317</v>
      </c>
      <c r="D226" s="396" t="s">
        <v>91</v>
      </c>
      <c r="E226" s="396" t="s">
        <v>82</v>
      </c>
      <c r="F226" s="397">
        <v>630</v>
      </c>
      <c r="G226" s="395" t="s">
        <v>86</v>
      </c>
      <c r="H226" s="395" t="s">
        <v>546</v>
      </c>
      <c r="I226" s="396" t="s">
        <v>540</v>
      </c>
      <c r="J226" s="396"/>
      <c r="K226" s="396" t="s">
        <v>543</v>
      </c>
      <c r="L226" s="396" t="s">
        <v>912</v>
      </c>
      <c r="M226" s="398">
        <v>1485</v>
      </c>
      <c r="N226" s="399" t="s">
        <v>1057</v>
      </c>
      <c r="O226" s="398">
        <v>0</v>
      </c>
      <c r="P226" s="398">
        <v>0</v>
      </c>
      <c r="Q226" s="398">
        <v>0</v>
      </c>
      <c r="R226" s="398">
        <v>1595</v>
      </c>
      <c r="S226" s="398">
        <v>1595</v>
      </c>
      <c r="T226" s="398">
        <v>25</v>
      </c>
      <c r="U226" s="398">
        <v>8</v>
      </c>
      <c r="V226" s="398">
        <v>5</v>
      </c>
      <c r="W226" s="398">
        <v>5</v>
      </c>
      <c r="X226" s="398">
        <v>3</v>
      </c>
      <c r="Y226" s="398">
        <v>18</v>
      </c>
      <c r="Z226" s="398">
        <v>25</v>
      </c>
      <c r="AA226" s="398">
        <v>0</v>
      </c>
      <c r="AB226" s="398">
        <v>0</v>
      </c>
      <c r="AC226" s="398">
        <v>0</v>
      </c>
      <c r="AD226" s="398">
        <v>0</v>
      </c>
      <c r="AE226" s="398">
        <v>0</v>
      </c>
      <c r="AF226" s="398">
        <v>0</v>
      </c>
      <c r="AG226" s="398">
        <v>0</v>
      </c>
      <c r="AH226" s="398">
        <v>0</v>
      </c>
      <c r="AI226" s="398">
        <v>0</v>
      </c>
      <c r="AJ226" s="398">
        <v>1684</v>
      </c>
      <c r="AK226" s="386"/>
      <c r="AL226" s="386"/>
      <c r="AM226" s="386"/>
      <c r="AN226" s="432"/>
      <c r="AO226" s="432"/>
      <c r="AP226" s="432"/>
      <c r="AR226" s="144"/>
      <c r="AS226" s="144"/>
    </row>
    <row r="227" spans="1:45" ht="26.25" customHeight="1">
      <c r="A227" s="394">
        <v>40497</v>
      </c>
      <c r="B227" s="394">
        <v>41071</v>
      </c>
      <c r="C227" s="395" t="s">
        <v>318</v>
      </c>
      <c r="D227" s="396" t="s">
        <v>134</v>
      </c>
      <c r="E227" s="396" t="s">
        <v>82</v>
      </c>
      <c r="F227" s="397">
        <v>1144</v>
      </c>
      <c r="G227" s="395" t="s">
        <v>86</v>
      </c>
      <c r="H227" s="395" t="s">
        <v>459</v>
      </c>
      <c r="I227" s="396" t="s">
        <v>396</v>
      </c>
      <c r="J227" s="396"/>
      <c r="K227" s="396" t="s">
        <v>548</v>
      </c>
      <c r="L227" s="396" t="s">
        <v>921</v>
      </c>
      <c r="M227" s="398">
        <v>1960</v>
      </c>
      <c r="N227" s="399" t="s">
        <v>1057</v>
      </c>
      <c r="O227" s="398">
        <v>0</v>
      </c>
      <c r="P227" s="398">
        <v>0</v>
      </c>
      <c r="Q227" s="398">
        <v>513.91999999999996</v>
      </c>
      <c r="R227" s="398">
        <v>2247</v>
      </c>
      <c r="S227" s="398">
        <v>2247</v>
      </c>
      <c r="T227" s="398">
        <v>25</v>
      </c>
      <c r="U227" s="398">
        <v>8</v>
      </c>
      <c r="V227" s="398">
        <v>5</v>
      </c>
      <c r="W227" s="398">
        <v>5</v>
      </c>
      <c r="X227" s="398">
        <v>3</v>
      </c>
      <c r="Y227" s="398">
        <v>18</v>
      </c>
      <c r="Z227" s="398">
        <v>25</v>
      </c>
      <c r="AA227" s="398">
        <v>0</v>
      </c>
      <c r="AB227" s="398">
        <v>35</v>
      </c>
      <c r="AC227" s="398">
        <v>0</v>
      </c>
      <c r="AD227" s="398">
        <v>0</v>
      </c>
      <c r="AE227" s="398">
        <v>0</v>
      </c>
      <c r="AF227" s="398">
        <v>0</v>
      </c>
      <c r="AG227" s="398">
        <v>0</v>
      </c>
      <c r="AH227" s="398">
        <v>0</v>
      </c>
      <c r="AI227" s="398">
        <v>0</v>
      </c>
      <c r="AJ227" s="398">
        <v>2371</v>
      </c>
      <c r="AK227" s="386"/>
      <c r="AL227" s="386"/>
      <c r="AM227" s="386"/>
      <c r="AN227" s="432"/>
      <c r="AO227" s="432"/>
      <c r="AP227" s="432"/>
      <c r="AR227" s="144"/>
      <c r="AS227" s="144"/>
    </row>
    <row r="228" spans="1:45" ht="15" customHeight="1">
      <c r="A228" s="394">
        <v>40658</v>
      </c>
      <c r="B228" s="394">
        <v>41012</v>
      </c>
      <c r="C228" s="395" t="s">
        <v>319</v>
      </c>
      <c r="D228" s="396" t="s">
        <v>178</v>
      </c>
      <c r="E228" s="396" t="s">
        <v>82</v>
      </c>
      <c r="F228" s="397">
        <v>1240</v>
      </c>
      <c r="G228" s="395" t="s">
        <v>86</v>
      </c>
      <c r="H228" s="395" t="s">
        <v>523</v>
      </c>
      <c r="I228" s="396" t="s">
        <v>524</v>
      </c>
      <c r="J228" s="396"/>
      <c r="K228" s="396" t="s">
        <v>922</v>
      </c>
      <c r="L228" s="396" t="s">
        <v>923</v>
      </c>
      <c r="M228" s="398">
        <v>2540</v>
      </c>
      <c r="N228" s="399" t="s">
        <v>1057</v>
      </c>
      <c r="O228" s="398">
        <v>0</v>
      </c>
      <c r="P228" s="398">
        <v>0</v>
      </c>
      <c r="Q228" s="398">
        <v>-13.37</v>
      </c>
      <c r="R228" s="398">
        <v>2710</v>
      </c>
      <c r="S228" s="398">
        <v>2710</v>
      </c>
      <c r="T228" s="398">
        <v>25</v>
      </c>
      <c r="U228" s="398">
        <v>8</v>
      </c>
      <c r="V228" s="398">
        <v>5</v>
      </c>
      <c r="W228" s="398">
        <v>5</v>
      </c>
      <c r="X228" s="398">
        <v>3</v>
      </c>
      <c r="Y228" s="398">
        <v>18</v>
      </c>
      <c r="Z228" s="398">
        <v>25</v>
      </c>
      <c r="AA228" s="398">
        <v>0</v>
      </c>
      <c r="AB228" s="398">
        <v>0</v>
      </c>
      <c r="AC228" s="398">
        <v>0</v>
      </c>
      <c r="AD228" s="398">
        <v>0</v>
      </c>
      <c r="AE228" s="398">
        <v>0</v>
      </c>
      <c r="AF228" s="398">
        <v>0</v>
      </c>
      <c r="AG228" s="398">
        <v>0</v>
      </c>
      <c r="AH228" s="398">
        <v>0</v>
      </c>
      <c r="AI228" s="398">
        <v>0</v>
      </c>
      <c r="AJ228" s="398">
        <v>2799</v>
      </c>
    </row>
    <row r="229" spans="1:45" ht="15" customHeight="1">
      <c r="A229" s="394">
        <v>40877</v>
      </c>
      <c r="B229" s="394">
        <v>41109</v>
      </c>
      <c r="C229" s="395" t="s">
        <v>321</v>
      </c>
      <c r="D229" s="396" t="s">
        <v>112</v>
      </c>
      <c r="E229" s="396" t="s">
        <v>82</v>
      </c>
      <c r="F229" s="397">
        <v>750</v>
      </c>
      <c r="G229" s="395" t="s">
        <v>86</v>
      </c>
      <c r="H229" s="395" t="s">
        <v>776</v>
      </c>
      <c r="I229" s="396" t="s">
        <v>528</v>
      </c>
      <c r="J229" s="396"/>
      <c r="K229" s="396" t="s">
        <v>528</v>
      </c>
      <c r="L229" s="396" t="s">
        <v>777</v>
      </c>
      <c r="M229" s="398">
        <v>1610</v>
      </c>
      <c r="N229" s="399" t="s">
        <v>1057</v>
      </c>
      <c r="O229" s="398">
        <v>0</v>
      </c>
      <c r="P229" s="398">
        <v>0</v>
      </c>
      <c r="Q229" s="398">
        <v>-0.25</v>
      </c>
      <c r="R229" s="398">
        <v>1665</v>
      </c>
      <c r="S229" s="398">
        <v>1665</v>
      </c>
      <c r="T229" s="398">
        <v>25</v>
      </c>
      <c r="U229" s="398">
        <v>8</v>
      </c>
      <c r="V229" s="398">
        <v>5</v>
      </c>
      <c r="W229" s="398">
        <v>5</v>
      </c>
      <c r="X229" s="398">
        <v>3</v>
      </c>
      <c r="Y229" s="398">
        <v>0</v>
      </c>
      <c r="Z229" s="398">
        <v>25</v>
      </c>
      <c r="AA229" s="398">
        <v>50</v>
      </c>
      <c r="AB229" s="398">
        <v>0</v>
      </c>
      <c r="AC229" s="398">
        <v>0</v>
      </c>
      <c r="AD229" s="398">
        <v>0</v>
      </c>
      <c r="AE229" s="398">
        <v>0</v>
      </c>
      <c r="AF229" s="398">
        <v>0</v>
      </c>
      <c r="AG229" s="398">
        <v>0</v>
      </c>
      <c r="AH229" s="398">
        <v>0</v>
      </c>
      <c r="AI229" s="398">
        <v>0</v>
      </c>
      <c r="AJ229" s="398">
        <v>1786</v>
      </c>
    </row>
    <row r="230" spans="1:45" ht="15" customHeight="1">
      <c r="A230" s="394">
        <v>40833</v>
      </c>
      <c r="B230" s="394">
        <v>41009</v>
      </c>
      <c r="C230" s="395" t="s">
        <v>322</v>
      </c>
      <c r="D230" s="396" t="s">
        <v>97</v>
      </c>
      <c r="E230" s="396" t="s">
        <v>82</v>
      </c>
      <c r="F230" s="397">
        <v>690</v>
      </c>
      <c r="G230" s="395" t="s">
        <v>86</v>
      </c>
      <c r="H230" s="395" t="s">
        <v>924</v>
      </c>
      <c r="I230" s="396" t="s">
        <v>760</v>
      </c>
      <c r="J230" s="396"/>
      <c r="K230" s="396" t="s">
        <v>760</v>
      </c>
      <c r="L230" s="396" t="s">
        <v>919</v>
      </c>
      <c r="M230" s="398">
        <v>1515</v>
      </c>
      <c r="N230" s="399" t="s">
        <v>1057</v>
      </c>
      <c r="O230" s="398">
        <v>0</v>
      </c>
      <c r="P230" s="398">
        <v>0</v>
      </c>
      <c r="Q230" s="398">
        <v>0</v>
      </c>
      <c r="R230" s="398">
        <v>1565</v>
      </c>
      <c r="S230" s="398">
        <v>1565</v>
      </c>
      <c r="T230" s="398">
        <v>25</v>
      </c>
      <c r="U230" s="398">
        <v>8</v>
      </c>
      <c r="V230" s="398">
        <v>5</v>
      </c>
      <c r="W230" s="398">
        <v>5</v>
      </c>
      <c r="X230" s="398">
        <v>3</v>
      </c>
      <c r="Y230" s="398">
        <v>18</v>
      </c>
      <c r="Z230" s="398">
        <v>25</v>
      </c>
      <c r="AA230" s="398">
        <v>0</v>
      </c>
      <c r="AB230" s="398">
        <v>0</v>
      </c>
      <c r="AC230" s="398">
        <v>0</v>
      </c>
      <c r="AD230" s="398">
        <v>0</v>
      </c>
      <c r="AE230" s="398">
        <v>0</v>
      </c>
      <c r="AF230" s="398">
        <v>0</v>
      </c>
      <c r="AG230" s="398">
        <v>0</v>
      </c>
      <c r="AH230" s="398">
        <v>0</v>
      </c>
      <c r="AI230" s="398">
        <v>0</v>
      </c>
      <c r="AJ230" s="398">
        <v>1654</v>
      </c>
    </row>
    <row r="231" spans="1:45" ht="15" customHeight="1">
      <c r="A231" s="394">
        <v>40723</v>
      </c>
      <c r="B231" s="394">
        <v>41125</v>
      </c>
      <c r="C231" s="395" t="s">
        <v>323</v>
      </c>
      <c r="D231" s="396" t="s">
        <v>81</v>
      </c>
      <c r="E231" s="396" t="s">
        <v>82</v>
      </c>
      <c r="F231" s="397">
        <v>1080</v>
      </c>
      <c r="G231" s="395" t="s">
        <v>144</v>
      </c>
      <c r="H231" s="395" t="s">
        <v>668</v>
      </c>
      <c r="I231" s="396" t="s">
        <v>669</v>
      </c>
      <c r="J231" s="396" t="s">
        <v>828</v>
      </c>
      <c r="K231" s="396" t="s">
        <v>983</v>
      </c>
      <c r="L231" s="396" t="s">
        <v>828</v>
      </c>
      <c r="M231" s="398">
        <v>1940</v>
      </c>
      <c r="N231" s="399" t="s">
        <v>1057</v>
      </c>
      <c r="O231" s="398">
        <v>0</v>
      </c>
      <c r="P231" s="398">
        <v>0</v>
      </c>
      <c r="Q231" s="398">
        <v>-1609.3</v>
      </c>
      <c r="R231" s="398">
        <v>2085</v>
      </c>
      <c r="S231" s="398">
        <v>2085</v>
      </c>
      <c r="T231" s="398">
        <v>25</v>
      </c>
      <c r="U231" s="398">
        <v>8</v>
      </c>
      <c r="V231" s="398">
        <v>5</v>
      </c>
      <c r="W231" s="398">
        <v>5</v>
      </c>
      <c r="X231" s="398">
        <v>3</v>
      </c>
      <c r="Y231" s="398">
        <v>18</v>
      </c>
      <c r="Z231" s="398">
        <v>25</v>
      </c>
      <c r="AA231" s="398">
        <v>0</v>
      </c>
      <c r="AB231" s="398">
        <v>0</v>
      </c>
      <c r="AC231" s="398">
        <v>75</v>
      </c>
      <c r="AD231" s="398">
        <v>0</v>
      </c>
      <c r="AE231" s="398">
        <v>0</v>
      </c>
      <c r="AF231" s="398">
        <v>50</v>
      </c>
      <c r="AG231" s="398">
        <v>0</v>
      </c>
      <c r="AH231" s="398">
        <v>0</v>
      </c>
      <c r="AI231" s="398">
        <v>0</v>
      </c>
      <c r="AJ231" s="398">
        <v>2299</v>
      </c>
    </row>
    <row r="232" spans="1:45" ht="15" customHeight="1">
      <c r="A232" s="394">
        <v>40969</v>
      </c>
      <c r="B232" s="394">
        <v>41229</v>
      </c>
      <c r="C232" s="395" t="s">
        <v>323</v>
      </c>
      <c r="D232" s="396" t="s">
        <v>81</v>
      </c>
      <c r="E232" s="396" t="s">
        <v>82</v>
      </c>
      <c r="F232" s="397">
        <v>1080</v>
      </c>
      <c r="G232" s="395" t="s">
        <v>1060</v>
      </c>
      <c r="H232" s="395" t="s">
        <v>1183</v>
      </c>
      <c r="I232" s="396" t="s">
        <v>767</v>
      </c>
      <c r="J232" s="396"/>
      <c r="K232" s="396" t="s">
        <v>767</v>
      </c>
      <c r="L232" s="396" t="s">
        <v>1184</v>
      </c>
      <c r="M232" s="398">
        <v>0</v>
      </c>
      <c r="N232" s="399" t="s">
        <v>1057</v>
      </c>
      <c r="O232" s="398">
        <v>0</v>
      </c>
      <c r="P232" s="398">
        <v>0</v>
      </c>
      <c r="Q232" s="398">
        <v>450</v>
      </c>
      <c r="R232" s="398">
        <v>1940</v>
      </c>
      <c r="S232" s="398">
        <v>1940</v>
      </c>
      <c r="T232" s="398">
        <v>25</v>
      </c>
      <c r="U232" s="398">
        <v>8</v>
      </c>
      <c r="V232" s="398">
        <v>5</v>
      </c>
      <c r="W232" s="398">
        <v>5</v>
      </c>
      <c r="X232" s="398">
        <v>3</v>
      </c>
      <c r="Y232" s="398">
        <v>18</v>
      </c>
      <c r="Z232" s="398">
        <v>25</v>
      </c>
      <c r="AA232" s="398">
        <v>0</v>
      </c>
      <c r="AB232" s="398">
        <v>35</v>
      </c>
      <c r="AC232" s="398">
        <v>0</v>
      </c>
      <c r="AD232" s="398">
        <v>0</v>
      </c>
      <c r="AE232" s="398">
        <v>0</v>
      </c>
      <c r="AF232" s="398">
        <v>0</v>
      </c>
      <c r="AG232" s="398">
        <v>0</v>
      </c>
      <c r="AH232" s="398">
        <v>0</v>
      </c>
      <c r="AI232" s="398">
        <v>0</v>
      </c>
      <c r="AJ232" s="398">
        <v>2064</v>
      </c>
    </row>
    <row r="233" spans="1:45" ht="12.75" customHeight="1">
      <c r="A233" s="394">
        <v>40949</v>
      </c>
      <c r="B233" s="394">
        <v>41195</v>
      </c>
      <c r="C233" s="395" t="s">
        <v>324</v>
      </c>
      <c r="D233" s="396" t="s">
        <v>91</v>
      </c>
      <c r="E233" s="396" t="s">
        <v>82</v>
      </c>
      <c r="F233" s="397">
        <v>630</v>
      </c>
      <c r="G233" s="395" t="s">
        <v>86</v>
      </c>
      <c r="H233" s="395" t="s">
        <v>1185</v>
      </c>
      <c r="I233" s="396" t="s">
        <v>712</v>
      </c>
      <c r="J233" s="396"/>
      <c r="K233" s="396" t="s">
        <v>712</v>
      </c>
      <c r="L233" s="396" t="s">
        <v>1186</v>
      </c>
      <c r="M233" s="398">
        <v>1485</v>
      </c>
      <c r="N233" s="399" t="s">
        <v>1057</v>
      </c>
      <c r="O233" s="398">
        <v>0</v>
      </c>
      <c r="P233" s="398">
        <v>0</v>
      </c>
      <c r="Q233" s="398">
        <v>0</v>
      </c>
      <c r="R233" s="398">
        <v>1485</v>
      </c>
      <c r="S233" s="398">
        <v>1485</v>
      </c>
      <c r="T233" s="398">
        <v>25</v>
      </c>
      <c r="U233" s="398">
        <v>8</v>
      </c>
      <c r="V233" s="398">
        <v>5</v>
      </c>
      <c r="W233" s="398">
        <v>5</v>
      </c>
      <c r="X233" s="398">
        <v>3</v>
      </c>
      <c r="Y233" s="398">
        <v>0</v>
      </c>
      <c r="Z233" s="398">
        <v>25</v>
      </c>
      <c r="AA233" s="398">
        <v>0</v>
      </c>
      <c r="AB233" s="398">
        <v>0</v>
      </c>
      <c r="AC233" s="398">
        <v>0</v>
      </c>
      <c r="AD233" s="398">
        <v>0</v>
      </c>
      <c r="AE233" s="398">
        <v>0</v>
      </c>
      <c r="AF233" s="398">
        <v>0</v>
      </c>
      <c r="AG233" s="398">
        <v>0</v>
      </c>
      <c r="AH233" s="398">
        <v>0</v>
      </c>
      <c r="AI233" s="398">
        <v>0</v>
      </c>
      <c r="AJ233" s="398">
        <v>1556</v>
      </c>
    </row>
    <row r="234" spans="1:45" ht="12.75" customHeight="1">
      <c r="A234" s="394">
        <v>40705</v>
      </c>
      <c r="B234" s="394">
        <v>41072</v>
      </c>
      <c r="C234" s="395" t="s">
        <v>325</v>
      </c>
      <c r="D234" s="396" t="s">
        <v>97</v>
      </c>
      <c r="E234" s="396" t="s">
        <v>82</v>
      </c>
      <c r="F234" s="397">
        <v>690</v>
      </c>
      <c r="G234" s="395" t="s">
        <v>86</v>
      </c>
      <c r="H234" s="395" t="s">
        <v>547</v>
      </c>
      <c r="I234" s="396" t="s">
        <v>469</v>
      </c>
      <c r="J234" s="396"/>
      <c r="K234" s="396" t="s">
        <v>925</v>
      </c>
      <c r="L234" s="396" t="s">
        <v>926</v>
      </c>
      <c r="M234" s="398">
        <v>1515</v>
      </c>
      <c r="N234" s="399" t="s">
        <v>1057</v>
      </c>
      <c r="O234" s="398">
        <v>0</v>
      </c>
      <c r="P234" s="398">
        <v>0</v>
      </c>
      <c r="Q234" s="398">
        <v>-1703.61</v>
      </c>
      <c r="R234" s="398">
        <v>1565</v>
      </c>
      <c r="S234" s="398">
        <v>1565</v>
      </c>
      <c r="T234" s="398">
        <v>25</v>
      </c>
      <c r="U234" s="398">
        <v>8</v>
      </c>
      <c r="V234" s="398">
        <v>5</v>
      </c>
      <c r="W234" s="398">
        <v>5</v>
      </c>
      <c r="X234" s="398">
        <v>3</v>
      </c>
      <c r="Y234" s="398">
        <v>18</v>
      </c>
      <c r="Z234" s="398">
        <v>25</v>
      </c>
      <c r="AA234" s="398">
        <v>0</v>
      </c>
      <c r="AB234" s="398">
        <v>0</v>
      </c>
      <c r="AC234" s="398">
        <v>0</v>
      </c>
      <c r="AD234" s="398">
        <v>0</v>
      </c>
      <c r="AE234" s="398">
        <v>0</v>
      </c>
      <c r="AF234" s="398">
        <v>0</v>
      </c>
      <c r="AG234" s="398">
        <v>0</v>
      </c>
      <c r="AH234" s="398">
        <v>0</v>
      </c>
      <c r="AI234" s="398">
        <v>0</v>
      </c>
      <c r="AJ234" s="398">
        <v>1654</v>
      </c>
    </row>
    <row r="235" spans="1:45" ht="12.75" customHeight="1">
      <c r="A235" s="394">
        <v>40407</v>
      </c>
      <c r="B235" s="394">
        <v>41056</v>
      </c>
      <c r="C235" s="395" t="s">
        <v>326</v>
      </c>
      <c r="D235" s="396" t="s">
        <v>117</v>
      </c>
      <c r="E235" s="396" t="s">
        <v>82</v>
      </c>
      <c r="F235" s="397">
        <v>780</v>
      </c>
      <c r="G235" s="395" t="s">
        <v>86</v>
      </c>
      <c r="H235" s="395" t="s">
        <v>372</v>
      </c>
      <c r="I235" s="396" t="s">
        <v>320</v>
      </c>
      <c r="J235" s="396"/>
      <c r="K235" s="396" t="s">
        <v>788</v>
      </c>
      <c r="L235" s="396" t="s">
        <v>761</v>
      </c>
      <c r="M235" s="398">
        <v>1695</v>
      </c>
      <c r="N235" s="399" t="s">
        <v>1057</v>
      </c>
      <c r="O235" s="398">
        <v>0</v>
      </c>
      <c r="P235" s="398">
        <v>0</v>
      </c>
      <c r="Q235" s="398">
        <v>0</v>
      </c>
      <c r="R235" s="398">
        <v>1800</v>
      </c>
      <c r="S235" s="398">
        <v>1800</v>
      </c>
      <c r="T235" s="398">
        <v>25</v>
      </c>
      <c r="U235" s="398">
        <v>8</v>
      </c>
      <c r="V235" s="398">
        <v>5</v>
      </c>
      <c r="W235" s="398">
        <v>5</v>
      </c>
      <c r="X235" s="398">
        <v>3</v>
      </c>
      <c r="Y235" s="398">
        <v>18</v>
      </c>
      <c r="Z235" s="398">
        <v>25</v>
      </c>
      <c r="AA235" s="398">
        <v>0</v>
      </c>
      <c r="AB235" s="398">
        <v>0</v>
      </c>
      <c r="AC235" s="398">
        <v>0</v>
      </c>
      <c r="AD235" s="398">
        <v>0</v>
      </c>
      <c r="AE235" s="398">
        <v>0</v>
      </c>
      <c r="AF235" s="398">
        <v>0</v>
      </c>
      <c r="AG235" s="398">
        <v>0</v>
      </c>
      <c r="AH235" s="398">
        <v>0</v>
      </c>
      <c r="AI235" s="398">
        <v>0</v>
      </c>
      <c r="AJ235" s="398">
        <v>1889</v>
      </c>
    </row>
    <row r="236" spans="1:45" ht="12.75" customHeight="1">
      <c r="A236" s="394">
        <v>40795</v>
      </c>
      <c r="B236" s="394">
        <v>40936</v>
      </c>
      <c r="C236" s="395" t="s">
        <v>327</v>
      </c>
      <c r="D236" s="396" t="s">
        <v>112</v>
      </c>
      <c r="E236" s="396" t="s">
        <v>82</v>
      </c>
      <c r="F236" s="397">
        <v>750</v>
      </c>
      <c r="G236" s="395" t="s">
        <v>86</v>
      </c>
      <c r="H236" s="395" t="s">
        <v>824</v>
      </c>
      <c r="I236" s="396" t="s">
        <v>811</v>
      </c>
      <c r="J236" s="396"/>
      <c r="K236" s="396" t="s">
        <v>811</v>
      </c>
      <c r="L236" s="396" t="s">
        <v>825</v>
      </c>
      <c r="M236" s="398">
        <v>1610</v>
      </c>
      <c r="N236" s="399" t="s">
        <v>1057</v>
      </c>
      <c r="O236" s="398">
        <v>0</v>
      </c>
      <c r="P236" s="398">
        <v>0</v>
      </c>
      <c r="Q236" s="398">
        <v>0</v>
      </c>
      <c r="R236" s="398">
        <v>1740</v>
      </c>
      <c r="S236" s="398">
        <v>1740</v>
      </c>
      <c r="T236" s="398">
        <v>25</v>
      </c>
      <c r="U236" s="398">
        <v>8</v>
      </c>
      <c r="V236" s="398">
        <v>5</v>
      </c>
      <c r="W236" s="398">
        <v>5</v>
      </c>
      <c r="X236" s="398">
        <v>3</v>
      </c>
      <c r="Y236" s="398">
        <v>18</v>
      </c>
      <c r="Z236" s="398">
        <v>0</v>
      </c>
      <c r="AA236" s="398">
        <v>50</v>
      </c>
      <c r="AB236" s="398">
        <v>35</v>
      </c>
      <c r="AC236" s="398">
        <v>0</v>
      </c>
      <c r="AD236" s="398">
        <v>0</v>
      </c>
      <c r="AE236" s="398">
        <v>0</v>
      </c>
      <c r="AF236" s="398">
        <v>0</v>
      </c>
      <c r="AG236" s="398">
        <v>0</v>
      </c>
      <c r="AH236" s="398">
        <v>0</v>
      </c>
      <c r="AI236" s="398">
        <v>0</v>
      </c>
      <c r="AJ236" s="398">
        <v>1889</v>
      </c>
    </row>
    <row r="237" spans="1:45" ht="12.75" customHeight="1">
      <c r="A237" s="394">
        <v>40795</v>
      </c>
      <c r="B237" s="394">
        <v>41204</v>
      </c>
      <c r="C237" s="395" t="s">
        <v>327</v>
      </c>
      <c r="D237" s="396" t="s">
        <v>112</v>
      </c>
      <c r="E237" s="396" t="s">
        <v>82</v>
      </c>
      <c r="F237" s="397">
        <v>750</v>
      </c>
      <c r="G237" s="395" t="s">
        <v>1063</v>
      </c>
      <c r="H237" s="395" t="s">
        <v>824</v>
      </c>
      <c r="I237" s="396" t="s">
        <v>811</v>
      </c>
      <c r="J237" s="396"/>
      <c r="K237" s="396" t="s">
        <v>1187</v>
      </c>
      <c r="L237" s="396" t="s">
        <v>1188</v>
      </c>
      <c r="M237" s="398">
        <v>0</v>
      </c>
      <c r="N237" s="399" t="s">
        <v>1057</v>
      </c>
      <c r="O237" s="398">
        <v>0</v>
      </c>
      <c r="P237" s="398">
        <v>0</v>
      </c>
      <c r="Q237" s="398">
        <v>0</v>
      </c>
      <c r="R237" s="398">
        <v>1740</v>
      </c>
      <c r="S237" s="398">
        <v>1740</v>
      </c>
      <c r="T237" s="398">
        <v>25</v>
      </c>
      <c r="U237" s="398">
        <v>8</v>
      </c>
      <c r="V237" s="398">
        <v>5</v>
      </c>
      <c r="W237" s="398">
        <v>5</v>
      </c>
      <c r="X237" s="398">
        <v>3</v>
      </c>
      <c r="Y237" s="398">
        <v>18</v>
      </c>
      <c r="Z237" s="398">
        <v>25</v>
      </c>
      <c r="AA237" s="398">
        <v>0</v>
      </c>
      <c r="AB237" s="398">
        <v>35</v>
      </c>
      <c r="AC237" s="398">
        <v>0</v>
      </c>
      <c r="AD237" s="398">
        <v>0</v>
      </c>
      <c r="AE237" s="398">
        <v>0</v>
      </c>
      <c r="AF237" s="398">
        <v>50</v>
      </c>
      <c r="AG237" s="398">
        <v>0</v>
      </c>
      <c r="AH237" s="398">
        <v>0</v>
      </c>
      <c r="AI237" s="398">
        <v>0</v>
      </c>
      <c r="AJ237" s="398">
        <v>1914</v>
      </c>
    </row>
    <row r="238" spans="1:45" ht="12.75" customHeight="1">
      <c r="A238" s="394">
        <v>40915</v>
      </c>
      <c r="B238" s="394">
        <v>41130</v>
      </c>
      <c r="C238" s="395" t="s">
        <v>328</v>
      </c>
      <c r="D238" s="396" t="s">
        <v>134</v>
      </c>
      <c r="E238" s="396" t="s">
        <v>82</v>
      </c>
      <c r="F238" s="397">
        <v>1144</v>
      </c>
      <c r="G238" s="395" t="s">
        <v>86</v>
      </c>
      <c r="H238" s="395" t="s">
        <v>993</v>
      </c>
      <c r="I238" s="396" t="s">
        <v>994</v>
      </c>
      <c r="J238" s="396"/>
      <c r="K238" s="396" t="s">
        <v>994</v>
      </c>
      <c r="L238" s="396" t="s">
        <v>995</v>
      </c>
      <c r="M238" s="398">
        <v>1960</v>
      </c>
      <c r="N238" s="399" t="s">
        <v>1057</v>
      </c>
      <c r="O238" s="398">
        <v>0</v>
      </c>
      <c r="P238" s="398">
        <v>0</v>
      </c>
      <c r="Q238" s="398">
        <v>0</v>
      </c>
      <c r="R238" s="398">
        <v>1960</v>
      </c>
      <c r="S238" s="398">
        <v>1960</v>
      </c>
      <c r="T238" s="398">
        <v>25</v>
      </c>
      <c r="U238" s="398">
        <v>8</v>
      </c>
      <c r="V238" s="398">
        <v>5</v>
      </c>
      <c r="W238" s="398">
        <v>5</v>
      </c>
      <c r="X238" s="398">
        <v>3</v>
      </c>
      <c r="Y238" s="398">
        <v>18</v>
      </c>
      <c r="Z238" s="398">
        <v>25</v>
      </c>
      <c r="AA238" s="398">
        <v>0</v>
      </c>
      <c r="AB238" s="398">
        <v>0</v>
      </c>
      <c r="AC238" s="398">
        <v>0</v>
      </c>
      <c r="AD238" s="398">
        <v>0</v>
      </c>
      <c r="AE238" s="398">
        <v>0</v>
      </c>
      <c r="AF238" s="398">
        <v>0</v>
      </c>
      <c r="AG238" s="398">
        <v>0</v>
      </c>
      <c r="AH238" s="398">
        <v>0</v>
      </c>
      <c r="AI238" s="398">
        <v>0</v>
      </c>
      <c r="AJ238" s="398">
        <v>2049</v>
      </c>
    </row>
    <row r="239" spans="1:45" ht="12.75" customHeight="1">
      <c r="A239" s="394">
        <v>40818</v>
      </c>
      <c r="B239" s="394">
        <v>40977</v>
      </c>
      <c r="C239" s="395" t="s">
        <v>329</v>
      </c>
      <c r="D239" s="396" t="s">
        <v>97</v>
      </c>
      <c r="E239" s="396" t="s">
        <v>82</v>
      </c>
      <c r="F239" s="397">
        <v>690</v>
      </c>
      <c r="G239" s="395" t="s">
        <v>86</v>
      </c>
      <c r="H239" s="395" t="s">
        <v>826</v>
      </c>
      <c r="I239" s="396" t="s">
        <v>827</v>
      </c>
      <c r="J239" s="396"/>
      <c r="K239" s="396" t="s">
        <v>827</v>
      </c>
      <c r="L239" s="396" t="s">
        <v>828</v>
      </c>
      <c r="M239" s="398">
        <v>1515</v>
      </c>
      <c r="N239" s="399" t="s">
        <v>1057</v>
      </c>
      <c r="O239" s="398">
        <v>0</v>
      </c>
      <c r="P239" s="398">
        <v>0</v>
      </c>
      <c r="Q239" s="398">
        <v>0</v>
      </c>
      <c r="R239" s="398">
        <v>1565</v>
      </c>
      <c r="S239" s="398">
        <v>1565</v>
      </c>
      <c r="T239" s="398">
        <v>25</v>
      </c>
      <c r="U239" s="398">
        <v>8</v>
      </c>
      <c r="V239" s="398">
        <v>5</v>
      </c>
      <c r="W239" s="398">
        <v>5</v>
      </c>
      <c r="X239" s="398">
        <v>3</v>
      </c>
      <c r="Y239" s="398">
        <v>0</v>
      </c>
      <c r="Z239" s="398">
        <v>25</v>
      </c>
      <c r="AA239" s="398">
        <v>0</v>
      </c>
      <c r="AB239" s="398">
        <v>0</v>
      </c>
      <c r="AC239" s="398">
        <v>0</v>
      </c>
      <c r="AD239" s="398">
        <v>0</v>
      </c>
      <c r="AE239" s="398">
        <v>0</v>
      </c>
      <c r="AF239" s="398">
        <v>0</v>
      </c>
      <c r="AG239" s="398">
        <v>0</v>
      </c>
      <c r="AH239" s="398">
        <v>0</v>
      </c>
      <c r="AI239" s="398">
        <v>0</v>
      </c>
      <c r="AJ239" s="398">
        <v>1636</v>
      </c>
    </row>
    <row r="240" spans="1:45" ht="12.75" customHeight="1">
      <c r="A240" s="394">
        <v>0</v>
      </c>
      <c r="B240" s="394">
        <v>0</v>
      </c>
      <c r="C240" s="395" t="s">
        <v>330</v>
      </c>
      <c r="D240" s="396" t="s">
        <v>189</v>
      </c>
      <c r="E240" s="396" t="s">
        <v>82</v>
      </c>
      <c r="F240" s="397">
        <v>765</v>
      </c>
      <c r="G240" s="395" t="s">
        <v>135</v>
      </c>
      <c r="H240" s="395" t="s">
        <v>1059</v>
      </c>
      <c r="I240" s="396"/>
      <c r="J240" s="396"/>
      <c r="K240" s="396"/>
      <c r="L240" s="396"/>
      <c r="M240" s="398">
        <v>1650</v>
      </c>
      <c r="N240" s="399"/>
      <c r="O240" s="398">
        <v>0</v>
      </c>
      <c r="P240" s="398">
        <v>0</v>
      </c>
      <c r="Q240" s="398">
        <v>0</v>
      </c>
      <c r="R240" s="398">
        <v>0</v>
      </c>
      <c r="S240" s="398">
        <v>0</v>
      </c>
      <c r="T240" s="398">
        <v>0</v>
      </c>
      <c r="U240" s="398">
        <v>0</v>
      </c>
      <c r="V240" s="398">
        <v>0</v>
      </c>
      <c r="W240" s="398">
        <v>0</v>
      </c>
      <c r="X240" s="398">
        <v>0</v>
      </c>
      <c r="Y240" s="398">
        <v>0</v>
      </c>
      <c r="Z240" s="398">
        <v>0</v>
      </c>
      <c r="AA240" s="398">
        <v>0</v>
      </c>
      <c r="AB240" s="398">
        <v>0</v>
      </c>
      <c r="AC240" s="398">
        <v>0</v>
      </c>
      <c r="AD240" s="398">
        <v>0</v>
      </c>
      <c r="AE240" s="398">
        <v>0</v>
      </c>
      <c r="AF240" s="398">
        <v>0</v>
      </c>
      <c r="AG240" s="398">
        <v>0</v>
      </c>
      <c r="AH240" s="398">
        <v>0</v>
      </c>
      <c r="AI240" s="398">
        <v>0</v>
      </c>
      <c r="AJ240" s="398">
        <v>0</v>
      </c>
    </row>
    <row r="241" spans="1:36" ht="12.75" customHeight="1">
      <c r="A241" s="394">
        <v>40718</v>
      </c>
      <c r="B241" s="394">
        <v>41155</v>
      </c>
      <c r="C241" s="395" t="s">
        <v>331</v>
      </c>
      <c r="D241" s="396" t="s">
        <v>189</v>
      </c>
      <c r="E241" s="396" t="s">
        <v>82</v>
      </c>
      <c r="F241" s="397">
        <v>765</v>
      </c>
      <c r="G241" s="395" t="s">
        <v>86</v>
      </c>
      <c r="H241" s="395" t="s">
        <v>291</v>
      </c>
      <c r="I241" s="396" t="s">
        <v>719</v>
      </c>
      <c r="J241" s="396"/>
      <c r="K241" s="396" t="s">
        <v>1189</v>
      </c>
      <c r="L241" s="396" t="s">
        <v>1190</v>
      </c>
      <c r="M241" s="398">
        <v>1650</v>
      </c>
      <c r="N241" s="399" t="s">
        <v>1057</v>
      </c>
      <c r="O241" s="398">
        <v>0</v>
      </c>
      <c r="P241" s="398">
        <v>0</v>
      </c>
      <c r="Q241" s="398">
        <v>0</v>
      </c>
      <c r="R241" s="398">
        <v>1756</v>
      </c>
      <c r="S241" s="398">
        <v>1756</v>
      </c>
      <c r="T241" s="398">
        <v>25</v>
      </c>
      <c r="U241" s="398">
        <v>8</v>
      </c>
      <c r="V241" s="398">
        <v>5</v>
      </c>
      <c r="W241" s="398">
        <v>5</v>
      </c>
      <c r="X241" s="398">
        <v>3</v>
      </c>
      <c r="Y241" s="398">
        <v>18</v>
      </c>
      <c r="Z241" s="398">
        <v>25</v>
      </c>
      <c r="AA241" s="398">
        <v>0</v>
      </c>
      <c r="AB241" s="398">
        <v>0</v>
      </c>
      <c r="AC241" s="398">
        <v>0</v>
      </c>
      <c r="AD241" s="398">
        <v>0</v>
      </c>
      <c r="AE241" s="398">
        <v>0</v>
      </c>
      <c r="AF241" s="398">
        <v>0</v>
      </c>
      <c r="AG241" s="398">
        <v>0</v>
      </c>
      <c r="AH241" s="398">
        <v>0</v>
      </c>
      <c r="AI241" s="398">
        <v>0</v>
      </c>
      <c r="AJ241" s="398">
        <v>1845</v>
      </c>
    </row>
    <row r="242" spans="1:36" ht="12.75" customHeight="1">
      <c r="A242" s="394">
        <v>40602</v>
      </c>
      <c r="B242" s="394">
        <v>40909</v>
      </c>
      <c r="C242" s="395" t="s">
        <v>332</v>
      </c>
      <c r="D242" s="396" t="s">
        <v>134</v>
      </c>
      <c r="E242" s="396" t="s">
        <v>82</v>
      </c>
      <c r="F242" s="397">
        <v>1144</v>
      </c>
      <c r="G242" s="395" t="s">
        <v>83</v>
      </c>
      <c r="H242" s="395" t="s">
        <v>477</v>
      </c>
      <c r="I242" s="396" t="s">
        <v>474</v>
      </c>
      <c r="J242" s="396" t="s">
        <v>779</v>
      </c>
      <c r="K242" s="396" t="s">
        <v>709</v>
      </c>
      <c r="L242" s="396" t="s">
        <v>720</v>
      </c>
      <c r="M242" s="398">
        <v>1960</v>
      </c>
      <c r="N242" s="399" t="s">
        <v>1057</v>
      </c>
      <c r="O242" s="398">
        <v>0</v>
      </c>
      <c r="P242" s="398">
        <v>0</v>
      </c>
      <c r="Q242" s="398">
        <v>0</v>
      </c>
      <c r="R242" s="398">
        <v>2190</v>
      </c>
      <c r="S242" s="398">
        <v>2190</v>
      </c>
      <c r="T242" s="398">
        <v>25</v>
      </c>
      <c r="U242" s="398">
        <v>8</v>
      </c>
      <c r="V242" s="398">
        <v>5</v>
      </c>
      <c r="W242" s="398">
        <v>5</v>
      </c>
      <c r="X242" s="398">
        <v>3</v>
      </c>
      <c r="Y242" s="398">
        <v>18</v>
      </c>
      <c r="Z242" s="398">
        <v>25</v>
      </c>
      <c r="AA242" s="398">
        <v>0</v>
      </c>
      <c r="AB242" s="398">
        <v>35</v>
      </c>
      <c r="AC242" s="398">
        <v>0</v>
      </c>
      <c r="AD242" s="398">
        <v>0</v>
      </c>
      <c r="AE242" s="398">
        <v>0</v>
      </c>
      <c r="AF242" s="398">
        <v>0</v>
      </c>
      <c r="AG242" s="398">
        <v>250</v>
      </c>
      <c r="AH242" s="398">
        <v>0</v>
      </c>
      <c r="AI242" s="398">
        <v>0</v>
      </c>
      <c r="AJ242" s="398">
        <v>2564</v>
      </c>
    </row>
    <row r="243" spans="1:36" ht="12.75" customHeight="1">
      <c r="G243"/>
      <c r="T243" s="389"/>
      <c r="U243" s="144"/>
    </row>
    <row r="244" spans="1:36" ht="12.75" customHeight="1">
      <c r="G244"/>
      <c r="R244" s="436">
        <f>SUM(R7:R242)</f>
        <v>387819</v>
      </c>
      <c r="S244" s="143">
        <f t="shared" ref="S244" si="0">SUM(S7:S242)</f>
        <v>387819</v>
      </c>
      <c r="T244" s="389"/>
      <c r="U244" s="144"/>
    </row>
    <row r="245" spans="1:36" ht="12.75" customHeight="1">
      <c r="G245"/>
      <c r="T245" s="389"/>
      <c r="U245" s="144"/>
    </row>
    <row r="246" spans="1:36" ht="12.75" customHeight="1">
      <c r="G246"/>
      <c r="T246" s="389"/>
      <c r="U246" s="144"/>
    </row>
    <row r="247" spans="1:36" ht="12.75" customHeight="1">
      <c r="G247"/>
      <c r="T247" s="389"/>
      <c r="U247" s="144"/>
    </row>
    <row r="248" spans="1:36" ht="12.75" customHeight="1">
      <c r="G248"/>
      <c r="T248" s="389"/>
      <c r="U248" s="144"/>
    </row>
    <row r="249" spans="1:36" ht="12.75" customHeight="1">
      <c r="G249"/>
      <c r="T249" s="389"/>
      <c r="U249" s="144"/>
    </row>
    <row r="250" spans="1:36" ht="12.75" customHeight="1">
      <c r="G250" s="120" t="s">
        <v>1340</v>
      </c>
      <c r="H250" s="143" t="s">
        <v>1346</v>
      </c>
      <c r="T250" s="389"/>
      <c r="U250" s="144"/>
    </row>
    <row r="251" spans="1:36" ht="12.75" customHeight="1">
      <c r="E251" s="143" t="str" cm="1">
        <f t="array" ref="E251:E257">_xlfn._xlws.SORT(_xlfn.UNIQUE(G7:G242))</f>
        <v>Applicant</v>
      </c>
      <c r="F251" s="143">
        <f>COUNTIF($G$7:$G$242,E251)</f>
        <v>14</v>
      </c>
      <c r="G251" s="344">
        <f>SUMIF($G$7:$G$242,E251,$S$7:$S$242)</f>
        <v>23980</v>
      </c>
      <c r="H251" s="344">
        <f>SUMIF($G$7:$G$242,E251,$M$7:$M$242)</f>
        <v>0</v>
      </c>
      <c r="T251" s="389"/>
      <c r="U251" s="144"/>
    </row>
    <row r="252" spans="1:36" ht="12.75" customHeight="1">
      <c r="E252" s="143" t="str">
        <v>Occupied</v>
      </c>
      <c r="F252" s="143">
        <f t="shared" ref="F252:F257" si="1">COUNTIF($G$7:$G$242,E252)</f>
        <v>174</v>
      </c>
      <c r="G252" s="344">
        <f t="shared" ref="G252:G257" si="2">SUMIF($G$7:$G$242,E252,$S$7:$S$242)</f>
        <v>306500</v>
      </c>
      <c r="H252" s="459">
        <f t="shared" ref="H252:H257" si="3">SUMIF($G$7:$G$242,E252,$M$7:$M$242)</f>
        <v>290930</v>
      </c>
      <c r="T252" s="389"/>
      <c r="U252" s="144"/>
    </row>
    <row r="253" spans="1:36" ht="12.75" customHeight="1">
      <c r="E253" s="143" t="str">
        <v>Occupied-NTV</v>
      </c>
      <c r="F253" s="143">
        <f t="shared" si="1"/>
        <v>9</v>
      </c>
      <c r="G253" s="344">
        <f t="shared" si="2"/>
        <v>17275</v>
      </c>
      <c r="H253" s="459">
        <f t="shared" si="3"/>
        <v>15710</v>
      </c>
      <c r="T253" s="389"/>
      <c r="U253" s="144"/>
    </row>
    <row r="254" spans="1:36" ht="12.75" customHeight="1">
      <c r="E254" s="143" t="str">
        <v>Occupied-NTVL</v>
      </c>
      <c r="F254" s="143">
        <f t="shared" si="1"/>
        <v>9</v>
      </c>
      <c r="G254" s="344">
        <f t="shared" si="2"/>
        <v>16329</v>
      </c>
      <c r="H254" s="459">
        <f t="shared" si="3"/>
        <v>15310</v>
      </c>
      <c r="T254" s="389"/>
      <c r="U254" s="144"/>
    </row>
    <row r="255" spans="1:36" ht="12.75" customHeight="1">
      <c r="E255" s="143" t="str">
        <v>Pending renewal</v>
      </c>
      <c r="F255" s="143">
        <f t="shared" si="1"/>
        <v>13</v>
      </c>
      <c r="G255" s="344">
        <f t="shared" si="2"/>
        <v>23735</v>
      </c>
      <c r="H255" s="459">
        <f t="shared" si="3"/>
        <v>0</v>
      </c>
      <c r="T255" s="389"/>
      <c r="U255" s="144"/>
    </row>
    <row r="256" spans="1:36" ht="12.75" customHeight="1">
      <c r="E256" s="143" t="str">
        <v>Vacant</v>
      </c>
      <c r="F256" s="143">
        <f t="shared" si="1"/>
        <v>12</v>
      </c>
      <c r="G256" s="344">
        <f t="shared" si="2"/>
        <v>0</v>
      </c>
      <c r="H256" s="459">
        <f t="shared" si="3"/>
        <v>20095</v>
      </c>
      <c r="T256" s="389"/>
      <c r="U256" s="144"/>
    </row>
    <row r="257" spans="5:21" ht="12.75" customHeight="1">
      <c r="E257" s="143" t="str">
        <v>Vacant-Leased</v>
      </c>
      <c r="F257" s="143">
        <f t="shared" si="1"/>
        <v>5</v>
      </c>
      <c r="G257" s="344">
        <f t="shared" si="2"/>
        <v>0</v>
      </c>
      <c r="H257" s="459">
        <f t="shared" si="3"/>
        <v>8670</v>
      </c>
      <c r="T257" s="389"/>
      <c r="U257" s="144"/>
    </row>
    <row r="258" spans="5:21" ht="12.75" customHeight="1">
      <c r="G258"/>
      <c r="T258" s="389"/>
      <c r="U258" s="144"/>
    </row>
    <row r="259" spans="5:21" ht="12.75" customHeight="1">
      <c r="E259" s="143" t="s">
        <v>1336</v>
      </c>
      <c r="F259" s="143">
        <f>SUM(F251:F257)-F251-F255</f>
        <v>209</v>
      </c>
      <c r="G259" s="344">
        <f>SUM(G251:G257)</f>
        <v>387819</v>
      </c>
      <c r="H259" s="459">
        <f>SUM(H251:H257)-H256-H257</f>
        <v>321950</v>
      </c>
      <c r="T259" s="389"/>
      <c r="U259" s="144"/>
    </row>
    <row r="260" spans="5:21" ht="12.75" customHeight="1">
      <c r="E260" s="143" t="s">
        <v>86</v>
      </c>
      <c r="F260" s="143">
        <f>F252+F253+F254</f>
        <v>192</v>
      </c>
      <c r="G260" s="344">
        <f>G259*12</f>
        <v>4653828</v>
      </c>
      <c r="H260" s="459">
        <f>H259*12</f>
        <v>3863400</v>
      </c>
      <c r="K260" s="454">
        <f>G259/F260</f>
        <v>2019.890625</v>
      </c>
      <c r="L260" s="143">
        <v>1804.42</v>
      </c>
      <c r="T260" s="389"/>
      <c r="U260" s="144"/>
    </row>
    <row r="261" spans="5:21" ht="12.75" customHeight="1">
      <c r="G261"/>
      <c r="K261" s="457">
        <f>(K260-L260)/L260</f>
        <v>0.11941267831214458</v>
      </c>
      <c r="T261" s="389"/>
      <c r="U261" s="144"/>
    </row>
    <row r="262" spans="5:21" ht="12.75" customHeight="1">
      <c r="E262" s="143" t="s">
        <v>376</v>
      </c>
      <c r="F262" s="461">
        <f>F260/F259</f>
        <v>0.91866028708133973</v>
      </c>
      <c r="G262" s="458">
        <f>G259/F260</f>
        <v>2019.890625</v>
      </c>
      <c r="H262" s="460">
        <f>H259/F260</f>
        <v>1676.8229166666667</v>
      </c>
      <c r="T262" s="389"/>
      <c r="U262" s="144"/>
    </row>
    <row r="263" spans="5:21" ht="12.75" customHeight="1">
      <c r="G263"/>
      <c r="H263" s="462">
        <f>(G262-H262)/H262</f>
        <v>0.20459388103742812</v>
      </c>
      <c r="T263" s="389"/>
      <c r="U263" s="144"/>
    </row>
    <row r="264" spans="5:21" ht="12.75" customHeight="1">
      <c r="G264"/>
      <c r="T264" s="389"/>
      <c r="U264" s="144"/>
    </row>
    <row r="265" spans="5:21" ht="12.75" customHeight="1">
      <c r="G265"/>
      <c r="T265" s="389"/>
      <c r="U265" s="144"/>
    </row>
    <row r="266" spans="5:21" ht="12.75" customHeight="1">
      <c r="G266" s="120" t="s">
        <v>1345</v>
      </c>
      <c r="H266" s="463">
        <v>2081.7498620048714</v>
      </c>
      <c r="T266" s="389"/>
      <c r="U266" s="144"/>
    </row>
    <row r="267" spans="5:21" ht="12.75" customHeight="1">
      <c r="G267"/>
      <c r="H267" s="462">
        <f>(H266-G262)/G262</f>
        <v>3.0625042880661608E-2</v>
      </c>
      <c r="I267" s="464"/>
      <c r="T267" s="389"/>
      <c r="U267" s="144"/>
    </row>
    <row r="268" spans="5:21" ht="12.75" customHeight="1">
      <c r="G268"/>
      <c r="T268" s="389"/>
      <c r="U268" s="144"/>
    </row>
    <row r="269" spans="5:21" ht="12.75" customHeight="1">
      <c r="G269" s="120" t="s">
        <v>1348</v>
      </c>
      <c r="H269" s="459">
        <f>1804</f>
        <v>1804</v>
      </c>
      <c r="T269" s="389"/>
      <c r="U269" s="144"/>
    </row>
    <row r="270" spans="5:21" ht="12.75" customHeight="1">
      <c r="G270"/>
      <c r="H270" s="469">
        <f>(G262-H269)/H269</f>
        <v>0.11967329545454546</v>
      </c>
      <c r="T270" s="389"/>
      <c r="U270" s="144"/>
    </row>
    <row r="271" spans="5:21" ht="12.75" customHeight="1">
      <c r="G271"/>
      <c r="T271" s="389"/>
      <c r="U271" s="144"/>
    </row>
    <row r="272" spans="5:21" ht="12.75" customHeight="1">
      <c r="G272"/>
      <c r="T272" s="389"/>
      <c r="U272" s="144"/>
    </row>
    <row r="273" spans="7:21" ht="12.75" customHeight="1">
      <c r="G273"/>
      <c r="T273" s="389"/>
      <c r="U273" s="144"/>
    </row>
    <row r="274" spans="7:21" ht="12.75" customHeight="1">
      <c r="G274"/>
      <c r="T274" s="389"/>
      <c r="U274" s="144"/>
    </row>
    <row r="275" spans="7:21" ht="12.75" customHeight="1">
      <c r="G275"/>
      <c r="T275" s="389"/>
      <c r="U275" s="144"/>
    </row>
    <row r="276" spans="7:21" ht="12.75" customHeight="1">
      <c r="G276"/>
      <c r="T276" s="389"/>
      <c r="U276" s="144"/>
    </row>
    <row r="277" spans="7:21" ht="12.75" customHeight="1">
      <c r="G277"/>
      <c r="T277" s="389"/>
      <c r="U277" s="144"/>
    </row>
    <row r="278" spans="7:21" ht="12.75" customHeight="1">
      <c r="G278"/>
      <c r="T278" s="389"/>
      <c r="U278" s="144"/>
    </row>
    <row r="279" spans="7:21" ht="12.75" customHeight="1">
      <c r="G279"/>
      <c r="T279" s="389"/>
      <c r="U279" s="144"/>
    </row>
    <row r="280" spans="7:21" ht="12.75" customHeight="1">
      <c r="G280"/>
      <c r="T280" s="389"/>
      <c r="U280" s="144"/>
    </row>
    <row r="281" spans="7:21" ht="12.75" customHeight="1">
      <c r="G281"/>
      <c r="T281" s="389"/>
      <c r="U281" s="144"/>
    </row>
    <row r="282" spans="7:21" ht="12.75" customHeight="1">
      <c r="G282"/>
      <c r="T282" s="389"/>
      <c r="U282" s="144"/>
    </row>
    <row r="283" spans="7:21" ht="12.75" customHeight="1">
      <c r="G283"/>
      <c r="T283" s="389"/>
      <c r="U283" s="144"/>
    </row>
    <row r="284" spans="7:21" ht="12.75" customHeight="1">
      <c r="G284"/>
      <c r="T284" s="389"/>
      <c r="U284" s="144"/>
    </row>
    <row r="285" spans="7:21" ht="12.75" customHeight="1">
      <c r="G285"/>
      <c r="T285" s="389"/>
      <c r="U285" s="144"/>
    </row>
    <row r="286" spans="7:21" ht="12.75" customHeight="1">
      <c r="G286"/>
      <c r="T286" s="389"/>
      <c r="U286" s="144"/>
    </row>
    <row r="287" spans="7:21" ht="12.75" customHeight="1">
      <c r="G287"/>
      <c r="T287" s="389"/>
      <c r="U287" s="144"/>
    </row>
    <row r="288" spans="7:21" ht="12.75" customHeight="1">
      <c r="G288"/>
      <c r="T288" s="389"/>
      <c r="U288" s="144"/>
    </row>
    <row r="289" spans="7:21" ht="12.75" customHeight="1">
      <c r="G289"/>
      <c r="T289" s="389"/>
      <c r="U289" s="144"/>
    </row>
    <row r="290" spans="7:21" ht="12.75" customHeight="1">
      <c r="G290"/>
      <c r="T290" s="389"/>
      <c r="U290" s="144"/>
    </row>
    <row r="291" spans="7:21" ht="12.75" customHeight="1">
      <c r="G291"/>
      <c r="T291" s="389"/>
      <c r="U291" s="144"/>
    </row>
    <row r="292" spans="7:21" ht="12.75" customHeight="1">
      <c r="G292"/>
      <c r="T292" s="389"/>
      <c r="U292" s="144"/>
    </row>
    <row r="293" spans="7:21" ht="12.75" customHeight="1">
      <c r="G293"/>
      <c r="T293" s="389"/>
      <c r="U293" s="144"/>
    </row>
    <row r="294" spans="7:21" ht="12.75" customHeight="1">
      <c r="G294"/>
      <c r="T294" s="389"/>
      <c r="U294" s="144"/>
    </row>
    <row r="295" spans="7:21" ht="12.75" customHeight="1">
      <c r="G295"/>
      <c r="T295" s="389"/>
      <c r="U295" s="144"/>
    </row>
    <row r="296" spans="7:21" ht="12.75" customHeight="1">
      <c r="G296"/>
      <c r="T296" s="389"/>
      <c r="U296" s="144"/>
    </row>
    <row r="297" spans="7:21" ht="12.75" customHeight="1">
      <c r="G297"/>
      <c r="T297" s="389"/>
      <c r="U297" s="144"/>
    </row>
    <row r="298" spans="7:21" ht="12.75" customHeight="1">
      <c r="G298"/>
      <c r="T298" s="389"/>
      <c r="U298" s="144"/>
    </row>
    <row r="299" spans="7:21" ht="12.75" customHeight="1">
      <c r="G299"/>
      <c r="T299" s="389"/>
      <c r="U299" s="144"/>
    </row>
    <row r="300" spans="7:21" ht="12.75" customHeight="1">
      <c r="G300"/>
      <c r="T300" s="389"/>
      <c r="U300" s="144"/>
    </row>
    <row r="301" spans="7:21" ht="12.75" customHeight="1">
      <c r="G301"/>
      <c r="T301" s="389"/>
      <c r="U301" s="144"/>
    </row>
    <row r="302" spans="7:21" ht="12.75" customHeight="1">
      <c r="G302"/>
      <c r="T302" s="389"/>
      <c r="U302" s="144"/>
    </row>
    <row r="303" spans="7:21" ht="12.75" customHeight="1">
      <c r="G303"/>
      <c r="T303" s="389"/>
      <c r="U303" s="144"/>
    </row>
    <row r="304" spans="7:21" ht="12.75" customHeight="1">
      <c r="G304"/>
      <c r="T304" s="389"/>
      <c r="U304" s="144"/>
    </row>
    <row r="305" spans="7:21" ht="12.75" customHeight="1">
      <c r="G305"/>
      <c r="T305" s="389"/>
      <c r="U305" s="144"/>
    </row>
    <row r="306" spans="7:21" ht="12.75" customHeight="1">
      <c r="G306"/>
      <c r="T306" s="389"/>
      <c r="U306" s="144"/>
    </row>
    <row r="307" spans="7:21" ht="12.75" customHeight="1">
      <c r="G307"/>
      <c r="T307" s="389"/>
      <c r="U307" s="144"/>
    </row>
    <row r="308" spans="7:21" ht="12.75" customHeight="1">
      <c r="G308"/>
      <c r="T308" s="389"/>
      <c r="U308" s="144"/>
    </row>
    <row r="309" spans="7:21" ht="12.75" customHeight="1">
      <c r="G309"/>
      <c r="T309" s="389"/>
      <c r="U309" s="144"/>
    </row>
    <row r="310" spans="7:21" ht="12.75" customHeight="1">
      <c r="G310"/>
      <c r="T310" s="389"/>
      <c r="U310" s="144"/>
    </row>
    <row r="311" spans="7:21" ht="12.75" customHeight="1">
      <c r="G311"/>
      <c r="T311" s="389"/>
      <c r="U311" s="144"/>
    </row>
    <row r="312" spans="7:21" ht="12.75" customHeight="1">
      <c r="G312"/>
      <c r="T312" s="389"/>
      <c r="U312" s="144"/>
    </row>
    <row r="313" spans="7:21" ht="12.75" customHeight="1">
      <c r="G313"/>
      <c r="T313" s="389"/>
      <c r="U313" s="144"/>
    </row>
    <row r="314" spans="7:21" ht="12.75" customHeight="1">
      <c r="G314"/>
      <c r="T314" s="389"/>
      <c r="U314" s="144"/>
    </row>
    <row r="315" spans="7:21" ht="12.75" customHeight="1">
      <c r="G315"/>
      <c r="T315" s="389"/>
      <c r="U315" s="144"/>
    </row>
    <row r="316" spans="7:21" ht="12.75" customHeight="1">
      <c r="G316"/>
      <c r="T316" s="389"/>
      <c r="U316" s="144"/>
    </row>
    <row r="317" spans="7:21" ht="12.75" customHeight="1">
      <c r="G317"/>
      <c r="T317" s="389"/>
      <c r="U317" s="144"/>
    </row>
    <row r="318" spans="7:21" ht="12.75" customHeight="1">
      <c r="G318"/>
      <c r="T318" s="389"/>
      <c r="U318" s="144"/>
    </row>
    <row r="319" spans="7:21" ht="12.75" customHeight="1">
      <c r="G319"/>
      <c r="T319" s="389"/>
      <c r="U319" s="144"/>
    </row>
    <row r="320" spans="7:21" ht="12.75" customHeight="1">
      <c r="G320"/>
      <c r="T320" s="389"/>
      <c r="U320" s="144"/>
    </row>
    <row r="321" spans="7:21" ht="12.75" customHeight="1">
      <c r="G321"/>
      <c r="T321" s="389"/>
      <c r="U321" s="144"/>
    </row>
    <row r="322" spans="7:21" ht="12.75" customHeight="1">
      <c r="G322"/>
      <c r="T322" s="389"/>
      <c r="U322" s="144"/>
    </row>
    <row r="323" spans="7:21" ht="12.75" customHeight="1">
      <c r="G323"/>
      <c r="T323" s="389"/>
      <c r="U323" s="144"/>
    </row>
    <row r="324" spans="7:21" ht="12.75" customHeight="1">
      <c r="G324"/>
      <c r="T324" s="389"/>
      <c r="U324" s="144"/>
    </row>
    <row r="325" spans="7:21" ht="12.75" customHeight="1">
      <c r="G325"/>
      <c r="T325" s="389"/>
      <c r="U325" s="144"/>
    </row>
    <row r="326" spans="7:21" ht="12.75" customHeight="1">
      <c r="G326"/>
      <c r="T326" s="389"/>
      <c r="U326" s="144"/>
    </row>
    <row r="327" spans="7:21" ht="12.75" customHeight="1">
      <c r="G327"/>
      <c r="T327" s="389"/>
      <c r="U327" s="144"/>
    </row>
    <row r="328" spans="7:21" ht="12.75" customHeight="1">
      <c r="G328"/>
      <c r="T328" s="389"/>
      <c r="U328" s="144"/>
    </row>
    <row r="329" spans="7:21" ht="12.75" customHeight="1">
      <c r="G329"/>
      <c r="T329" s="389"/>
      <c r="U329" s="144"/>
    </row>
    <row r="330" spans="7:21" ht="12.75" customHeight="1">
      <c r="G330"/>
      <c r="T330" s="389"/>
      <c r="U330" s="144"/>
    </row>
    <row r="331" spans="7:21" ht="12.75" customHeight="1">
      <c r="G331"/>
      <c r="T331" s="389"/>
      <c r="U331" s="144"/>
    </row>
    <row r="332" spans="7:21" ht="12.75" customHeight="1">
      <c r="G332"/>
      <c r="T332" s="389"/>
      <c r="U332" s="144"/>
    </row>
    <row r="333" spans="7:21" ht="12.75" customHeight="1">
      <c r="G333"/>
      <c r="T333" s="389"/>
      <c r="U333" s="144"/>
    </row>
    <row r="334" spans="7:21" ht="12.75" customHeight="1">
      <c r="G334"/>
      <c r="T334" s="389"/>
      <c r="U334" s="144"/>
    </row>
    <row r="335" spans="7:21" ht="12.75" customHeight="1">
      <c r="G335"/>
      <c r="T335" s="389"/>
      <c r="U335" s="144"/>
    </row>
    <row r="336" spans="7:21" ht="12.75" customHeight="1">
      <c r="G336"/>
      <c r="T336" s="389"/>
      <c r="U336" s="144"/>
    </row>
    <row r="337" spans="7:30" ht="12.75" customHeight="1">
      <c r="G337"/>
      <c r="T337" s="389"/>
      <c r="U337" s="144"/>
    </row>
    <row r="338" spans="7:30" ht="12.75" customHeight="1">
      <c r="G338"/>
      <c r="T338" s="389"/>
      <c r="U338" s="144"/>
      <c r="AD338" s="390"/>
    </row>
    <row r="339" spans="7:30" ht="12.75" customHeight="1">
      <c r="G339"/>
      <c r="T339" s="389"/>
      <c r="U339" s="144"/>
      <c r="AD339" s="390"/>
    </row>
    <row r="340" spans="7:30" ht="12.75" customHeight="1">
      <c r="G340"/>
      <c r="T340" s="389"/>
      <c r="U340" s="144"/>
      <c r="AD340" s="390"/>
    </row>
    <row r="341" spans="7:30" ht="12.75" customHeight="1">
      <c r="G341"/>
      <c r="T341" s="389"/>
      <c r="U341" s="144"/>
    </row>
    <row r="342" spans="7:30" ht="12.75" customHeight="1">
      <c r="G342"/>
      <c r="T342" s="389"/>
      <c r="U342" s="144"/>
    </row>
    <row r="343" spans="7:30" ht="12.75" customHeight="1">
      <c r="G343"/>
      <c r="T343" s="389"/>
      <c r="U343" s="144"/>
    </row>
    <row r="344" spans="7:30" ht="12.75" customHeight="1">
      <c r="G344"/>
      <c r="T344" s="389"/>
      <c r="U344" s="144"/>
    </row>
    <row r="345" spans="7:30" ht="12.75" customHeight="1">
      <c r="G345"/>
      <c r="T345" s="389"/>
      <c r="U345" s="144"/>
    </row>
    <row r="346" spans="7:30" ht="12.75" customHeight="1">
      <c r="G346"/>
      <c r="T346" s="389"/>
      <c r="U346" s="144"/>
    </row>
    <row r="347" spans="7:30" ht="12.75" customHeight="1">
      <c r="G347"/>
      <c r="T347" s="389"/>
      <c r="U347" s="144"/>
    </row>
    <row r="348" spans="7:30" ht="12.75" customHeight="1">
      <c r="G348"/>
      <c r="T348" s="389"/>
      <c r="U348" s="144"/>
    </row>
    <row r="349" spans="7:30" ht="12.75" customHeight="1">
      <c r="G349"/>
      <c r="T349" s="389"/>
      <c r="U349" s="144"/>
    </row>
    <row r="350" spans="7:30" ht="12.75" customHeight="1">
      <c r="G350"/>
      <c r="T350" s="389"/>
      <c r="U350" s="144"/>
    </row>
    <row r="351" spans="7:30" ht="12.75" customHeight="1">
      <c r="G351"/>
      <c r="T351" s="389"/>
      <c r="U351" s="144"/>
    </row>
    <row r="352" spans="7:30" ht="12.75" customHeight="1">
      <c r="G352"/>
      <c r="T352" s="389"/>
      <c r="U352" s="144"/>
    </row>
    <row r="353" spans="7:21" ht="12.75" customHeight="1">
      <c r="G353"/>
      <c r="T353" s="389"/>
      <c r="U353" s="144"/>
    </row>
    <row r="354" spans="7:21" ht="12.75" customHeight="1">
      <c r="G354"/>
      <c r="T354" s="389"/>
      <c r="U354" s="144"/>
    </row>
    <row r="355" spans="7:21" ht="12.75" customHeight="1">
      <c r="G355"/>
      <c r="T355" s="389"/>
      <c r="U355" s="144"/>
    </row>
    <row r="356" spans="7:21" ht="12.75" customHeight="1">
      <c r="G356"/>
      <c r="T356" s="389"/>
      <c r="U356" s="144"/>
    </row>
    <row r="357" spans="7:21" ht="12.75" customHeight="1">
      <c r="G357"/>
      <c r="T357" s="389"/>
      <c r="U357" s="144"/>
    </row>
    <row r="358" spans="7:21" ht="12.75" customHeight="1">
      <c r="G358"/>
      <c r="T358" s="389"/>
      <c r="U358" s="144"/>
    </row>
    <row r="359" spans="7:21" ht="12.75" customHeight="1">
      <c r="G359"/>
      <c r="T359" s="389"/>
      <c r="U359" s="144"/>
    </row>
    <row r="360" spans="7:21" ht="12.75" customHeight="1">
      <c r="G360"/>
      <c r="T360" s="389"/>
      <c r="U360" s="144"/>
    </row>
    <row r="361" spans="7:21" ht="12.75" customHeight="1">
      <c r="G361"/>
      <c r="T361" s="389"/>
      <c r="U361" s="144"/>
    </row>
    <row r="362" spans="7:21" ht="12.75" customHeight="1">
      <c r="G362"/>
      <c r="T362" s="389"/>
      <c r="U362" s="144"/>
    </row>
    <row r="363" spans="7:21" ht="12.75" customHeight="1">
      <c r="G363"/>
      <c r="T363" s="389"/>
      <c r="U363" s="144"/>
    </row>
    <row r="364" spans="7:21" ht="12.75" customHeight="1">
      <c r="G364"/>
      <c r="T364" s="389"/>
      <c r="U364" s="144"/>
    </row>
    <row r="365" spans="7:21" ht="12.75" customHeight="1">
      <c r="G365"/>
      <c r="T365" s="389"/>
      <c r="U365" s="144"/>
    </row>
    <row r="366" spans="7:21" ht="12.75" customHeight="1">
      <c r="G366"/>
      <c r="T366" s="389"/>
      <c r="U366" s="144"/>
    </row>
    <row r="367" spans="7:21" ht="12.75" customHeight="1">
      <c r="G367"/>
      <c r="T367" s="389"/>
      <c r="U367" s="144"/>
    </row>
    <row r="368" spans="7:21" ht="12.75" customHeight="1">
      <c r="G368"/>
      <c r="T368" s="389"/>
      <c r="U368" s="144"/>
    </row>
    <row r="369" spans="7:21" ht="12.75" customHeight="1">
      <c r="G369"/>
      <c r="T369" s="389"/>
      <c r="U369" s="144"/>
    </row>
    <row r="370" spans="7:21" ht="12.75" customHeight="1">
      <c r="G370"/>
      <c r="T370" s="389"/>
      <c r="U370" s="144"/>
    </row>
    <row r="371" spans="7:21" ht="12.75" customHeight="1">
      <c r="G371"/>
      <c r="T371" s="389"/>
      <c r="U371" s="144"/>
    </row>
    <row r="372" spans="7:21" ht="12.75" customHeight="1">
      <c r="G372"/>
      <c r="T372" s="389"/>
      <c r="U372" s="144"/>
    </row>
    <row r="373" spans="7:21" ht="12.75" customHeight="1">
      <c r="G373"/>
      <c r="T373" s="389"/>
      <c r="U373" s="144"/>
    </row>
    <row r="374" spans="7:21" ht="12.75" customHeight="1">
      <c r="G374"/>
      <c r="T374" s="389"/>
      <c r="U374" s="144"/>
    </row>
    <row r="375" spans="7:21" ht="12.75" customHeight="1">
      <c r="G375"/>
      <c r="T375" s="389"/>
      <c r="U375" s="144"/>
    </row>
    <row r="376" spans="7:21" ht="12.75" customHeight="1">
      <c r="G376"/>
      <c r="T376" s="389"/>
      <c r="U376" s="144"/>
    </row>
    <row r="377" spans="7:21" ht="12.75" customHeight="1">
      <c r="G377"/>
      <c r="T377" s="389"/>
      <c r="U377" s="144"/>
    </row>
    <row r="378" spans="7:21" ht="12.75" customHeight="1">
      <c r="G378"/>
      <c r="T378" s="389"/>
      <c r="U378" s="144"/>
    </row>
    <row r="379" spans="7:21" ht="12.75" customHeight="1">
      <c r="G379"/>
      <c r="T379" s="389"/>
      <c r="U379" s="144"/>
    </row>
    <row r="380" spans="7:21" ht="12.75" customHeight="1">
      <c r="G380"/>
      <c r="T380" s="389"/>
      <c r="U380" s="144"/>
    </row>
    <row r="381" spans="7:21" ht="12.75" customHeight="1">
      <c r="G381"/>
      <c r="T381" s="389"/>
      <c r="U381" s="144"/>
    </row>
    <row r="382" spans="7:21" ht="12.75" customHeight="1">
      <c r="G382"/>
      <c r="T382" s="389"/>
      <c r="U382" s="144"/>
    </row>
    <row r="383" spans="7:21" ht="12.75" customHeight="1">
      <c r="G383"/>
      <c r="T383" s="389"/>
      <c r="U383" s="144"/>
    </row>
    <row r="384" spans="7:21" ht="12.75" customHeight="1">
      <c r="G384"/>
      <c r="T384" s="389"/>
      <c r="U384" s="144"/>
    </row>
    <row r="385" spans="7:21" ht="12.75" customHeight="1">
      <c r="G385"/>
      <c r="T385" s="389"/>
      <c r="U385" s="144"/>
    </row>
    <row r="386" spans="7:21" ht="12.75" customHeight="1">
      <c r="G386"/>
      <c r="T386" s="389"/>
      <c r="U386" s="144"/>
    </row>
    <row r="387" spans="7:21" ht="12.75" customHeight="1">
      <c r="G387"/>
      <c r="T387" s="389"/>
      <c r="U387" s="144"/>
    </row>
    <row r="388" spans="7:21" ht="12.75" customHeight="1">
      <c r="G388"/>
      <c r="T388" s="389"/>
      <c r="U388" s="144"/>
    </row>
    <row r="389" spans="7:21" ht="12.75" customHeight="1">
      <c r="G389"/>
      <c r="T389" s="389"/>
      <c r="U389" s="144"/>
    </row>
    <row r="390" spans="7:21" ht="12.75" customHeight="1">
      <c r="G390"/>
      <c r="T390" s="389"/>
      <c r="U390" s="144"/>
    </row>
    <row r="391" spans="7:21" ht="12.75" customHeight="1">
      <c r="G391"/>
      <c r="T391" s="389"/>
      <c r="U391" s="144"/>
    </row>
    <row r="392" spans="7:21" ht="12.75" customHeight="1">
      <c r="G392"/>
      <c r="T392" s="389"/>
      <c r="U392" s="144"/>
    </row>
    <row r="393" spans="7:21" ht="12.75" customHeight="1">
      <c r="G393"/>
      <c r="T393" s="389"/>
      <c r="U393" s="144"/>
    </row>
    <row r="394" spans="7:21" ht="12.75" customHeight="1">
      <c r="G394"/>
      <c r="T394" s="389"/>
      <c r="U394" s="144"/>
    </row>
    <row r="395" spans="7:21" ht="12.75" customHeight="1">
      <c r="G395"/>
      <c r="T395" s="389"/>
      <c r="U395" s="144"/>
    </row>
    <row r="396" spans="7:21" ht="12.75" customHeight="1">
      <c r="G396"/>
      <c r="T396" s="389"/>
      <c r="U396" s="144"/>
    </row>
    <row r="397" spans="7:21" ht="12.75" customHeight="1">
      <c r="G397"/>
      <c r="T397" s="389"/>
      <c r="U397" s="144"/>
    </row>
    <row r="398" spans="7:21" ht="12.75" customHeight="1">
      <c r="G398"/>
      <c r="T398" s="389"/>
      <c r="U398" s="144"/>
    </row>
    <row r="399" spans="7:21" ht="12.75" customHeight="1">
      <c r="G399"/>
      <c r="T399" s="389"/>
      <c r="U399" s="144"/>
    </row>
    <row r="400" spans="7:21" ht="12.75" customHeight="1">
      <c r="G400"/>
      <c r="T400" s="389"/>
      <c r="U400" s="144"/>
    </row>
    <row r="401" spans="7:21" ht="12.75" customHeight="1">
      <c r="G401"/>
      <c r="T401" s="389"/>
      <c r="U401" s="144"/>
    </row>
    <row r="402" spans="7:21" ht="12.75" customHeight="1">
      <c r="G402"/>
      <c r="T402" s="389"/>
      <c r="U402" s="144"/>
    </row>
    <row r="403" spans="7:21" ht="12.75" customHeight="1">
      <c r="G403"/>
      <c r="T403" s="389"/>
      <c r="U403" s="144"/>
    </row>
    <row r="404" spans="7:21" ht="12.75" customHeight="1">
      <c r="G404"/>
      <c r="T404" s="389"/>
      <c r="U404" s="144"/>
    </row>
    <row r="405" spans="7:21" ht="12.75" customHeight="1">
      <c r="G405"/>
      <c r="T405" s="389"/>
      <c r="U405" s="144"/>
    </row>
    <row r="406" spans="7:21" ht="12.75" customHeight="1">
      <c r="G406"/>
      <c r="T406" s="389"/>
      <c r="U406" s="144"/>
    </row>
    <row r="407" spans="7:21" ht="12.75" customHeight="1">
      <c r="G407"/>
      <c r="T407" s="389"/>
      <c r="U407" s="144"/>
    </row>
    <row r="408" spans="7:21" ht="12.75" customHeight="1">
      <c r="G408"/>
      <c r="T408" s="389"/>
      <c r="U408" s="144"/>
    </row>
    <row r="409" spans="7:21" ht="12.75" customHeight="1">
      <c r="G409"/>
      <c r="T409" s="389"/>
      <c r="U409" s="144"/>
    </row>
    <row r="410" spans="7:21" ht="12.75" customHeight="1">
      <c r="G410"/>
      <c r="T410" s="389"/>
      <c r="U410" s="144"/>
    </row>
    <row r="411" spans="7:21" ht="12.75" customHeight="1">
      <c r="G411"/>
      <c r="T411" s="389"/>
      <c r="U411" s="144"/>
    </row>
    <row r="412" spans="7:21" ht="12.75" customHeight="1">
      <c r="G412"/>
      <c r="T412" s="389"/>
      <c r="U412" s="144"/>
    </row>
    <row r="413" spans="7:21" ht="12.75" customHeight="1">
      <c r="G413"/>
      <c r="T413" s="389"/>
      <c r="U413" s="144"/>
    </row>
    <row r="414" spans="7:21" ht="12.75" customHeight="1">
      <c r="G414"/>
      <c r="T414" s="389"/>
      <c r="U414" s="144"/>
    </row>
    <row r="415" spans="7:21" ht="12.75" customHeight="1">
      <c r="G415"/>
      <c r="T415" s="389"/>
      <c r="U415" s="144"/>
    </row>
    <row r="416" spans="7:21" ht="12.75" customHeight="1">
      <c r="G416"/>
      <c r="T416" s="389"/>
      <c r="U416" s="144"/>
    </row>
    <row r="417" spans="7:21" ht="12.75" customHeight="1">
      <c r="G417"/>
      <c r="T417" s="389"/>
      <c r="U417" s="144"/>
    </row>
    <row r="418" spans="7:21" ht="12.75" customHeight="1">
      <c r="G418"/>
      <c r="T418" s="389"/>
      <c r="U418" s="144"/>
    </row>
    <row r="419" spans="7:21" ht="12.75" customHeight="1">
      <c r="G419"/>
      <c r="T419" s="389"/>
      <c r="U419" s="144"/>
    </row>
    <row r="420" spans="7:21" ht="12.75" customHeight="1">
      <c r="G420"/>
      <c r="T420" s="389"/>
      <c r="U420" s="144"/>
    </row>
    <row r="421" spans="7:21" ht="12.75" customHeight="1">
      <c r="G421"/>
      <c r="T421" s="389"/>
      <c r="U421" s="144"/>
    </row>
    <row r="422" spans="7:21" ht="12.75" customHeight="1">
      <c r="G422"/>
      <c r="T422" s="389"/>
    </row>
    <row r="423" spans="7:21" ht="12.75" customHeight="1">
      <c r="G423"/>
    </row>
    <row r="424" spans="7:21" ht="12.75" customHeight="1">
      <c r="G424"/>
    </row>
    <row r="425" spans="7:21" ht="12.75" customHeight="1">
      <c r="G425"/>
    </row>
    <row r="426" spans="7:21" ht="12.75" customHeight="1">
      <c r="G426"/>
    </row>
    <row r="427" spans="7:21" ht="12.75" customHeight="1">
      <c r="G427"/>
    </row>
    <row r="428" spans="7:21" ht="12.75" customHeight="1">
      <c r="G428"/>
    </row>
    <row r="429" spans="7:21" ht="12.75" customHeight="1">
      <c r="G429"/>
    </row>
    <row r="430" spans="7:21" ht="12.75" customHeight="1">
      <c r="G430"/>
    </row>
    <row r="431" spans="7:21" ht="12.75" customHeight="1">
      <c r="G431"/>
    </row>
    <row r="432" spans="7:21" ht="12.75" customHeight="1">
      <c r="G432"/>
    </row>
    <row r="433" spans="7:7">
      <c r="G433"/>
    </row>
    <row r="434" spans="7:7">
      <c r="G434"/>
    </row>
    <row r="435" spans="7:7">
      <c r="G435"/>
    </row>
    <row r="436" spans="7:7">
      <c r="G436"/>
    </row>
    <row r="437" spans="7:7">
      <c r="G437"/>
    </row>
    <row r="438" spans="7:7">
      <c r="G438"/>
    </row>
    <row r="439" spans="7:7">
      <c r="G439"/>
    </row>
    <row r="440" spans="7:7">
      <c r="G440"/>
    </row>
    <row r="441" spans="7:7">
      <c r="G441"/>
    </row>
  </sheetData>
  <mergeCells count="217">
    <mergeCell ref="AL6:AM6"/>
    <mergeCell ref="AL7:AM7"/>
    <mergeCell ref="AL8:AM8"/>
    <mergeCell ref="A1:Q1"/>
    <mergeCell ref="A2:Q2"/>
    <mergeCell ref="A5:Q5"/>
    <mergeCell ref="A3:Q3"/>
    <mergeCell ref="A4:Q4"/>
    <mergeCell ref="AL12:AM12"/>
    <mergeCell ref="AL13:AM13"/>
    <mergeCell ref="AL14:AM14"/>
    <mergeCell ref="AL9:AM9"/>
    <mergeCell ref="AL10:AM10"/>
    <mergeCell ref="AL11:AM11"/>
    <mergeCell ref="AL18:AM18"/>
    <mergeCell ref="AL19:AM19"/>
    <mergeCell ref="AL20:AM20"/>
    <mergeCell ref="AL15:AM15"/>
    <mergeCell ref="AL16:AM16"/>
    <mergeCell ref="AL17:AM17"/>
    <mergeCell ref="AL24:AM24"/>
    <mergeCell ref="AL25:AM25"/>
    <mergeCell ref="AL26:AM26"/>
    <mergeCell ref="AL21:AM21"/>
    <mergeCell ref="AL22:AM22"/>
    <mergeCell ref="AL23:AM23"/>
    <mergeCell ref="AL30:AM30"/>
    <mergeCell ref="AL31:AM31"/>
    <mergeCell ref="AL32:AM32"/>
    <mergeCell ref="AL27:AM27"/>
    <mergeCell ref="AL28:AM28"/>
    <mergeCell ref="AL29:AM29"/>
    <mergeCell ref="AL36:AM36"/>
    <mergeCell ref="AL37:AM37"/>
    <mergeCell ref="AL38:AM38"/>
    <mergeCell ref="AL33:AM33"/>
    <mergeCell ref="AL34:AM34"/>
    <mergeCell ref="AL35:AM35"/>
    <mergeCell ref="AL42:AM42"/>
    <mergeCell ref="AL43:AM43"/>
    <mergeCell ref="AL44:AM44"/>
    <mergeCell ref="AL39:AM39"/>
    <mergeCell ref="AL40:AM40"/>
    <mergeCell ref="AL41:AM41"/>
    <mergeCell ref="AL48:AM48"/>
    <mergeCell ref="AL49:AM49"/>
    <mergeCell ref="AL50:AM50"/>
    <mergeCell ref="AL45:AM45"/>
    <mergeCell ref="AL46:AM46"/>
    <mergeCell ref="AL47:AM47"/>
    <mergeCell ref="AL54:AM54"/>
    <mergeCell ref="AL55:AM55"/>
    <mergeCell ref="AL56:AM56"/>
    <mergeCell ref="AL51:AM51"/>
    <mergeCell ref="AL52:AM52"/>
    <mergeCell ref="AL53:AM53"/>
    <mergeCell ref="AL60:AM60"/>
    <mergeCell ref="AL61:AM61"/>
    <mergeCell ref="AL62:AM62"/>
    <mergeCell ref="AL57:AM57"/>
    <mergeCell ref="AL58:AM58"/>
    <mergeCell ref="AL59:AM59"/>
    <mergeCell ref="AL66:AM66"/>
    <mergeCell ref="AL67:AM67"/>
    <mergeCell ref="AL68:AM68"/>
    <mergeCell ref="AL63:AM63"/>
    <mergeCell ref="AL64:AM64"/>
    <mergeCell ref="AL65:AM65"/>
    <mergeCell ref="AL72:AM72"/>
    <mergeCell ref="AL73:AM73"/>
    <mergeCell ref="AL74:AM74"/>
    <mergeCell ref="AL69:AM69"/>
    <mergeCell ref="AL70:AM70"/>
    <mergeCell ref="AL71:AM71"/>
    <mergeCell ref="AL78:AM78"/>
    <mergeCell ref="AL79:AM79"/>
    <mergeCell ref="AL80:AM80"/>
    <mergeCell ref="AL75:AM75"/>
    <mergeCell ref="AL76:AM76"/>
    <mergeCell ref="AL77:AM77"/>
    <mergeCell ref="AL84:AM84"/>
    <mergeCell ref="AL85:AM85"/>
    <mergeCell ref="AL86:AM86"/>
    <mergeCell ref="AL81:AM81"/>
    <mergeCell ref="AL82:AM82"/>
    <mergeCell ref="AL83:AM83"/>
    <mergeCell ref="AL90:AM90"/>
    <mergeCell ref="AL91:AM91"/>
    <mergeCell ref="AL92:AM92"/>
    <mergeCell ref="AL87:AM87"/>
    <mergeCell ref="AL88:AM88"/>
    <mergeCell ref="AL89:AM89"/>
    <mergeCell ref="AL96:AM96"/>
    <mergeCell ref="AL97:AM97"/>
    <mergeCell ref="AL98:AM98"/>
    <mergeCell ref="AL93:AM93"/>
    <mergeCell ref="AL94:AM94"/>
    <mergeCell ref="AL95:AM95"/>
    <mergeCell ref="AL102:AM102"/>
    <mergeCell ref="AL103:AM103"/>
    <mergeCell ref="AL104:AM104"/>
    <mergeCell ref="AL99:AM99"/>
    <mergeCell ref="AL100:AM100"/>
    <mergeCell ref="AL101:AM101"/>
    <mergeCell ref="AL108:AM108"/>
    <mergeCell ref="AL109:AM109"/>
    <mergeCell ref="AL110:AM110"/>
    <mergeCell ref="AL105:AM105"/>
    <mergeCell ref="AL106:AM106"/>
    <mergeCell ref="AL107:AM107"/>
    <mergeCell ref="AL114:AM114"/>
    <mergeCell ref="AL115:AM115"/>
    <mergeCell ref="AL116:AM116"/>
    <mergeCell ref="AL111:AM111"/>
    <mergeCell ref="AL112:AM112"/>
    <mergeCell ref="AL113:AM113"/>
    <mergeCell ref="AL120:AM120"/>
    <mergeCell ref="AL121:AM121"/>
    <mergeCell ref="AL122:AM122"/>
    <mergeCell ref="AL117:AM117"/>
    <mergeCell ref="AL118:AM118"/>
    <mergeCell ref="AL119:AM119"/>
    <mergeCell ref="AL126:AM126"/>
    <mergeCell ref="AL127:AM127"/>
    <mergeCell ref="AL128:AM128"/>
    <mergeCell ref="AL123:AM123"/>
    <mergeCell ref="AL124:AM124"/>
    <mergeCell ref="AL125:AM125"/>
    <mergeCell ref="AL132:AM132"/>
    <mergeCell ref="AL133:AM133"/>
    <mergeCell ref="AL134:AM134"/>
    <mergeCell ref="AL129:AM129"/>
    <mergeCell ref="AL130:AM130"/>
    <mergeCell ref="AL131:AM131"/>
    <mergeCell ref="AL138:AM138"/>
    <mergeCell ref="AL139:AM139"/>
    <mergeCell ref="AL140:AM140"/>
    <mergeCell ref="AL135:AM135"/>
    <mergeCell ref="AL136:AM136"/>
    <mergeCell ref="AL137:AM137"/>
    <mergeCell ref="AL144:AM144"/>
    <mergeCell ref="AL145:AM145"/>
    <mergeCell ref="AL146:AM146"/>
    <mergeCell ref="AL141:AM141"/>
    <mergeCell ref="AL142:AM142"/>
    <mergeCell ref="AL143:AM143"/>
    <mergeCell ref="AL150:AM150"/>
    <mergeCell ref="AL151:AM151"/>
    <mergeCell ref="AL152:AM152"/>
    <mergeCell ref="AL147:AM147"/>
    <mergeCell ref="AL148:AM148"/>
    <mergeCell ref="AL149:AM149"/>
    <mergeCell ref="AL156:AM156"/>
    <mergeCell ref="AL157:AM157"/>
    <mergeCell ref="AL158:AM158"/>
    <mergeCell ref="AL153:AM153"/>
    <mergeCell ref="AL154:AM154"/>
    <mergeCell ref="AL155:AM155"/>
    <mergeCell ref="AL162:AM162"/>
    <mergeCell ref="AL163:AM163"/>
    <mergeCell ref="AL164:AM164"/>
    <mergeCell ref="AL159:AM159"/>
    <mergeCell ref="AL160:AM160"/>
    <mergeCell ref="AL161:AM161"/>
    <mergeCell ref="AL168:AM168"/>
    <mergeCell ref="AL169:AM169"/>
    <mergeCell ref="AL170:AM170"/>
    <mergeCell ref="AL165:AM165"/>
    <mergeCell ref="AL166:AM166"/>
    <mergeCell ref="AL167:AM167"/>
    <mergeCell ref="AL174:AM174"/>
    <mergeCell ref="AL175:AM175"/>
    <mergeCell ref="AL176:AM176"/>
    <mergeCell ref="AL171:AM171"/>
    <mergeCell ref="AL172:AM172"/>
    <mergeCell ref="AL173:AM173"/>
    <mergeCell ref="AL180:AM180"/>
    <mergeCell ref="AL181:AM181"/>
    <mergeCell ref="AL182:AM182"/>
    <mergeCell ref="AL177:AM177"/>
    <mergeCell ref="AL178:AM178"/>
    <mergeCell ref="AL179:AM179"/>
    <mergeCell ref="AL186:AM186"/>
    <mergeCell ref="AL187:AM187"/>
    <mergeCell ref="AL188:AM188"/>
    <mergeCell ref="AL183:AM183"/>
    <mergeCell ref="AL184:AM184"/>
    <mergeCell ref="AL185:AM185"/>
    <mergeCell ref="AL192:AM192"/>
    <mergeCell ref="AL193:AM193"/>
    <mergeCell ref="AL194:AM194"/>
    <mergeCell ref="AL189:AM189"/>
    <mergeCell ref="AL190:AM190"/>
    <mergeCell ref="AL191:AM191"/>
    <mergeCell ref="AL198:AM198"/>
    <mergeCell ref="AL199:AM199"/>
    <mergeCell ref="AL200:AM200"/>
    <mergeCell ref="AL195:AM195"/>
    <mergeCell ref="AL196:AM196"/>
    <mergeCell ref="AL197:AM197"/>
    <mergeCell ref="AL216:AM216"/>
    <mergeCell ref="AL217:AM217"/>
    <mergeCell ref="AL213:AM213"/>
    <mergeCell ref="AL214:AM214"/>
    <mergeCell ref="AL215:AM215"/>
    <mergeCell ref="AL204:AM204"/>
    <mergeCell ref="AL205:AM205"/>
    <mergeCell ref="AL206:AM206"/>
    <mergeCell ref="AL201:AM201"/>
    <mergeCell ref="AL202:AM202"/>
    <mergeCell ref="AL203:AM203"/>
    <mergeCell ref="AL210:AM210"/>
    <mergeCell ref="AL211:AM211"/>
    <mergeCell ref="AL212:AM212"/>
    <mergeCell ref="AL207:AM207"/>
    <mergeCell ref="AL208:AM208"/>
    <mergeCell ref="AL209:AM209"/>
  </mergeCells>
  <conditionalFormatting sqref="C7:C215">
    <cfRule type="duplicateValues" dxfId="5" priority="2"/>
  </conditionalFormatting>
  <conditionalFormatting sqref="E222:E226">
    <cfRule type="cellIs" dxfId="4" priority="1" operator="equal">
      <formula>"Applicant"</formula>
    </cfRule>
  </conditionalFormatting>
  <pageMargins left="0.5" right="0.5" top="0.5" bottom="1.375" header="0.5" footer="0.5"/>
  <pageSetup orientation="landscape" r:id="rId1"/>
  <headerFooter alignWithMargins="0">
    <oddFooter xml:space="preserve">&amp;L&amp;C&amp;R&amp;"Arial"&amp;8 Page &amp;P of &amp;N 
11/02/2023 
12:19:36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9DE2-9E79-4F60-BD5B-3D0026F41568}">
  <dimension ref="B1:BY962"/>
  <sheetViews>
    <sheetView topLeftCell="A4" zoomScale="130" zoomScaleNormal="130" workbookViewId="0">
      <selection activeCell="A70" sqref="A70"/>
    </sheetView>
  </sheetViews>
  <sheetFormatPr defaultColWidth="6.85546875" defaultRowHeight="12.75"/>
  <cols>
    <col min="1" max="1" width="0.85546875" style="400" customWidth="1"/>
    <col min="2" max="3" width="1.28515625" style="400" customWidth="1"/>
    <col min="4" max="4" width="3.140625" style="400" customWidth="1"/>
    <col min="5" max="5" width="0.85546875" style="400" customWidth="1"/>
    <col min="6" max="6" width="6.42578125" style="400" customWidth="1"/>
    <col min="7" max="7" width="1.28515625" style="400" customWidth="1"/>
    <col min="8" max="8" width="3.28515625" style="400" customWidth="1"/>
    <col min="9" max="9" width="2.28515625" style="400" customWidth="1"/>
    <col min="10" max="10" width="3.28515625" style="400" customWidth="1"/>
    <col min="11" max="11" width="0.7109375" style="400" customWidth="1"/>
    <col min="12" max="12" width="1.7109375" style="400" customWidth="1"/>
    <col min="13" max="13" width="0.7109375" style="400" customWidth="1"/>
    <col min="14" max="14" width="2.7109375" style="400" customWidth="1"/>
    <col min="15" max="15" width="1.42578125" style="400" customWidth="1"/>
    <col min="16" max="16" width="1.5703125" style="400" customWidth="1"/>
    <col min="17" max="17" width="1.7109375" style="400" customWidth="1"/>
    <col min="18" max="18" width="0.7109375" style="400" customWidth="1"/>
    <col min="19" max="19" width="1.28515625" style="400" customWidth="1"/>
    <col min="20" max="20" width="2.5703125" style="400" customWidth="1"/>
    <col min="21" max="21" width="3.42578125" style="400" customWidth="1"/>
    <col min="22" max="22" width="0.85546875" style="400" customWidth="1"/>
    <col min="23" max="24" width="0.7109375" style="400" customWidth="1"/>
    <col min="25" max="25" width="1.140625" style="400" customWidth="1"/>
    <col min="26" max="26" width="1.7109375" style="400" customWidth="1"/>
    <col min="27" max="27" width="5" style="400" customWidth="1"/>
    <col min="28" max="28" width="1.5703125" style="400" customWidth="1"/>
    <col min="29" max="29" width="0.85546875" style="400" customWidth="1"/>
    <col min="30" max="30" width="0.7109375" style="400" customWidth="1"/>
    <col min="31" max="31" width="1.28515625" style="400" customWidth="1"/>
    <col min="32" max="32" width="1.42578125" style="400" customWidth="1"/>
    <col min="33" max="34" width="1" style="400" customWidth="1"/>
    <col min="35" max="35" width="1.140625" style="400" customWidth="1"/>
    <col min="36" max="36" width="3.85546875" style="400" customWidth="1"/>
    <col min="37" max="37" width="1.140625" style="400" customWidth="1"/>
    <col min="38" max="38" width="0.85546875" style="400" customWidth="1"/>
    <col min="39" max="40" width="2" style="400" customWidth="1"/>
    <col min="41" max="41" width="1" style="400" customWidth="1"/>
    <col min="42" max="42" width="3" style="400" customWidth="1"/>
    <col min="43" max="43" width="3.85546875" style="400" customWidth="1"/>
    <col min="44" max="44" width="2" style="400" customWidth="1"/>
    <col min="45" max="45" width="0.85546875" style="400" customWidth="1"/>
    <col min="46" max="46" width="1" style="400" customWidth="1"/>
    <col min="47" max="47" width="4.28515625" style="400" customWidth="1"/>
    <col min="48" max="48" width="0.7109375" style="400" customWidth="1"/>
    <col min="49" max="50" width="0.85546875" style="400" customWidth="1"/>
    <col min="51" max="51" width="3.140625" style="400" customWidth="1"/>
    <col min="52" max="52" width="2.5703125" style="400" customWidth="1"/>
    <col min="53" max="53" width="2.28515625" style="400" customWidth="1"/>
    <col min="54" max="54" width="0.7109375" style="400" customWidth="1"/>
    <col min="55" max="55" width="3.7109375" style="400" customWidth="1"/>
    <col min="56" max="56" width="1.28515625" style="400" customWidth="1"/>
    <col min="57" max="57" width="1" style="400" customWidth="1"/>
    <col min="58" max="58" width="2" style="400" customWidth="1"/>
    <col min="59" max="59" width="2.28515625" style="400" customWidth="1"/>
    <col min="60" max="62" width="0.7109375" style="400" customWidth="1"/>
    <col min="63" max="63" width="4.140625" style="400" customWidth="1"/>
    <col min="64" max="64" width="0.85546875" style="400" customWidth="1"/>
    <col min="65" max="66" width="1.140625" style="400" customWidth="1"/>
    <col min="67" max="67" width="0.7109375" style="400" customWidth="1"/>
    <col min="68" max="68" width="1.42578125" style="400" customWidth="1"/>
    <col min="69" max="69" width="3.7109375" style="400" customWidth="1"/>
    <col min="70" max="70" width="2" style="400" customWidth="1"/>
    <col min="71" max="71" width="1.28515625" style="400" customWidth="1"/>
    <col min="72" max="72" width="7" style="400" customWidth="1"/>
    <col min="73" max="73" width="1" style="400" customWidth="1"/>
    <col min="74" max="74" width="1.28515625" style="400" customWidth="1"/>
    <col min="75" max="75" width="1" style="400" customWidth="1"/>
    <col min="76" max="76" width="4.28515625" style="400" customWidth="1"/>
    <col min="77" max="77" width="1.7109375" style="400" customWidth="1"/>
    <col min="78" max="78" width="1.140625" style="400" customWidth="1"/>
    <col min="79" max="256" width="6.85546875" style="400"/>
    <col min="257" max="257" width="0.85546875" style="400" customWidth="1"/>
    <col min="258" max="259" width="1.28515625" style="400" customWidth="1"/>
    <col min="260" max="260" width="3.140625" style="400" customWidth="1"/>
    <col min="261" max="261" width="0.85546875" style="400" customWidth="1"/>
    <col min="262" max="262" width="6.42578125" style="400" customWidth="1"/>
    <col min="263" max="263" width="1.28515625" style="400" customWidth="1"/>
    <col min="264" max="264" width="3.28515625" style="400" customWidth="1"/>
    <col min="265" max="265" width="2.28515625" style="400" customWidth="1"/>
    <col min="266" max="266" width="3.28515625" style="400" customWidth="1"/>
    <col min="267" max="267" width="0.7109375" style="400" customWidth="1"/>
    <col min="268" max="268" width="1.7109375" style="400" customWidth="1"/>
    <col min="269" max="269" width="0.7109375" style="400" customWidth="1"/>
    <col min="270" max="270" width="2.7109375" style="400" customWidth="1"/>
    <col min="271" max="271" width="1.42578125" style="400" customWidth="1"/>
    <col min="272" max="272" width="1.5703125" style="400" customWidth="1"/>
    <col min="273" max="273" width="1.7109375" style="400" customWidth="1"/>
    <col min="274" max="274" width="0.7109375" style="400" customWidth="1"/>
    <col min="275" max="275" width="1.28515625" style="400" customWidth="1"/>
    <col min="276" max="276" width="2.5703125" style="400" customWidth="1"/>
    <col min="277" max="277" width="3.42578125" style="400" customWidth="1"/>
    <col min="278" max="278" width="0.85546875" style="400" customWidth="1"/>
    <col min="279" max="280" width="0.7109375" style="400" customWidth="1"/>
    <col min="281" max="281" width="1.140625" style="400" customWidth="1"/>
    <col min="282" max="282" width="1.7109375" style="400" customWidth="1"/>
    <col min="283" max="283" width="5" style="400" customWidth="1"/>
    <col min="284" max="284" width="1.5703125" style="400" customWidth="1"/>
    <col min="285" max="285" width="0.85546875" style="400" customWidth="1"/>
    <col min="286" max="286" width="0.7109375" style="400" customWidth="1"/>
    <col min="287" max="287" width="1.28515625" style="400" customWidth="1"/>
    <col min="288" max="288" width="1.42578125" style="400" customWidth="1"/>
    <col min="289" max="290" width="1" style="400" customWidth="1"/>
    <col min="291" max="291" width="1.140625" style="400" customWidth="1"/>
    <col min="292" max="292" width="3.85546875" style="400" customWidth="1"/>
    <col min="293" max="293" width="1.140625" style="400" customWidth="1"/>
    <col min="294" max="294" width="0.85546875" style="400" customWidth="1"/>
    <col min="295" max="296" width="2" style="400" customWidth="1"/>
    <col min="297" max="297" width="1" style="400" customWidth="1"/>
    <col min="298" max="298" width="3" style="400" customWidth="1"/>
    <col min="299" max="299" width="3.85546875" style="400" customWidth="1"/>
    <col min="300" max="300" width="2" style="400" customWidth="1"/>
    <col min="301" max="301" width="0.85546875" style="400" customWidth="1"/>
    <col min="302" max="302" width="1" style="400" customWidth="1"/>
    <col min="303" max="303" width="4.28515625" style="400" customWidth="1"/>
    <col min="304" max="304" width="0.7109375" style="400" customWidth="1"/>
    <col min="305" max="306" width="0.85546875" style="400" customWidth="1"/>
    <col min="307" max="307" width="3.140625" style="400" customWidth="1"/>
    <col min="308" max="308" width="2.5703125" style="400" customWidth="1"/>
    <col min="309" max="309" width="2.28515625" style="400" customWidth="1"/>
    <col min="310" max="310" width="0.7109375" style="400" customWidth="1"/>
    <col min="311" max="311" width="3.7109375" style="400" customWidth="1"/>
    <col min="312" max="312" width="1.28515625" style="400" customWidth="1"/>
    <col min="313" max="313" width="1" style="400" customWidth="1"/>
    <col min="314" max="314" width="2" style="400" customWidth="1"/>
    <col min="315" max="315" width="2.28515625" style="400" customWidth="1"/>
    <col min="316" max="318" width="0.7109375" style="400" customWidth="1"/>
    <col min="319" max="319" width="4.140625" style="400" customWidth="1"/>
    <col min="320" max="320" width="0.85546875" style="400" customWidth="1"/>
    <col min="321" max="322" width="1.140625" style="400" customWidth="1"/>
    <col min="323" max="323" width="0.7109375" style="400" customWidth="1"/>
    <col min="324" max="324" width="1.42578125" style="400" customWidth="1"/>
    <col min="325" max="325" width="3.7109375" style="400" customWidth="1"/>
    <col min="326" max="326" width="2" style="400" customWidth="1"/>
    <col min="327" max="327" width="1.28515625" style="400" customWidth="1"/>
    <col min="328" max="328" width="7" style="400" customWidth="1"/>
    <col min="329" max="329" width="1" style="400" customWidth="1"/>
    <col min="330" max="330" width="1.28515625" style="400" customWidth="1"/>
    <col min="331" max="331" width="1" style="400" customWidth="1"/>
    <col min="332" max="332" width="4.28515625" style="400" customWidth="1"/>
    <col min="333" max="333" width="1.7109375" style="400" customWidth="1"/>
    <col min="334" max="334" width="1.140625" style="400" customWidth="1"/>
    <col min="335" max="512" width="6.85546875" style="400"/>
    <col min="513" max="513" width="0.85546875" style="400" customWidth="1"/>
    <col min="514" max="515" width="1.28515625" style="400" customWidth="1"/>
    <col min="516" max="516" width="3.140625" style="400" customWidth="1"/>
    <col min="517" max="517" width="0.85546875" style="400" customWidth="1"/>
    <col min="518" max="518" width="6.42578125" style="400" customWidth="1"/>
    <col min="519" max="519" width="1.28515625" style="400" customWidth="1"/>
    <col min="520" max="520" width="3.28515625" style="400" customWidth="1"/>
    <col min="521" max="521" width="2.28515625" style="400" customWidth="1"/>
    <col min="522" max="522" width="3.28515625" style="400" customWidth="1"/>
    <col min="523" max="523" width="0.7109375" style="400" customWidth="1"/>
    <col min="524" max="524" width="1.7109375" style="400" customWidth="1"/>
    <col min="525" max="525" width="0.7109375" style="400" customWidth="1"/>
    <col min="526" max="526" width="2.7109375" style="400" customWidth="1"/>
    <col min="527" max="527" width="1.42578125" style="400" customWidth="1"/>
    <col min="528" max="528" width="1.5703125" style="400" customWidth="1"/>
    <col min="529" max="529" width="1.7109375" style="400" customWidth="1"/>
    <col min="530" max="530" width="0.7109375" style="400" customWidth="1"/>
    <col min="531" max="531" width="1.28515625" style="400" customWidth="1"/>
    <col min="532" max="532" width="2.5703125" style="400" customWidth="1"/>
    <col min="533" max="533" width="3.42578125" style="400" customWidth="1"/>
    <col min="534" max="534" width="0.85546875" style="400" customWidth="1"/>
    <col min="535" max="536" width="0.7109375" style="400" customWidth="1"/>
    <col min="537" max="537" width="1.140625" style="400" customWidth="1"/>
    <col min="538" max="538" width="1.7109375" style="400" customWidth="1"/>
    <col min="539" max="539" width="5" style="400" customWidth="1"/>
    <col min="540" max="540" width="1.5703125" style="400" customWidth="1"/>
    <col min="541" max="541" width="0.85546875" style="400" customWidth="1"/>
    <col min="542" max="542" width="0.7109375" style="400" customWidth="1"/>
    <col min="543" max="543" width="1.28515625" style="400" customWidth="1"/>
    <col min="544" max="544" width="1.42578125" style="400" customWidth="1"/>
    <col min="545" max="546" width="1" style="400" customWidth="1"/>
    <col min="547" max="547" width="1.140625" style="400" customWidth="1"/>
    <col min="548" max="548" width="3.85546875" style="400" customWidth="1"/>
    <col min="549" max="549" width="1.140625" style="400" customWidth="1"/>
    <col min="550" max="550" width="0.85546875" style="400" customWidth="1"/>
    <col min="551" max="552" width="2" style="400" customWidth="1"/>
    <col min="553" max="553" width="1" style="400" customWidth="1"/>
    <col min="554" max="554" width="3" style="400" customWidth="1"/>
    <col min="555" max="555" width="3.85546875" style="400" customWidth="1"/>
    <col min="556" max="556" width="2" style="400" customWidth="1"/>
    <col min="557" max="557" width="0.85546875" style="400" customWidth="1"/>
    <col min="558" max="558" width="1" style="400" customWidth="1"/>
    <col min="559" max="559" width="4.28515625" style="400" customWidth="1"/>
    <col min="560" max="560" width="0.7109375" style="400" customWidth="1"/>
    <col min="561" max="562" width="0.85546875" style="400" customWidth="1"/>
    <col min="563" max="563" width="3.140625" style="400" customWidth="1"/>
    <col min="564" max="564" width="2.5703125" style="400" customWidth="1"/>
    <col min="565" max="565" width="2.28515625" style="400" customWidth="1"/>
    <col min="566" max="566" width="0.7109375" style="400" customWidth="1"/>
    <col min="567" max="567" width="3.7109375" style="400" customWidth="1"/>
    <col min="568" max="568" width="1.28515625" style="400" customWidth="1"/>
    <col min="569" max="569" width="1" style="400" customWidth="1"/>
    <col min="570" max="570" width="2" style="400" customWidth="1"/>
    <col min="571" max="571" width="2.28515625" style="400" customWidth="1"/>
    <col min="572" max="574" width="0.7109375" style="400" customWidth="1"/>
    <col min="575" max="575" width="4.140625" style="400" customWidth="1"/>
    <col min="576" max="576" width="0.85546875" style="400" customWidth="1"/>
    <col min="577" max="578" width="1.140625" style="400" customWidth="1"/>
    <col min="579" max="579" width="0.7109375" style="400" customWidth="1"/>
    <col min="580" max="580" width="1.42578125" style="400" customWidth="1"/>
    <col min="581" max="581" width="3.7109375" style="400" customWidth="1"/>
    <col min="582" max="582" width="2" style="400" customWidth="1"/>
    <col min="583" max="583" width="1.28515625" style="400" customWidth="1"/>
    <col min="584" max="584" width="7" style="400" customWidth="1"/>
    <col min="585" max="585" width="1" style="400" customWidth="1"/>
    <col min="586" max="586" width="1.28515625" style="400" customWidth="1"/>
    <col min="587" max="587" width="1" style="400" customWidth="1"/>
    <col min="588" max="588" width="4.28515625" style="400" customWidth="1"/>
    <col min="589" max="589" width="1.7109375" style="400" customWidth="1"/>
    <col min="590" max="590" width="1.140625" style="400" customWidth="1"/>
    <col min="591" max="768" width="6.85546875" style="400"/>
    <col min="769" max="769" width="0.85546875" style="400" customWidth="1"/>
    <col min="770" max="771" width="1.28515625" style="400" customWidth="1"/>
    <col min="772" max="772" width="3.140625" style="400" customWidth="1"/>
    <col min="773" max="773" width="0.85546875" style="400" customWidth="1"/>
    <col min="774" max="774" width="6.42578125" style="400" customWidth="1"/>
    <col min="775" max="775" width="1.28515625" style="400" customWidth="1"/>
    <col min="776" max="776" width="3.28515625" style="400" customWidth="1"/>
    <col min="777" max="777" width="2.28515625" style="400" customWidth="1"/>
    <col min="778" max="778" width="3.28515625" style="400" customWidth="1"/>
    <col min="779" max="779" width="0.7109375" style="400" customWidth="1"/>
    <col min="780" max="780" width="1.7109375" style="400" customWidth="1"/>
    <col min="781" max="781" width="0.7109375" style="400" customWidth="1"/>
    <col min="782" max="782" width="2.7109375" style="400" customWidth="1"/>
    <col min="783" max="783" width="1.42578125" style="400" customWidth="1"/>
    <col min="784" max="784" width="1.5703125" style="400" customWidth="1"/>
    <col min="785" max="785" width="1.7109375" style="400" customWidth="1"/>
    <col min="786" max="786" width="0.7109375" style="400" customWidth="1"/>
    <col min="787" max="787" width="1.28515625" style="400" customWidth="1"/>
    <col min="788" max="788" width="2.5703125" style="400" customWidth="1"/>
    <col min="789" max="789" width="3.42578125" style="400" customWidth="1"/>
    <col min="790" max="790" width="0.85546875" style="400" customWidth="1"/>
    <col min="791" max="792" width="0.7109375" style="400" customWidth="1"/>
    <col min="793" max="793" width="1.140625" style="400" customWidth="1"/>
    <col min="794" max="794" width="1.7109375" style="400" customWidth="1"/>
    <col min="795" max="795" width="5" style="400" customWidth="1"/>
    <col min="796" max="796" width="1.5703125" style="400" customWidth="1"/>
    <col min="797" max="797" width="0.85546875" style="400" customWidth="1"/>
    <col min="798" max="798" width="0.7109375" style="400" customWidth="1"/>
    <col min="799" max="799" width="1.28515625" style="400" customWidth="1"/>
    <col min="800" max="800" width="1.42578125" style="400" customWidth="1"/>
    <col min="801" max="802" width="1" style="400" customWidth="1"/>
    <col min="803" max="803" width="1.140625" style="400" customWidth="1"/>
    <col min="804" max="804" width="3.85546875" style="400" customWidth="1"/>
    <col min="805" max="805" width="1.140625" style="400" customWidth="1"/>
    <col min="806" max="806" width="0.85546875" style="400" customWidth="1"/>
    <col min="807" max="808" width="2" style="400" customWidth="1"/>
    <col min="809" max="809" width="1" style="400" customWidth="1"/>
    <col min="810" max="810" width="3" style="400" customWidth="1"/>
    <col min="811" max="811" width="3.85546875" style="400" customWidth="1"/>
    <col min="812" max="812" width="2" style="400" customWidth="1"/>
    <col min="813" max="813" width="0.85546875" style="400" customWidth="1"/>
    <col min="814" max="814" width="1" style="400" customWidth="1"/>
    <col min="815" max="815" width="4.28515625" style="400" customWidth="1"/>
    <col min="816" max="816" width="0.7109375" style="400" customWidth="1"/>
    <col min="817" max="818" width="0.85546875" style="400" customWidth="1"/>
    <col min="819" max="819" width="3.140625" style="400" customWidth="1"/>
    <col min="820" max="820" width="2.5703125" style="400" customWidth="1"/>
    <col min="821" max="821" width="2.28515625" style="400" customWidth="1"/>
    <col min="822" max="822" width="0.7109375" style="400" customWidth="1"/>
    <col min="823" max="823" width="3.7109375" style="400" customWidth="1"/>
    <col min="824" max="824" width="1.28515625" style="400" customWidth="1"/>
    <col min="825" max="825" width="1" style="400" customWidth="1"/>
    <col min="826" max="826" width="2" style="400" customWidth="1"/>
    <col min="827" max="827" width="2.28515625" style="400" customWidth="1"/>
    <col min="828" max="830" width="0.7109375" style="400" customWidth="1"/>
    <col min="831" max="831" width="4.140625" style="400" customWidth="1"/>
    <col min="832" max="832" width="0.85546875" style="400" customWidth="1"/>
    <col min="833" max="834" width="1.140625" style="400" customWidth="1"/>
    <col min="835" max="835" width="0.7109375" style="400" customWidth="1"/>
    <col min="836" max="836" width="1.42578125" style="400" customWidth="1"/>
    <col min="837" max="837" width="3.7109375" style="400" customWidth="1"/>
    <col min="838" max="838" width="2" style="400" customWidth="1"/>
    <col min="839" max="839" width="1.28515625" style="400" customWidth="1"/>
    <col min="840" max="840" width="7" style="400" customWidth="1"/>
    <col min="841" max="841" width="1" style="400" customWidth="1"/>
    <col min="842" max="842" width="1.28515625" style="400" customWidth="1"/>
    <col min="843" max="843" width="1" style="400" customWidth="1"/>
    <col min="844" max="844" width="4.28515625" style="400" customWidth="1"/>
    <col min="845" max="845" width="1.7109375" style="400" customWidth="1"/>
    <col min="846" max="846" width="1.140625" style="400" customWidth="1"/>
    <col min="847" max="1024" width="6.85546875" style="400"/>
    <col min="1025" max="1025" width="0.85546875" style="400" customWidth="1"/>
    <col min="1026" max="1027" width="1.28515625" style="400" customWidth="1"/>
    <col min="1028" max="1028" width="3.140625" style="400" customWidth="1"/>
    <col min="1029" max="1029" width="0.85546875" style="400" customWidth="1"/>
    <col min="1030" max="1030" width="6.42578125" style="400" customWidth="1"/>
    <col min="1031" max="1031" width="1.28515625" style="400" customWidth="1"/>
    <col min="1032" max="1032" width="3.28515625" style="400" customWidth="1"/>
    <col min="1033" max="1033" width="2.28515625" style="400" customWidth="1"/>
    <col min="1034" max="1034" width="3.28515625" style="400" customWidth="1"/>
    <col min="1035" max="1035" width="0.7109375" style="400" customWidth="1"/>
    <col min="1036" max="1036" width="1.7109375" style="400" customWidth="1"/>
    <col min="1037" max="1037" width="0.7109375" style="400" customWidth="1"/>
    <col min="1038" max="1038" width="2.7109375" style="400" customWidth="1"/>
    <col min="1039" max="1039" width="1.42578125" style="400" customWidth="1"/>
    <col min="1040" max="1040" width="1.5703125" style="400" customWidth="1"/>
    <col min="1041" max="1041" width="1.7109375" style="400" customWidth="1"/>
    <col min="1042" max="1042" width="0.7109375" style="400" customWidth="1"/>
    <col min="1043" max="1043" width="1.28515625" style="400" customWidth="1"/>
    <col min="1044" max="1044" width="2.5703125" style="400" customWidth="1"/>
    <col min="1045" max="1045" width="3.42578125" style="400" customWidth="1"/>
    <col min="1046" max="1046" width="0.85546875" style="400" customWidth="1"/>
    <col min="1047" max="1048" width="0.7109375" style="400" customWidth="1"/>
    <col min="1049" max="1049" width="1.140625" style="400" customWidth="1"/>
    <col min="1050" max="1050" width="1.7109375" style="400" customWidth="1"/>
    <col min="1051" max="1051" width="5" style="400" customWidth="1"/>
    <col min="1052" max="1052" width="1.5703125" style="400" customWidth="1"/>
    <col min="1053" max="1053" width="0.85546875" style="400" customWidth="1"/>
    <col min="1054" max="1054" width="0.7109375" style="400" customWidth="1"/>
    <col min="1055" max="1055" width="1.28515625" style="400" customWidth="1"/>
    <col min="1056" max="1056" width="1.42578125" style="400" customWidth="1"/>
    <col min="1057" max="1058" width="1" style="400" customWidth="1"/>
    <col min="1059" max="1059" width="1.140625" style="400" customWidth="1"/>
    <col min="1060" max="1060" width="3.85546875" style="400" customWidth="1"/>
    <col min="1061" max="1061" width="1.140625" style="400" customWidth="1"/>
    <col min="1062" max="1062" width="0.85546875" style="400" customWidth="1"/>
    <col min="1063" max="1064" width="2" style="400" customWidth="1"/>
    <col min="1065" max="1065" width="1" style="400" customWidth="1"/>
    <col min="1066" max="1066" width="3" style="400" customWidth="1"/>
    <col min="1067" max="1067" width="3.85546875" style="400" customWidth="1"/>
    <col min="1068" max="1068" width="2" style="400" customWidth="1"/>
    <col min="1069" max="1069" width="0.85546875" style="400" customWidth="1"/>
    <col min="1070" max="1070" width="1" style="400" customWidth="1"/>
    <col min="1071" max="1071" width="4.28515625" style="400" customWidth="1"/>
    <col min="1072" max="1072" width="0.7109375" style="400" customWidth="1"/>
    <col min="1073" max="1074" width="0.85546875" style="400" customWidth="1"/>
    <col min="1075" max="1075" width="3.140625" style="400" customWidth="1"/>
    <col min="1076" max="1076" width="2.5703125" style="400" customWidth="1"/>
    <col min="1077" max="1077" width="2.28515625" style="400" customWidth="1"/>
    <col min="1078" max="1078" width="0.7109375" style="400" customWidth="1"/>
    <col min="1079" max="1079" width="3.7109375" style="400" customWidth="1"/>
    <col min="1080" max="1080" width="1.28515625" style="400" customWidth="1"/>
    <col min="1081" max="1081" width="1" style="400" customWidth="1"/>
    <col min="1082" max="1082" width="2" style="400" customWidth="1"/>
    <col min="1083" max="1083" width="2.28515625" style="400" customWidth="1"/>
    <col min="1084" max="1086" width="0.7109375" style="400" customWidth="1"/>
    <col min="1087" max="1087" width="4.140625" style="400" customWidth="1"/>
    <col min="1088" max="1088" width="0.85546875" style="400" customWidth="1"/>
    <col min="1089" max="1090" width="1.140625" style="400" customWidth="1"/>
    <col min="1091" max="1091" width="0.7109375" style="400" customWidth="1"/>
    <col min="1092" max="1092" width="1.42578125" style="400" customWidth="1"/>
    <col min="1093" max="1093" width="3.7109375" style="400" customWidth="1"/>
    <col min="1094" max="1094" width="2" style="400" customWidth="1"/>
    <col min="1095" max="1095" width="1.28515625" style="400" customWidth="1"/>
    <col min="1096" max="1096" width="7" style="400" customWidth="1"/>
    <col min="1097" max="1097" width="1" style="400" customWidth="1"/>
    <col min="1098" max="1098" width="1.28515625" style="400" customWidth="1"/>
    <col min="1099" max="1099" width="1" style="400" customWidth="1"/>
    <col min="1100" max="1100" width="4.28515625" style="400" customWidth="1"/>
    <col min="1101" max="1101" width="1.7109375" style="400" customWidth="1"/>
    <col min="1102" max="1102" width="1.140625" style="400" customWidth="1"/>
    <col min="1103" max="1280" width="6.85546875" style="400"/>
    <col min="1281" max="1281" width="0.85546875" style="400" customWidth="1"/>
    <col min="1282" max="1283" width="1.28515625" style="400" customWidth="1"/>
    <col min="1284" max="1284" width="3.140625" style="400" customWidth="1"/>
    <col min="1285" max="1285" width="0.85546875" style="400" customWidth="1"/>
    <col min="1286" max="1286" width="6.42578125" style="400" customWidth="1"/>
    <col min="1287" max="1287" width="1.28515625" style="400" customWidth="1"/>
    <col min="1288" max="1288" width="3.28515625" style="400" customWidth="1"/>
    <col min="1289" max="1289" width="2.28515625" style="400" customWidth="1"/>
    <col min="1290" max="1290" width="3.28515625" style="400" customWidth="1"/>
    <col min="1291" max="1291" width="0.7109375" style="400" customWidth="1"/>
    <col min="1292" max="1292" width="1.7109375" style="400" customWidth="1"/>
    <col min="1293" max="1293" width="0.7109375" style="400" customWidth="1"/>
    <col min="1294" max="1294" width="2.7109375" style="400" customWidth="1"/>
    <col min="1295" max="1295" width="1.42578125" style="400" customWidth="1"/>
    <col min="1296" max="1296" width="1.5703125" style="400" customWidth="1"/>
    <col min="1297" max="1297" width="1.7109375" style="400" customWidth="1"/>
    <col min="1298" max="1298" width="0.7109375" style="400" customWidth="1"/>
    <col min="1299" max="1299" width="1.28515625" style="400" customWidth="1"/>
    <col min="1300" max="1300" width="2.5703125" style="400" customWidth="1"/>
    <col min="1301" max="1301" width="3.42578125" style="400" customWidth="1"/>
    <col min="1302" max="1302" width="0.85546875" style="400" customWidth="1"/>
    <col min="1303" max="1304" width="0.7109375" style="400" customWidth="1"/>
    <col min="1305" max="1305" width="1.140625" style="400" customWidth="1"/>
    <col min="1306" max="1306" width="1.7109375" style="400" customWidth="1"/>
    <col min="1307" max="1307" width="5" style="400" customWidth="1"/>
    <col min="1308" max="1308" width="1.5703125" style="400" customWidth="1"/>
    <col min="1309" max="1309" width="0.85546875" style="400" customWidth="1"/>
    <col min="1310" max="1310" width="0.7109375" style="400" customWidth="1"/>
    <col min="1311" max="1311" width="1.28515625" style="400" customWidth="1"/>
    <col min="1312" max="1312" width="1.42578125" style="400" customWidth="1"/>
    <col min="1313" max="1314" width="1" style="400" customWidth="1"/>
    <col min="1315" max="1315" width="1.140625" style="400" customWidth="1"/>
    <col min="1316" max="1316" width="3.85546875" style="400" customWidth="1"/>
    <col min="1317" max="1317" width="1.140625" style="400" customWidth="1"/>
    <col min="1318" max="1318" width="0.85546875" style="400" customWidth="1"/>
    <col min="1319" max="1320" width="2" style="400" customWidth="1"/>
    <col min="1321" max="1321" width="1" style="400" customWidth="1"/>
    <col min="1322" max="1322" width="3" style="400" customWidth="1"/>
    <col min="1323" max="1323" width="3.85546875" style="400" customWidth="1"/>
    <col min="1324" max="1324" width="2" style="400" customWidth="1"/>
    <col min="1325" max="1325" width="0.85546875" style="400" customWidth="1"/>
    <col min="1326" max="1326" width="1" style="400" customWidth="1"/>
    <col min="1327" max="1327" width="4.28515625" style="400" customWidth="1"/>
    <col min="1328" max="1328" width="0.7109375" style="400" customWidth="1"/>
    <col min="1329" max="1330" width="0.85546875" style="400" customWidth="1"/>
    <col min="1331" max="1331" width="3.140625" style="400" customWidth="1"/>
    <col min="1332" max="1332" width="2.5703125" style="400" customWidth="1"/>
    <col min="1333" max="1333" width="2.28515625" style="400" customWidth="1"/>
    <col min="1334" max="1334" width="0.7109375" style="400" customWidth="1"/>
    <col min="1335" max="1335" width="3.7109375" style="400" customWidth="1"/>
    <col min="1336" max="1336" width="1.28515625" style="400" customWidth="1"/>
    <col min="1337" max="1337" width="1" style="400" customWidth="1"/>
    <col min="1338" max="1338" width="2" style="400" customWidth="1"/>
    <col min="1339" max="1339" width="2.28515625" style="400" customWidth="1"/>
    <col min="1340" max="1342" width="0.7109375" style="400" customWidth="1"/>
    <col min="1343" max="1343" width="4.140625" style="400" customWidth="1"/>
    <col min="1344" max="1344" width="0.85546875" style="400" customWidth="1"/>
    <col min="1345" max="1346" width="1.140625" style="400" customWidth="1"/>
    <col min="1347" max="1347" width="0.7109375" style="400" customWidth="1"/>
    <col min="1348" max="1348" width="1.42578125" style="400" customWidth="1"/>
    <col min="1349" max="1349" width="3.7109375" style="400" customWidth="1"/>
    <col min="1350" max="1350" width="2" style="400" customWidth="1"/>
    <col min="1351" max="1351" width="1.28515625" style="400" customWidth="1"/>
    <col min="1352" max="1352" width="7" style="400" customWidth="1"/>
    <col min="1353" max="1353" width="1" style="400" customWidth="1"/>
    <col min="1354" max="1354" width="1.28515625" style="400" customWidth="1"/>
    <col min="1355" max="1355" width="1" style="400" customWidth="1"/>
    <col min="1356" max="1356" width="4.28515625" style="400" customWidth="1"/>
    <col min="1357" max="1357" width="1.7109375" style="400" customWidth="1"/>
    <col min="1358" max="1358" width="1.140625" style="400" customWidth="1"/>
    <col min="1359" max="1536" width="6.85546875" style="400"/>
    <col min="1537" max="1537" width="0.85546875" style="400" customWidth="1"/>
    <col min="1538" max="1539" width="1.28515625" style="400" customWidth="1"/>
    <col min="1540" max="1540" width="3.140625" style="400" customWidth="1"/>
    <col min="1541" max="1541" width="0.85546875" style="400" customWidth="1"/>
    <col min="1542" max="1542" width="6.42578125" style="400" customWidth="1"/>
    <col min="1543" max="1543" width="1.28515625" style="400" customWidth="1"/>
    <col min="1544" max="1544" width="3.28515625" style="400" customWidth="1"/>
    <col min="1545" max="1545" width="2.28515625" style="400" customWidth="1"/>
    <col min="1546" max="1546" width="3.28515625" style="400" customWidth="1"/>
    <col min="1547" max="1547" width="0.7109375" style="400" customWidth="1"/>
    <col min="1548" max="1548" width="1.7109375" style="400" customWidth="1"/>
    <col min="1549" max="1549" width="0.7109375" style="400" customWidth="1"/>
    <col min="1550" max="1550" width="2.7109375" style="400" customWidth="1"/>
    <col min="1551" max="1551" width="1.42578125" style="400" customWidth="1"/>
    <col min="1552" max="1552" width="1.5703125" style="400" customWidth="1"/>
    <col min="1553" max="1553" width="1.7109375" style="400" customWidth="1"/>
    <col min="1554" max="1554" width="0.7109375" style="400" customWidth="1"/>
    <col min="1555" max="1555" width="1.28515625" style="400" customWidth="1"/>
    <col min="1556" max="1556" width="2.5703125" style="400" customWidth="1"/>
    <col min="1557" max="1557" width="3.42578125" style="400" customWidth="1"/>
    <col min="1558" max="1558" width="0.85546875" style="400" customWidth="1"/>
    <col min="1559" max="1560" width="0.7109375" style="400" customWidth="1"/>
    <col min="1561" max="1561" width="1.140625" style="400" customWidth="1"/>
    <col min="1562" max="1562" width="1.7109375" style="400" customWidth="1"/>
    <col min="1563" max="1563" width="5" style="400" customWidth="1"/>
    <col min="1564" max="1564" width="1.5703125" style="400" customWidth="1"/>
    <col min="1565" max="1565" width="0.85546875" style="400" customWidth="1"/>
    <col min="1566" max="1566" width="0.7109375" style="400" customWidth="1"/>
    <col min="1567" max="1567" width="1.28515625" style="400" customWidth="1"/>
    <col min="1568" max="1568" width="1.42578125" style="400" customWidth="1"/>
    <col min="1569" max="1570" width="1" style="400" customWidth="1"/>
    <col min="1571" max="1571" width="1.140625" style="400" customWidth="1"/>
    <col min="1572" max="1572" width="3.85546875" style="400" customWidth="1"/>
    <col min="1573" max="1573" width="1.140625" style="400" customWidth="1"/>
    <col min="1574" max="1574" width="0.85546875" style="400" customWidth="1"/>
    <col min="1575" max="1576" width="2" style="400" customWidth="1"/>
    <col min="1577" max="1577" width="1" style="400" customWidth="1"/>
    <col min="1578" max="1578" width="3" style="400" customWidth="1"/>
    <col min="1579" max="1579" width="3.85546875" style="400" customWidth="1"/>
    <col min="1580" max="1580" width="2" style="400" customWidth="1"/>
    <col min="1581" max="1581" width="0.85546875" style="400" customWidth="1"/>
    <col min="1582" max="1582" width="1" style="400" customWidth="1"/>
    <col min="1583" max="1583" width="4.28515625" style="400" customWidth="1"/>
    <col min="1584" max="1584" width="0.7109375" style="400" customWidth="1"/>
    <col min="1585" max="1586" width="0.85546875" style="400" customWidth="1"/>
    <col min="1587" max="1587" width="3.140625" style="400" customWidth="1"/>
    <col min="1588" max="1588" width="2.5703125" style="400" customWidth="1"/>
    <col min="1589" max="1589" width="2.28515625" style="400" customWidth="1"/>
    <col min="1590" max="1590" width="0.7109375" style="400" customWidth="1"/>
    <col min="1591" max="1591" width="3.7109375" style="400" customWidth="1"/>
    <col min="1592" max="1592" width="1.28515625" style="400" customWidth="1"/>
    <col min="1593" max="1593" width="1" style="400" customWidth="1"/>
    <col min="1594" max="1594" width="2" style="400" customWidth="1"/>
    <col min="1595" max="1595" width="2.28515625" style="400" customWidth="1"/>
    <col min="1596" max="1598" width="0.7109375" style="400" customWidth="1"/>
    <col min="1599" max="1599" width="4.140625" style="400" customWidth="1"/>
    <col min="1600" max="1600" width="0.85546875" style="400" customWidth="1"/>
    <col min="1601" max="1602" width="1.140625" style="400" customWidth="1"/>
    <col min="1603" max="1603" width="0.7109375" style="400" customWidth="1"/>
    <col min="1604" max="1604" width="1.42578125" style="400" customWidth="1"/>
    <col min="1605" max="1605" width="3.7109375" style="400" customWidth="1"/>
    <col min="1606" max="1606" width="2" style="400" customWidth="1"/>
    <col min="1607" max="1607" width="1.28515625" style="400" customWidth="1"/>
    <col min="1608" max="1608" width="7" style="400" customWidth="1"/>
    <col min="1609" max="1609" width="1" style="400" customWidth="1"/>
    <col min="1610" max="1610" width="1.28515625" style="400" customWidth="1"/>
    <col min="1611" max="1611" width="1" style="400" customWidth="1"/>
    <col min="1612" max="1612" width="4.28515625" style="400" customWidth="1"/>
    <col min="1613" max="1613" width="1.7109375" style="400" customWidth="1"/>
    <col min="1614" max="1614" width="1.140625" style="400" customWidth="1"/>
    <col min="1615" max="1792" width="6.85546875" style="400"/>
    <col min="1793" max="1793" width="0.85546875" style="400" customWidth="1"/>
    <col min="1794" max="1795" width="1.28515625" style="400" customWidth="1"/>
    <col min="1796" max="1796" width="3.140625" style="400" customWidth="1"/>
    <col min="1797" max="1797" width="0.85546875" style="400" customWidth="1"/>
    <col min="1798" max="1798" width="6.42578125" style="400" customWidth="1"/>
    <col min="1799" max="1799" width="1.28515625" style="400" customWidth="1"/>
    <col min="1800" max="1800" width="3.28515625" style="400" customWidth="1"/>
    <col min="1801" max="1801" width="2.28515625" style="400" customWidth="1"/>
    <col min="1802" max="1802" width="3.28515625" style="400" customWidth="1"/>
    <col min="1803" max="1803" width="0.7109375" style="400" customWidth="1"/>
    <col min="1804" max="1804" width="1.7109375" style="400" customWidth="1"/>
    <col min="1805" max="1805" width="0.7109375" style="400" customWidth="1"/>
    <col min="1806" max="1806" width="2.7109375" style="400" customWidth="1"/>
    <col min="1807" max="1807" width="1.42578125" style="400" customWidth="1"/>
    <col min="1808" max="1808" width="1.5703125" style="400" customWidth="1"/>
    <col min="1809" max="1809" width="1.7109375" style="400" customWidth="1"/>
    <col min="1810" max="1810" width="0.7109375" style="400" customWidth="1"/>
    <col min="1811" max="1811" width="1.28515625" style="400" customWidth="1"/>
    <col min="1812" max="1812" width="2.5703125" style="400" customWidth="1"/>
    <col min="1813" max="1813" width="3.42578125" style="400" customWidth="1"/>
    <col min="1814" max="1814" width="0.85546875" style="400" customWidth="1"/>
    <col min="1815" max="1816" width="0.7109375" style="400" customWidth="1"/>
    <col min="1817" max="1817" width="1.140625" style="400" customWidth="1"/>
    <col min="1818" max="1818" width="1.7109375" style="400" customWidth="1"/>
    <col min="1819" max="1819" width="5" style="400" customWidth="1"/>
    <col min="1820" max="1820" width="1.5703125" style="400" customWidth="1"/>
    <col min="1821" max="1821" width="0.85546875" style="400" customWidth="1"/>
    <col min="1822" max="1822" width="0.7109375" style="400" customWidth="1"/>
    <col min="1823" max="1823" width="1.28515625" style="400" customWidth="1"/>
    <col min="1824" max="1824" width="1.42578125" style="400" customWidth="1"/>
    <col min="1825" max="1826" width="1" style="400" customWidth="1"/>
    <col min="1827" max="1827" width="1.140625" style="400" customWidth="1"/>
    <col min="1828" max="1828" width="3.85546875" style="400" customWidth="1"/>
    <col min="1829" max="1829" width="1.140625" style="400" customWidth="1"/>
    <col min="1830" max="1830" width="0.85546875" style="400" customWidth="1"/>
    <col min="1831" max="1832" width="2" style="400" customWidth="1"/>
    <col min="1833" max="1833" width="1" style="400" customWidth="1"/>
    <col min="1834" max="1834" width="3" style="400" customWidth="1"/>
    <col min="1835" max="1835" width="3.85546875" style="400" customWidth="1"/>
    <col min="1836" max="1836" width="2" style="400" customWidth="1"/>
    <col min="1837" max="1837" width="0.85546875" style="400" customWidth="1"/>
    <col min="1838" max="1838" width="1" style="400" customWidth="1"/>
    <col min="1839" max="1839" width="4.28515625" style="400" customWidth="1"/>
    <col min="1840" max="1840" width="0.7109375" style="400" customWidth="1"/>
    <col min="1841" max="1842" width="0.85546875" style="400" customWidth="1"/>
    <col min="1843" max="1843" width="3.140625" style="400" customWidth="1"/>
    <col min="1844" max="1844" width="2.5703125" style="400" customWidth="1"/>
    <col min="1845" max="1845" width="2.28515625" style="400" customWidth="1"/>
    <col min="1846" max="1846" width="0.7109375" style="400" customWidth="1"/>
    <col min="1847" max="1847" width="3.7109375" style="400" customWidth="1"/>
    <col min="1848" max="1848" width="1.28515625" style="400" customWidth="1"/>
    <col min="1849" max="1849" width="1" style="400" customWidth="1"/>
    <col min="1850" max="1850" width="2" style="400" customWidth="1"/>
    <col min="1851" max="1851" width="2.28515625" style="400" customWidth="1"/>
    <col min="1852" max="1854" width="0.7109375" style="400" customWidth="1"/>
    <col min="1855" max="1855" width="4.140625" style="400" customWidth="1"/>
    <col min="1856" max="1856" width="0.85546875" style="400" customWidth="1"/>
    <col min="1857" max="1858" width="1.140625" style="400" customWidth="1"/>
    <col min="1859" max="1859" width="0.7109375" style="400" customWidth="1"/>
    <col min="1860" max="1860" width="1.42578125" style="400" customWidth="1"/>
    <col min="1861" max="1861" width="3.7109375" style="400" customWidth="1"/>
    <col min="1862" max="1862" width="2" style="400" customWidth="1"/>
    <col min="1863" max="1863" width="1.28515625" style="400" customWidth="1"/>
    <col min="1864" max="1864" width="7" style="400" customWidth="1"/>
    <col min="1865" max="1865" width="1" style="400" customWidth="1"/>
    <col min="1866" max="1866" width="1.28515625" style="400" customWidth="1"/>
    <col min="1867" max="1867" width="1" style="400" customWidth="1"/>
    <col min="1868" max="1868" width="4.28515625" style="400" customWidth="1"/>
    <col min="1869" max="1869" width="1.7109375" style="400" customWidth="1"/>
    <col min="1870" max="1870" width="1.140625" style="400" customWidth="1"/>
    <col min="1871" max="2048" width="6.85546875" style="400"/>
    <col min="2049" max="2049" width="0.85546875" style="400" customWidth="1"/>
    <col min="2050" max="2051" width="1.28515625" style="400" customWidth="1"/>
    <col min="2052" max="2052" width="3.140625" style="400" customWidth="1"/>
    <col min="2053" max="2053" width="0.85546875" style="400" customWidth="1"/>
    <col min="2054" max="2054" width="6.42578125" style="400" customWidth="1"/>
    <col min="2055" max="2055" width="1.28515625" style="400" customWidth="1"/>
    <col min="2056" max="2056" width="3.28515625" style="400" customWidth="1"/>
    <col min="2057" max="2057" width="2.28515625" style="400" customWidth="1"/>
    <col min="2058" max="2058" width="3.28515625" style="400" customWidth="1"/>
    <col min="2059" max="2059" width="0.7109375" style="400" customWidth="1"/>
    <col min="2060" max="2060" width="1.7109375" style="400" customWidth="1"/>
    <col min="2061" max="2061" width="0.7109375" style="400" customWidth="1"/>
    <col min="2062" max="2062" width="2.7109375" style="400" customWidth="1"/>
    <col min="2063" max="2063" width="1.42578125" style="400" customWidth="1"/>
    <col min="2064" max="2064" width="1.5703125" style="400" customWidth="1"/>
    <col min="2065" max="2065" width="1.7109375" style="400" customWidth="1"/>
    <col min="2066" max="2066" width="0.7109375" style="400" customWidth="1"/>
    <col min="2067" max="2067" width="1.28515625" style="400" customWidth="1"/>
    <col min="2068" max="2068" width="2.5703125" style="400" customWidth="1"/>
    <col min="2069" max="2069" width="3.42578125" style="400" customWidth="1"/>
    <col min="2070" max="2070" width="0.85546875" style="400" customWidth="1"/>
    <col min="2071" max="2072" width="0.7109375" style="400" customWidth="1"/>
    <col min="2073" max="2073" width="1.140625" style="400" customWidth="1"/>
    <col min="2074" max="2074" width="1.7109375" style="400" customWidth="1"/>
    <col min="2075" max="2075" width="5" style="400" customWidth="1"/>
    <col min="2076" max="2076" width="1.5703125" style="400" customWidth="1"/>
    <col min="2077" max="2077" width="0.85546875" style="400" customWidth="1"/>
    <col min="2078" max="2078" width="0.7109375" style="400" customWidth="1"/>
    <col min="2079" max="2079" width="1.28515625" style="400" customWidth="1"/>
    <col min="2080" max="2080" width="1.42578125" style="400" customWidth="1"/>
    <col min="2081" max="2082" width="1" style="400" customWidth="1"/>
    <col min="2083" max="2083" width="1.140625" style="400" customWidth="1"/>
    <col min="2084" max="2084" width="3.85546875" style="400" customWidth="1"/>
    <col min="2085" max="2085" width="1.140625" style="400" customWidth="1"/>
    <col min="2086" max="2086" width="0.85546875" style="400" customWidth="1"/>
    <col min="2087" max="2088" width="2" style="400" customWidth="1"/>
    <col min="2089" max="2089" width="1" style="400" customWidth="1"/>
    <col min="2090" max="2090" width="3" style="400" customWidth="1"/>
    <col min="2091" max="2091" width="3.85546875" style="400" customWidth="1"/>
    <col min="2092" max="2092" width="2" style="400" customWidth="1"/>
    <col min="2093" max="2093" width="0.85546875" style="400" customWidth="1"/>
    <col min="2094" max="2094" width="1" style="400" customWidth="1"/>
    <col min="2095" max="2095" width="4.28515625" style="400" customWidth="1"/>
    <col min="2096" max="2096" width="0.7109375" style="400" customWidth="1"/>
    <col min="2097" max="2098" width="0.85546875" style="400" customWidth="1"/>
    <col min="2099" max="2099" width="3.140625" style="400" customWidth="1"/>
    <col min="2100" max="2100" width="2.5703125" style="400" customWidth="1"/>
    <col min="2101" max="2101" width="2.28515625" style="400" customWidth="1"/>
    <col min="2102" max="2102" width="0.7109375" style="400" customWidth="1"/>
    <col min="2103" max="2103" width="3.7109375" style="400" customWidth="1"/>
    <col min="2104" max="2104" width="1.28515625" style="400" customWidth="1"/>
    <col min="2105" max="2105" width="1" style="400" customWidth="1"/>
    <col min="2106" max="2106" width="2" style="400" customWidth="1"/>
    <col min="2107" max="2107" width="2.28515625" style="400" customWidth="1"/>
    <col min="2108" max="2110" width="0.7109375" style="400" customWidth="1"/>
    <col min="2111" max="2111" width="4.140625" style="400" customWidth="1"/>
    <col min="2112" max="2112" width="0.85546875" style="400" customWidth="1"/>
    <col min="2113" max="2114" width="1.140625" style="400" customWidth="1"/>
    <col min="2115" max="2115" width="0.7109375" style="400" customWidth="1"/>
    <col min="2116" max="2116" width="1.42578125" style="400" customWidth="1"/>
    <col min="2117" max="2117" width="3.7109375" style="400" customWidth="1"/>
    <col min="2118" max="2118" width="2" style="400" customWidth="1"/>
    <col min="2119" max="2119" width="1.28515625" style="400" customWidth="1"/>
    <col min="2120" max="2120" width="7" style="400" customWidth="1"/>
    <col min="2121" max="2121" width="1" style="400" customWidth="1"/>
    <col min="2122" max="2122" width="1.28515625" style="400" customWidth="1"/>
    <col min="2123" max="2123" width="1" style="400" customWidth="1"/>
    <col min="2124" max="2124" width="4.28515625" style="400" customWidth="1"/>
    <col min="2125" max="2125" width="1.7109375" style="400" customWidth="1"/>
    <col min="2126" max="2126" width="1.140625" style="400" customWidth="1"/>
    <col min="2127" max="2304" width="6.85546875" style="400"/>
    <col min="2305" max="2305" width="0.85546875" style="400" customWidth="1"/>
    <col min="2306" max="2307" width="1.28515625" style="400" customWidth="1"/>
    <col min="2308" max="2308" width="3.140625" style="400" customWidth="1"/>
    <col min="2309" max="2309" width="0.85546875" style="400" customWidth="1"/>
    <col min="2310" max="2310" width="6.42578125" style="400" customWidth="1"/>
    <col min="2311" max="2311" width="1.28515625" style="400" customWidth="1"/>
    <col min="2312" max="2312" width="3.28515625" style="400" customWidth="1"/>
    <col min="2313" max="2313" width="2.28515625" style="400" customWidth="1"/>
    <col min="2314" max="2314" width="3.28515625" style="400" customWidth="1"/>
    <col min="2315" max="2315" width="0.7109375" style="400" customWidth="1"/>
    <col min="2316" max="2316" width="1.7109375" style="400" customWidth="1"/>
    <col min="2317" max="2317" width="0.7109375" style="400" customWidth="1"/>
    <col min="2318" max="2318" width="2.7109375" style="400" customWidth="1"/>
    <col min="2319" max="2319" width="1.42578125" style="400" customWidth="1"/>
    <col min="2320" max="2320" width="1.5703125" style="400" customWidth="1"/>
    <col min="2321" max="2321" width="1.7109375" style="400" customWidth="1"/>
    <col min="2322" max="2322" width="0.7109375" style="400" customWidth="1"/>
    <col min="2323" max="2323" width="1.28515625" style="400" customWidth="1"/>
    <col min="2324" max="2324" width="2.5703125" style="400" customWidth="1"/>
    <col min="2325" max="2325" width="3.42578125" style="400" customWidth="1"/>
    <col min="2326" max="2326" width="0.85546875" style="400" customWidth="1"/>
    <col min="2327" max="2328" width="0.7109375" style="400" customWidth="1"/>
    <col min="2329" max="2329" width="1.140625" style="400" customWidth="1"/>
    <col min="2330" max="2330" width="1.7109375" style="400" customWidth="1"/>
    <col min="2331" max="2331" width="5" style="400" customWidth="1"/>
    <col min="2332" max="2332" width="1.5703125" style="400" customWidth="1"/>
    <col min="2333" max="2333" width="0.85546875" style="400" customWidth="1"/>
    <col min="2334" max="2334" width="0.7109375" style="400" customWidth="1"/>
    <col min="2335" max="2335" width="1.28515625" style="400" customWidth="1"/>
    <col min="2336" max="2336" width="1.42578125" style="400" customWidth="1"/>
    <col min="2337" max="2338" width="1" style="400" customWidth="1"/>
    <col min="2339" max="2339" width="1.140625" style="400" customWidth="1"/>
    <col min="2340" max="2340" width="3.85546875" style="400" customWidth="1"/>
    <col min="2341" max="2341" width="1.140625" style="400" customWidth="1"/>
    <col min="2342" max="2342" width="0.85546875" style="400" customWidth="1"/>
    <col min="2343" max="2344" width="2" style="400" customWidth="1"/>
    <col min="2345" max="2345" width="1" style="400" customWidth="1"/>
    <col min="2346" max="2346" width="3" style="400" customWidth="1"/>
    <col min="2347" max="2347" width="3.85546875" style="400" customWidth="1"/>
    <col min="2348" max="2348" width="2" style="400" customWidth="1"/>
    <col min="2349" max="2349" width="0.85546875" style="400" customWidth="1"/>
    <col min="2350" max="2350" width="1" style="400" customWidth="1"/>
    <col min="2351" max="2351" width="4.28515625" style="400" customWidth="1"/>
    <col min="2352" max="2352" width="0.7109375" style="400" customWidth="1"/>
    <col min="2353" max="2354" width="0.85546875" style="400" customWidth="1"/>
    <col min="2355" max="2355" width="3.140625" style="400" customWidth="1"/>
    <col min="2356" max="2356" width="2.5703125" style="400" customWidth="1"/>
    <col min="2357" max="2357" width="2.28515625" style="400" customWidth="1"/>
    <col min="2358" max="2358" width="0.7109375" style="400" customWidth="1"/>
    <col min="2359" max="2359" width="3.7109375" style="400" customWidth="1"/>
    <col min="2360" max="2360" width="1.28515625" style="400" customWidth="1"/>
    <col min="2361" max="2361" width="1" style="400" customWidth="1"/>
    <col min="2362" max="2362" width="2" style="400" customWidth="1"/>
    <col min="2363" max="2363" width="2.28515625" style="400" customWidth="1"/>
    <col min="2364" max="2366" width="0.7109375" style="400" customWidth="1"/>
    <col min="2367" max="2367" width="4.140625" style="400" customWidth="1"/>
    <col min="2368" max="2368" width="0.85546875" style="400" customWidth="1"/>
    <col min="2369" max="2370" width="1.140625" style="400" customWidth="1"/>
    <col min="2371" max="2371" width="0.7109375" style="400" customWidth="1"/>
    <col min="2372" max="2372" width="1.42578125" style="400" customWidth="1"/>
    <col min="2373" max="2373" width="3.7109375" style="400" customWidth="1"/>
    <col min="2374" max="2374" width="2" style="400" customWidth="1"/>
    <col min="2375" max="2375" width="1.28515625" style="400" customWidth="1"/>
    <col min="2376" max="2376" width="7" style="400" customWidth="1"/>
    <col min="2377" max="2377" width="1" style="400" customWidth="1"/>
    <col min="2378" max="2378" width="1.28515625" style="400" customWidth="1"/>
    <col min="2379" max="2379" width="1" style="400" customWidth="1"/>
    <col min="2380" max="2380" width="4.28515625" style="400" customWidth="1"/>
    <col min="2381" max="2381" width="1.7109375" style="400" customWidth="1"/>
    <col min="2382" max="2382" width="1.140625" style="400" customWidth="1"/>
    <col min="2383" max="2560" width="6.85546875" style="400"/>
    <col min="2561" max="2561" width="0.85546875" style="400" customWidth="1"/>
    <col min="2562" max="2563" width="1.28515625" style="400" customWidth="1"/>
    <col min="2564" max="2564" width="3.140625" style="400" customWidth="1"/>
    <col min="2565" max="2565" width="0.85546875" style="400" customWidth="1"/>
    <col min="2566" max="2566" width="6.42578125" style="400" customWidth="1"/>
    <col min="2567" max="2567" width="1.28515625" style="400" customWidth="1"/>
    <col min="2568" max="2568" width="3.28515625" style="400" customWidth="1"/>
    <col min="2569" max="2569" width="2.28515625" style="400" customWidth="1"/>
    <col min="2570" max="2570" width="3.28515625" style="400" customWidth="1"/>
    <col min="2571" max="2571" width="0.7109375" style="400" customWidth="1"/>
    <col min="2572" max="2572" width="1.7109375" style="400" customWidth="1"/>
    <col min="2573" max="2573" width="0.7109375" style="400" customWidth="1"/>
    <col min="2574" max="2574" width="2.7109375" style="400" customWidth="1"/>
    <col min="2575" max="2575" width="1.42578125" style="400" customWidth="1"/>
    <col min="2576" max="2576" width="1.5703125" style="400" customWidth="1"/>
    <col min="2577" max="2577" width="1.7109375" style="400" customWidth="1"/>
    <col min="2578" max="2578" width="0.7109375" style="400" customWidth="1"/>
    <col min="2579" max="2579" width="1.28515625" style="400" customWidth="1"/>
    <col min="2580" max="2580" width="2.5703125" style="400" customWidth="1"/>
    <col min="2581" max="2581" width="3.42578125" style="400" customWidth="1"/>
    <col min="2582" max="2582" width="0.85546875" style="400" customWidth="1"/>
    <col min="2583" max="2584" width="0.7109375" style="400" customWidth="1"/>
    <col min="2585" max="2585" width="1.140625" style="400" customWidth="1"/>
    <col min="2586" max="2586" width="1.7109375" style="400" customWidth="1"/>
    <col min="2587" max="2587" width="5" style="400" customWidth="1"/>
    <col min="2588" max="2588" width="1.5703125" style="400" customWidth="1"/>
    <col min="2589" max="2589" width="0.85546875" style="400" customWidth="1"/>
    <col min="2590" max="2590" width="0.7109375" style="400" customWidth="1"/>
    <col min="2591" max="2591" width="1.28515625" style="400" customWidth="1"/>
    <col min="2592" max="2592" width="1.42578125" style="400" customWidth="1"/>
    <col min="2593" max="2594" width="1" style="400" customWidth="1"/>
    <col min="2595" max="2595" width="1.140625" style="400" customWidth="1"/>
    <col min="2596" max="2596" width="3.85546875" style="400" customWidth="1"/>
    <col min="2597" max="2597" width="1.140625" style="400" customWidth="1"/>
    <col min="2598" max="2598" width="0.85546875" style="400" customWidth="1"/>
    <col min="2599" max="2600" width="2" style="400" customWidth="1"/>
    <col min="2601" max="2601" width="1" style="400" customWidth="1"/>
    <col min="2602" max="2602" width="3" style="400" customWidth="1"/>
    <col min="2603" max="2603" width="3.85546875" style="400" customWidth="1"/>
    <col min="2604" max="2604" width="2" style="400" customWidth="1"/>
    <col min="2605" max="2605" width="0.85546875" style="400" customWidth="1"/>
    <col min="2606" max="2606" width="1" style="400" customWidth="1"/>
    <col min="2607" max="2607" width="4.28515625" style="400" customWidth="1"/>
    <col min="2608" max="2608" width="0.7109375" style="400" customWidth="1"/>
    <col min="2609" max="2610" width="0.85546875" style="400" customWidth="1"/>
    <col min="2611" max="2611" width="3.140625" style="400" customWidth="1"/>
    <col min="2612" max="2612" width="2.5703125" style="400" customWidth="1"/>
    <col min="2613" max="2613" width="2.28515625" style="400" customWidth="1"/>
    <col min="2614" max="2614" width="0.7109375" style="400" customWidth="1"/>
    <col min="2615" max="2615" width="3.7109375" style="400" customWidth="1"/>
    <col min="2616" max="2616" width="1.28515625" style="400" customWidth="1"/>
    <col min="2617" max="2617" width="1" style="400" customWidth="1"/>
    <col min="2618" max="2618" width="2" style="400" customWidth="1"/>
    <col min="2619" max="2619" width="2.28515625" style="400" customWidth="1"/>
    <col min="2620" max="2622" width="0.7109375" style="400" customWidth="1"/>
    <col min="2623" max="2623" width="4.140625" style="400" customWidth="1"/>
    <col min="2624" max="2624" width="0.85546875" style="400" customWidth="1"/>
    <col min="2625" max="2626" width="1.140625" style="400" customWidth="1"/>
    <col min="2627" max="2627" width="0.7109375" style="400" customWidth="1"/>
    <col min="2628" max="2628" width="1.42578125" style="400" customWidth="1"/>
    <col min="2629" max="2629" width="3.7109375" style="400" customWidth="1"/>
    <col min="2630" max="2630" width="2" style="400" customWidth="1"/>
    <col min="2631" max="2631" width="1.28515625" style="400" customWidth="1"/>
    <col min="2632" max="2632" width="7" style="400" customWidth="1"/>
    <col min="2633" max="2633" width="1" style="400" customWidth="1"/>
    <col min="2634" max="2634" width="1.28515625" style="400" customWidth="1"/>
    <col min="2635" max="2635" width="1" style="400" customWidth="1"/>
    <col min="2636" max="2636" width="4.28515625" style="400" customWidth="1"/>
    <col min="2637" max="2637" width="1.7109375" style="400" customWidth="1"/>
    <col min="2638" max="2638" width="1.140625" style="400" customWidth="1"/>
    <col min="2639" max="2816" width="6.85546875" style="400"/>
    <col min="2817" max="2817" width="0.85546875" style="400" customWidth="1"/>
    <col min="2818" max="2819" width="1.28515625" style="400" customWidth="1"/>
    <col min="2820" max="2820" width="3.140625" style="400" customWidth="1"/>
    <col min="2821" max="2821" width="0.85546875" style="400" customWidth="1"/>
    <col min="2822" max="2822" width="6.42578125" style="400" customWidth="1"/>
    <col min="2823" max="2823" width="1.28515625" style="400" customWidth="1"/>
    <col min="2824" max="2824" width="3.28515625" style="400" customWidth="1"/>
    <col min="2825" max="2825" width="2.28515625" style="400" customWidth="1"/>
    <col min="2826" max="2826" width="3.28515625" style="400" customWidth="1"/>
    <col min="2827" max="2827" width="0.7109375" style="400" customWidth="1"/>
    <col min="2828" max="2828" width="1.7109375" style="400" customWidth="1"/>
    <col min="2829" max="2829" width="0.7109375" style="400" customWidth="1"/>
    <col min="2830" max="2830" width="2.7109375" style="400" customWidth="1"/>
    <col min="2831" max="2831" width="1.42578125" style="400" customWidth="1"/>
    <col min="2832" max="2832" width="1.5703125" style="400" customWidth="1"/>
    <col min="2833" max="2833" width="1.7109375" style="400" customWidth="1"/>
    <col min="2834" max="2834" width="0.7109375" style="400" customWidth="1"/>
    <col min="2835" max="2835" width="1.28515625" style="400" customWidth="1"/>
    <col min="2836" max="2836" width="2.5703125" style="400" customWidth="1"/>
    <col min="2837" max="2837" width="3.42578125" style="400" customWidth="1"/>
    <col min="2838" max="2838" width="0.85546875" style="400" customWidth="1"/>
    <col min="2839" max="2840" width="0.7109375" style="400" customWidth="1"/>
    <col min="2841" max="2841" width="1.140625" style="400" customWidth="1"/>
    <col min="2842" max="2842" width="1.7109375" style="400" customWidth="1"/>
    <col min="2843" max="2843" width="5" style="400" customWidth="1"/>
    <col min="2844" max="2844" width="1.5703125" style="400" customWidth="1"/>
    <col min="2845" max="2845" width="0.85546875" style="400" customWidth="1"/>
    <col min="2846" max="2846" width="0.7109375" style="400" customWidth="1"/>
    <col min="2847" max="2847" width="1.28515625" style="400" customWidth="1"/>
    <col min="2848" max="2848" width="1.42578125" style="400" customWidth="1"/>
    <col min="2849" max="2850" width="1" style="400" customWidth="1"/>
    <col min="2851" max="2851" width="1.140625" style="400" customWidth="1"/>
    <col min="2852" max="2852" width="3.85546875" style="400" customWidth="1"/>
    <col min="2853" max="2853" width="1.140625" style="400" customWidth="1"/>
    <col min="2854" max="2854" width="0.85546875" style="400" customWidth="1"/>
    <col min="2855" max="2856" width="2" style="400" customWidth="1"/>
    <col min="2857" max="2857" width="1" style="400" customWidth="1"/>
    <col min="2858" max="2858" width="3" style="400" customWidth="1"/>
    <col min="2859" max="2859" width="3.85546875" style="400" customWidth="1"/>
    <col min="2860" max="2860" width="2" style="400" customWidth="1"/>
    <col min="2861" max="2861" width="0.85546875" style="400" customWidth="1"/>
    <col min="2862" max="2862" width="1" style="400" customWidth="1"/>
    <col min="2863" max="2863" width="4.28515625" style="400" customWidth="1"/>
    <col min="2864" max="2864" width="0.7109375" style="400" customWidth="1"/>
    <col min="2865" max="2866" width="0.85546875" style="400" customWidth="1"/>
    <col min="2867" max="2867" width="3.140625" style="400" customWidth="1"/>
    <col min="2868" max="2868" width="2.5703125" style="400" customWidth="1"/>
    <col min="2869" max="2869" width="2.28515625" style="400" customWidth="1"/>
    <col min="2870" max="2870" width="0.7109375" style="400" customWidth="1"/>
    <col min="2871" max="2871" width="3.7109375" style="400" customWidth="1"/>
    <col min="2872" max="2872" width="1.28515625" style="400" customWidth="1"/>
    <col min="2873" max="2873" width="1" style="400" customWidth="1"/>
    <col min="2874" max="2874" width="2" style="400" customWidth="1"/>
    <col min="2875" max="2875" width="2.28515625" style="400" customWidth="1"/>
    <col min="2876" max="2878" width="0.7109375" style="400" customWidth="1"/>
    <col min="2879" max="2879" width="4.140625" style="400" customWidth="1"/>
    <col min="2880" max="2880" width="0.85546875" style="400" customWidth="1"/>
    <col min="2881" max="2882" width="1.140625" style="400" customWidth="1"/>
    <col min="2883" max="2883" width="0.7109375" style="400" customWidth="1"/>
    <col min="2884" max="2884" width="1.42578125" style="400" customWidth="1"/>
    <col min="2885" max="2885" width="3.7109375" style="400" customWidth="1"/>
    <col min="2886" max="2886" width="2" style="400" customWidth="1"/>
    <col min="2887" max="2887" width="1.28515625" style="400" customWidth="1"/>
    <col min="2888" max="2888" width="7" style="400" customWidth="1"/>
    <col min="2889" max="2889" width="1" style="400" customWidth="1"/>
    <col min="2890" max="2890" width="1.28515625" style="400" customWidth="1"/>
    <col min="2891" max="2891" width="1" style="400" customWidth="1"/>
    <col min="2892" max="2892" width="4.28515625" style="400" customWidth="1"/>
    <col min="2893" max="2893" width="1.7109375" style="400" customWidth="1"/>
    <col min="2894" max="2894" width="1.140625" style="400" customWidth="1"/>
    <col min="2895" max="3072" width="6.85546875" style="400"/>
    <col min="3073" max="3073" width="0.85546875" style="400" customWidth="1"/>
    <col min="3074" max="3075" width="1.28515625" style="400" customWidth="1"/>
    <col min="3076" max="3076" width="3.140625" style="400" customWidth="1"/>
    <col min="3077" max="3077" width="0.85546875" style="400" customWidth="1"/>
    <col min="3078" max="3078" width="6.42578125" style="400" customWidth="1"/>
    <col min="3079" max="3079" width="1.28515625" style="400" customWidth="1"/>
    <col min="3080" max="3080" width="3.28515625" style="400" customWidth="1"/>
    <col min="3081" max="3081" width="2.28515625" style="400" customWidth="1"/>
    <col min="3082" max="3082" width="3.28515625" style="400" customWidth="1"/>
    <col min="3083" max="3083" width="0.7109375" style="400" customWidth="1"/>
    <col min="3084" max="3084" width="1.7109375" style="400" customWidth="1"/>
    <col min="3085" max="3085" width="0.7109375" style="400" customWidth="1"/>
    <col min="3086" max="3086" width="2.7109375" style="400" customWidth="1"/>
    <col min="3087" max="3087" width="1.42578125" style="400" customWidth="1"/>
    <col min="3088" max="3088" width="1.5703125" style="400" customWidth="1"/>
    <col min="3089" max="3089" width="1.7109375" style="400" customWidth="1"/>
    <col min="3090" max="3090" width="0.7109375" style="400" customWidth="1"/>
    <col min="3091" max="3091" width="1.28515625" style="400" customWidth="1"/>
    <col min="3092" max="3092" width="2.5703125" style="400" customWidth="1"/>
    <col min="3093" max="3093" width="3.42578125" style="400" customWidth="1"/>
    <col min="3094" max="3094" width="0.85546875" style="400" customWidth="1"/>
    <col min="3095" max="3096" width="0.7109375" style="400" customWidth="1"/>
    <col min="3097" max="3097" width="1.140625" style="400" customWidth="1"/>
    <col min="3098" max="3098" width="1.7109375" style="400" customWidth="1"/>
    <col min="3099" max="3099" width="5" style="400" customWidth="1"/>
    <col min="3100" max="3100" width="1.5703125" style="400" customWidth="1"/>
    <col min="3101" max="3101" width="0.85546875" style="400" customWidth="1"/>
    <col min="3102" max="3102" width="0.7109375" style="400" customWidth="1"/>
    <col min="3103" max="3103" width="1.28515625" style="400" customWidth="1"/>
    <col min="3104" max="3104" width="1.42578125" style="400" customWidth="1"/>
    <col min="3105" max="3106" width="1" style="400" customWidth="1"/>
    <col min="3107" max="3107" width="1.140625" style="400" customWidth="1"/>
    <col min="3108" max="3108" width="3.85546875" style="400" customWidth="1"/>
    <col min="3109" max="3109" width="1.140625" style="400" customWidth="1"/>
    <col min="3110" max="3110" width="0.85546875" style="400" customWidth="1"/>
    <col min="3111" max="3112" width="2" style="400" customWidth="1"/>
    <col min="3113" max="3113" width="1" style="400" customWidth="1"/>
    <col min="3114" max="3114" width="3" style="400" customWidth="1"/>
    <col min="3115" max="3115" width="3.85546875" style="400" customWidth="1"/>
    <col min="3116" max="3116" width="2" style="400" customWidth="1"/>
    <col min="3117" max="3117" width="0.85546875" style="400" customWidth="1"/>
    <col min="3118" max="3118" width="1" style="400" customWidth="1"/>
    <col min="3119" max="3119" width="4.28515625" style="400" customWidth="1"/>
    <col min="3120" max="3120" width="0.7109375" style="400" customWidth="1"/>
    <col min="3121" max="3122" width="0.85546875" style="400" customWidth="1"/>
    <col min="3123" max="3123" width="3.140625" style="400" customWidth="1"/>
    <col min="3124" max="3124" width="2.5703125" style="400" customWidth="1"/>
    <col min="3125" max="3125" width="2.28515625" style="400" customWidth="1"/>
    <col min="3126" max="3126" width="0.7109375" style="400" customWidth="1"/>
    <col min="3127" max="3127" width="3.7109375" style="400" customWidth="1"/>
    <col min="3128" max="3128" width="1.28515625" style="400" customWidth="1"/>
    <col min="3129" max="3129" width="1" style="400" customWidth="1"/>
    <col min="3130" max="3130" width="2" style="400" customWidth="1"/>
    <col min="3131" max="3131" width="2.28515625" style="400" customWidth="1"/>
    <col min="3132" max="3134" width="0.7109375" style="400" customWidth="1"/>
    <col min="3135" max="3135" width="4.140625" style="400" customWidth="1"/>
    <col min="3136" max="3136" width="0.85546875" style="400" customWidth="1"/>
    <col min="3137" max="3138" width="1.140625" style="400" customWidth="1"/>
    <col min="3139" max="3139" width="0.7109375" style="400" customWidth="1"/>
    <col min="3140" max="3140" width="1.42578125" style="400" customWidth="1"/>
    <col min="3141" max="3141" width="3.7109375" style="400" customWidth="1"/>
    <col min="3142" max="3142" width="2" style="400" customWidth="1"/>
    <col min="3143" max="3143" width="1.28515625" style="400" customWidth="1"/>
    <col min="3144" max="3144" width="7" style="400" customWidth="1"/>
    <col min="3145" max="3145" width="1" style="400" customWidth="1"/>
    <col min="3146" max="3146" width="1.28515625" style="400" customWidth="1"/>
    <col min="3147" max="3147" width="1" style="400" customWidth="1"/>
    <col min="3148" max="3148" width="4.28515625" style="400" customWidth="1"/>
    <col min="3149" max="3149" width="1.7109375" style="400" customWidth="1"/>
    <col min="3150" max="3150" width="1.140625" style="400" customWidth="1"/>
    <col min="3151" max="3328" width="6.85546875" style="400"/>
    <col min="3329" max="3329" width="0.85546875" style="400" customWidth="1"/>
    <col min="3330" max="3331" width="1.28515625" style="400" customWidth="1"/>
    <col min="3332" max="3332" width="3.140625" style="400" customWidth="1"/>
    <col min="3333" max="3333" width="0.85546875" style="400" customWidth="1"/>
    <col min="3334" max="3334" width="6.42578125" style="400" customWidth="1"/>
    <col min="3335" max="3335" width="1.28515625" style="400" customWidth="1"/>
    <col min="3336" max="3336" width="3.28515625" style="400" customWidth="1"/>
    <col min="3337" max="3337" width="2.28515625" style="400" customWidth="1"/>
    <col min="3338" max="3338" width="3.28515625" style="400" customWidth="1"/>
    <col min="3339" max="3339" width="0.7109375" style="400" customWidth="1"/>
    <col min="3340" max="3340" width="1.7109375" style="400" customWidth="1"/>
    <col min="3341" max="3341" width="0.7109375" style="400" customWidth="1"/>
    <col min="3342" max="3342" width="2.7109375" style="400" customWidth="1"/>
    <col min="3343" max="3343" width="1.42578125" style="400" customWidth="1"/>
    <col min="3344" max="3344" width="1.5703125" style="400" customWidth="1"/>
    <col min="3345" max="3345" width="1.7109375" style="400" customWidth="1"/>
    <col min="3346" max="3346" width="0.7109375" style="400" customWidth="1"/>
    <col min="3347" max="3347" width="1.28515625" style="400" customWidth="1"/>
    <col min="3348" max="3348" width="2.5703125" style="400" customWidth="1"/>
    <col min="3349" max="3349" width="3.42578125" style="400" customWidth="1"/>
    <col min="3350" max="3350" width="0.85546875" style="400" customWidth="1"/>
    <col min="3351" max="3352" width="0.7109375" style="400" customWidth="1"/>
    <col min="3353" max="3353" width="1.140625" style="400" customWidth="1"/>
    <col min="3354" max="3354" width="1.7109375" style="400" customWidth="1"/>
    <col min="3355" max="3355" width="5" style="400" customWidth="1"/>
    <col min="3356" max="3356" width="1.5703125" style="400" customWidth="1"/>
    <col min="3357" max="3357" width="0.85546875" style="400" customWidth="1"/>
    <col min="3358" max="3358" width="0.7109375" style="400" customWidth="1"/>
    <col min="3359" max="3359" width="1.28515625" style="400" customWidth="1"/>
    <col min="3360" max="3360" width="1.42578125" style="400" customWidth="1"/>
    <col min="3361" max="3362" width="1" style="400" customWidth="1"/>
    <col min="3363" max="3363" width="1.140625" style="400" customWidth="1"/>
    <col min="3364" max="3364" width="3.85546875" style="400" customWidth="1"/>
    <col min="3365" max="3365" width="1.140625" style="400" customWidth="1"/>
    <col min="3366" max="3366" width="0.85546875" style="400" customWidth="1"/>
    <col min="3367" max="3368" width="2" style="400" customWidth="1"/>
    <col min="3369" max="3369" width="1" style="400" customWidth="1"/>
    <col min="3370" max="3370" width="3" style="400" customWidth="1"/>
    <col min="3371" max="3371" width="3.85546875" style="400" customWidth="1"/>
    <col min="3372" max="3372" width="2" style="400" customWidth="1"/>
    <col min="3373" max="3373" width="0.85546875" style="400" customWidth="1"/>
    <col min="3374" max="3374" width="1" style="400" customWidth="1"/>
    <col min="3375" max="3375" width="4.28515625" style="400" customWidth="1"/>
    <col min="3376" max="3376" width="0.7109375" style="400" customWidth="1"/>
    <col min="3377" max="3378" width="0.85546875" style="400" customWidth="1"/>
    <col min="3379" max="3379" width="3.140625" style="400" customWidth="1"/>
    <col min="3380" max="3380" width="2.5703125" style="400" customWidth="1"/>
    <col min="3381" max="3381" width="2.28515625" style="400" customWidth="1"/>
    <col min="3382" max="3382" width="0.7109375" style="400" customWidth="1"/>
    <col min="3383" max="3383" width="3.7109375" style="400" customWidth="1"/>
    <col min="3384" max="3384" width="1.28515625" style="400" customWidth="1"/>
    <col min="3385" max="3385" width="1" style="400" customWidth="1"/>
    <col min="3386" max="3386" width="2" style="400" customWidth="1"/>
    <col min="3387" max="3387" width="2.28515625" style="400" customWidth="1"/>
    <col min="3388" max="3390" width="0.7109375" style="400" customWidth="1"/>
    <col min="3391" max="3391" width="4.140625" style="400" customWidth="1"/>
    <col min="3392" max="3392" width="0.85546875" style="400" customWidth="1"/>
    <col min="3393" max="3394" width="1.140625" style="400" customWidth="1"/>
    <col min="3395" max="3395" width="0.7109375" style="400" customWidth="1"/>
    <col min="3396" max="3396" width="1.42578125" style="400" customWidth="1"/>
    <col min="3397" max="3397" width="3.7109375" style="400" customWidth="1"/>
    <col min="3398" max="3398" width="2" style="400" customWidth="1"/>
    <col min="3399" max="3399" width="1.28515625" style="400" customWidth="1"/>
    <col min="3400" max="3400" width="7" style="400" customWidth="1"/>
    <col min="3401" max="3401" width="1" style="400" customWidth="1"/>
    <col min="3402" max="3402" width="1.28515625" style="400" customWidth="1"/>
    <col min="3403" max="3403" width="1" style="400" customWidth="1"/>
    <col min="3404" max="3404" width="4.28515625" style="400" customWidth="1"/>
    <col min="3405" max="3405" width="1.7109375" style="400" customWidth="1"/>
    <col min="3406" max="3406" width="1.140625" style="400" customWidth="1"/>
    <col min="3407" max="3584" width="6.85546875" style="400"/>
    <col min="3585" max="3585" width="0.85546875" style="400" customWidth="1"/>
    <col min="3586" max="3587" width="1.28515625" style="400" customWidth="1"/>
    <col min="3588" max="3588" width="3.140625" style="400" customWidth="1"/>
    <col min="3589" max="3589" width="0.85546875" style="400" customWidth="1"/>
    <col min="3590" max="3590" width="6.42578125" style="400" customWidth="1"/>
    <col min="3591" max="3591" width="1.28515625" style="400" customWidth="1"/>
    <col min="3592" max="3592" width="3.28515625" style="400" customWidth="1"/>
    <col min="3593" max="3593" width="2.28515625" style="400" customWidth="1"/>
    <col min="3594" max="3594" width="3.28515625" style="400" customWidth="1"/>
    <col min="3595" max="3595" width="0.7109375" style="400" customWidth="1"/>
    <col min="3596" max="3596" width="1.7109375" style="400" customWidth="1"/>
    <col min="3597" max="3597" width="0.7109375" style="400" customWidth="1"/>
    <col min="3598" max="3598" width="2.7109375" style="400" customWidth="1"/>
    <col min="3599" max="3599" width="1.42578125" style="400" customWidth="1"/>
    <col min="3600" max="3600" width="1.5703125" style="400" customWidth="1"/>
    <col min="3601" max="3601" width="1.7109375" style="400" customWidth="1"/>
    <col min="3602" max="3602" width="0.7109375" style="400" customWidth="1"/>
    <col min="3603" max="3603" width="1.28515625" style="400" customWidth="1"/>
    <col min="3604" max="3604" width="2.5703125" style="400" customWidth="1"/>
    <col min="3605" max="3605" width="3.42578125" style="400" customWidth="1"/>
    <col min="3606" max="3606" width="0.85546875" style="400" customWidth="1"/>
    <col min="3607" max="3608" width="0.7109375" style="400" customWidth="1"/>
    <col min="3609" max="3609" width="1.140625" style="400" customWidth="1"/>
    <col min="3610" max="3610" width="1.7109375" style="400" customWidth="1"/>
    <col min="3611" max="3611" width="5" style="400" customWidth="1"/>
    <col min="3612" max="3612" width="1.5703125" style="400" customWidth="1"/>
    <col min="3613" max="3613" width="0.85546875" style="400" customWidth="1"/>
    <col min="3614" max="3614" width="0.7109375" style="400" customWidth="1"/>
    <col min="3615" max="3615" width="1.28515625" style="400" customWidth="1"/>
    <col min="3616" max="3616" width="1.42578125" style="400" customWidth="1"/>
    <col min="3617" max="3618" width="1" style="400" customWidth="1"/>
    <col min="3619" max="3619" width="1.140625" style="400" customWidth="1"/>
    <col min="3620" max="3620" width="3.85546875" style="400" customWidth="1"/>
    <col min="3621" max="3621" width="1.140625" style="400" customWidth="1"/>
    <col min="3622" max="3622" width="0.85546875" style="400" customWidth="1"/>
    <col min="3623" max="3624" width="2" style="400" customWidth="1"/>
    <col min="3625" max="3625" width="1" style="400" customWidth="1"/>
    <col min="3626" max="3626" width="3" style="400" customWidth="1"/>
    <col min="3627" max="3627" width="3.85546875" style="400" customWidth="1"/>
    <col min="3628" max="3628" width="2" style="400" customWidth="1"/>
    <col min="3629" max="3629" width="0.85546875" style="400" customWidth="1"/>
    <col min="3630" max="3630" width="1" style="400" customWidth="1"/>
    <col min="3631" max="3631" width="4.28515625" style="400" customWidth="1"/>
    <col min="3632" max="3632" width="0.7109375" style="400" customWidth="1"/>
    <col min="3633" max="3634" width="0.85546875" style="400" customWidth="1"/>
    <col min="3635" max="3635" width="3.140625" style="400" customWidth="1"/>
    <col min="3636" max="3636" width="2.5703125" style="400" customWidth="1"/>
    <col min="3637" max="3637" width="2.28515625" style="400" customWidth="1"/>
    <col min="3638" max="3638" width="0.7109375" style="400" customWidth="1"/>
    <col min="3639" max="3639" width="3.7109375" style="400" customWidth="1"/>
    <col min="3640" max="3640" width="1.28515625" style="400" customWidth="1"/>
    <col min="3641" max="3641" width="1" style="400" customWidth="1"/>
    <col min="3642" max="3642" width="2" style="400" customWidth="1"/>
    <col min="3643" max="3643" width="2.28515625" style="400" customWidth="1"/>
    <col min="3644" max="3646" width="0.7109375" style="400" customWidth="1"/>
    <col min="3647" max="3647" width="4.140625" style="400" customWidth="1"/>
    <col min="3648" max="3648" width="0.85546875" style="400" customWidth="1"/>
    <col min="3649" max="3650" width="1.140625" style="400" customWidth="1"/>
    <col min="3651" max="3651" width="0.7109375" style="400" customWidth="1"/>
    <col min="3652" max="3652" width="1.42578125" style="400" customWidth="1"/>
    <col min="3653" max="3653" width="3.7109375" style="400" customWidth="1"/>
    <col min="3654" max="3654" width="2" style="400" customWidth="1"/>
    <col min="3655" max="3655" width="1.28515625" style="400" customWidth="1"/>
    <col min="3656" max="3656" width="7" style="400" customWidth="1"/>
    <col min="3657" max="3657" width="1" style="400" customWidth="1"/>
    <col min="3658" max="3658" width="1.28515625" style="400" customWidth="1"/>
    <col min="3659" max="3659" width="1" style="400" customWidth="1"/>
    <col min="3660" max="3660" width="4.28515625" style="400" customWidth="1"/>
    <col min="3661" max="3661" width="1.7109375" style="400" customWidth="1"/>
    <col min="3662" max="3662" width="1.140625" style="400" customWidth="1"/>
    <col min="3663" max="3840" width="6.85546875" style="400"/>
    <col min="3841" max="3841" width="0.85546875" style="400" customWidth="1"/>
    <col min="3842" max="3843" width="1.28515625" style="400" customWidth="1"/>
    <col min="3844" max="3844" width="3.140625" style="400" customWidth="1"/>
    <col min="3845" max="3845" width="0.85546875" style="400" customWidth="1"/>
    <col min="3846" max="3846" width="6.42578125" style="400" customWidth="1"/>
    <col min="3847" max="3847" width="1.28515625" style="400" customWidth="1"/>
    <col min="3848" max="3848" width="3.28515625" style="400" customWidth="1"/>
    <col min="3849" max="3849" width="2.28515625" style="400" customWidth="1"/>
    <col min="3850" max="3850" width="3.28515625" style="400" customWidth="1"/>
    <col min="3851" max="3851" width="0.7109375" style="400" customWidth="1"/>
    <col min="3852" max="3852" width="1.7109375" style="400" customWidth="1"/>
    <col min="3853" max="3853" width="0.7109375" style="400" customWidth="1"/>
    <col min="3854" max="3854" width="2.7109375" style="400" customWidth="1"/>
    <col min="3855" max="3855" width="1.42578125" style="400" customWidth="1"/>
    <col min="3856" max="3856" width="1.5703125" style="400" customWidth="1"/>
    <col min="3857" max="3857" width="1.7109375" style="400" customWidth="1"/>
    <col min="3858" max="3858" width="0.7109375" style="400" customWidth="1"/>
    <col min="3859" max="3859" width="1.28515625" style="400" customWidth="1"/>
    <col min="3860" max="3860" width="2.5703125" style="400" customWidth="1"/>
    <col min="3861" max="3861" width="3.42578125" style="400" customWidth="1"/>
    <col min="3862" max="3862" width="0.85546875" style="400" customWidth="1"/>
    <col min="3863" max="3864" width="0.7109375" style="400" customWidth="1"/>
    <col min="3865" max="3865" width="1.140625" style="400" customWidth="1"/>
    <col min="3866" max="3866" width="1.7109375" style="400" customWidth="1"/>
    <col min="3867" max="3867" width="5" style="400" customWidth="1"/>
    <col min="3868" max="3868" width="1.5703125" style="400" customWidth="1"/>
    <col min="3869" max="3869" width="0.85546875" style="400" customWidth="1"/>
    <col min="3870" max="3870" width="0.7109375" style="400" customWidth="1"/>
    <col min="3871" max="3871" width="1.28515625" style="400" customWidth="1"/>
    <col min="3872" max="3872" width="1.42578125" style="400" customWidth="1"/>
    <col min="3873" max="3874" width="1" style="400" customWidth="1"/>
    <col min="3875" max="3875" width="1.140625" style="400" customWidth="1"/>
    <col min="3876" max="3876" width="3.85546875" style="400" customWidth="1"/>
    <col min="3877" max="3877" width="1.140625" style="400" customWidth="1"/>
    <col min="3878" max="3878" width="0.85546875" style="400" customWidth="1"/>
    <col min="3879" max="3880" width="2" style="400" customWidth="1"/>
    <col min="3881" max="3881" width="1" style="400" customWidth="1"/>
    <col min="3882" max="3882" width="3" style="400" customWidth="1"/>
    <col min="3883" max="3883" width="3.85546875" style="400" customWidth="1"/>
    <col min="3884" max="3884" width="2" style="400" customWidth="1"/>
    <col min="3885" max="3885" width="0.85546875" style="400" customWidth="1"/>
    <col min="3886" max="3886" width="1" style="400" customWidth="1"/>
    <col min="3887" max="3887" width="4.28515625" style="400" customWidth="1"/>
    <col min="3888" max="3888" width="0.7109375" style="400" customWidth="1"/>
    <col min="3889" max="3890" width="0.85546875" style="400" customWidth="1"/>
    <col min="3891" max="3891" width="3.140625" style="400" customWidth="1"/>
    <col min="3892" max="3892" width="2.5703125" style="400" customWidth="1"/>
    <col min="3893" max="3893" width="2.28515625" style="400" customWidth="1"/>
    <col min="3894" max="3894" width="0.7109375" style="400" customWidth="1"/>
    <col min="3895" max="3895" width="3.7109375" style="400" customWidth="1"/>
    <col min="3896" max="3896" width="1.28515625" style="400" customWidth="1"/>
    <col min="3897" max="3897" width="1" style="400" customWidth="1"/>
    <col min="3898" max="3898" width="2" style="400" customWidth="1"/>
    <col min="3899" max="3899" width="2.28515625" style="400" customWidth="1"/>
    <col min="3900" max="3902" width="0.7109375" style="400" customWidth="1"/>
    <col min="3903" max="3903" width="4.140625" style="400" customWidth="1"/>
    <col min="3904" max="3904" width="0.85546875" style="400" customWidth="1"/>
    <col min="3905" max="3906" width="1.140625" style="400" customWidth="1"/>
    <col min="3907" max="3907" width="0.7109375" style="400" customWidth="1"/>
    <col min="3908" max="3908" width="1.42578125" style="400" customWidth="1"/>
    <col min="3909" max="3909" width="3.7109375" style="400" customWidth="1"/>
    <col min="3910" max="3910" width="2" style="400" customWidth="1"/>
    <col min="3911" max="3911" width="1.28515625" style="400" customWidth="1"/>
    <col min="3912" max="3912" width="7" style="400" customWidth="1"/>
    <col min="3913" max="3913" width="1" style="400" customWidth="1"/>
    <col min="3914" max="3914" width="1.28515625" style="400" customWidth="1"/>
    <col min="3915" max="3915" width="1" style="400" customWidth="1"/>
    <col min="3916" max="3916" width="4.28515625" style="400" customWidth="1"/>
    <col min="3917" max="3917" width="1.7109375" style="400" customWidth="1"/>
    <col min="3918" max="3918" width="1.140625" style="400" customWidth="1"/>
    <col min="3919" max="4096" width="6.85546875" style="400"/>
    <col min="4097" max="4097" width="0.85546875" style="400" customWidth="1"/>
    <col min="4098" max="4099" width="1.28515625" style="400" customWidth="1"/>
    <col min="4100" max="4100" width="3.140625" style="400" customWidth="1"/>
    <col min="4101" max="4101" width="0.85546875" style="400" customWidth="1"/>
    <col min="4102" max="4102" width="6.42578125" style="400" customWidth="1"/>
    <col min="4103" max="4103" width="1.28515625" style="400" customWidth="1"/>
    <col min="4104" max="4104" width="3.28515625" style="400" customWidth="1"/>
    <col min="4105" max="4105" width="2.28515625" style="400" customWidth="1"/>
    <col min="4106" max="4106" width="3.28515625" style="400" customWidth="1"/>
    <col min="4107" max="4107" width="0.7109375" style="400" customWidth="1"/>
    <col min="4108" max="4108" width="1.7109375" style="400" customWidth="1"/>
    <col min="4109" max="4109" width="0.7109375" style="400" customWidth="1"/>
    <col min="4110" max="4110" width="2.7109375" style="400" customWidth="1"/>
    <col min="4111" max="4111" width="1.42578125" style="400" customWidth="1"/>
    <col min="4112" max="4112" width="1.5703125" style="400" customWidth="1"/>
    <col min="4113" max="4113" width="1.7109375" style="400" customWidth="1"/>
    <col min="4114" max="4114" width="0.7109375" style="400" customWidth="1"/>
    <col min="4115" max="4115" width="1.28515625" style="400" customWidth="1"/>
    <col min="4116" max="4116" width="2.5703125" style="400" customWidth="1"/>
    <col min="4117" max="4117" width="3.42578125" style="400" customWidth="1"/>
    <col min="4118" max="4118" width="0.85546875" style="400" customWidth="1"/>
    <col min="4119" max="4120" width="0.7109375" style="400" customWidth="1"/>
    <col min="4121" max="4121" width="1.140625" style="400" customWidth="1"/>
    <col min="4122" max="4122" width="1.7109375" style="400" customWidth="1"/>
    <col min="4123" max="4123" width="5" style="400" customWidth="1"/>
    <col min="4124" max="4124" width="1.5703125" style="400" customWidth="1"/>
    <col min="4125" max="4125" width="0.85546875" style="400" customWidth="1"/>
    <col min="4126" max="4126" width="0.7109375" style="400" customWidth="1"/>
    <col min="4127" max="4127" width="1.28515625" style="400" customWidth="1"/>
    <col min="4128" max="4128" width="1.42578125" style="400" customWidth="1"/>
    <col min="4129" max="4130" width="1" style="400" customWidth="1"/>
    <col min="4131" max="4131" width="1.140625" style="400" customWidth="1"/>
    <col min="4132" max="4132" width="3.85546875" style="400" customWidth="1"/>
    <col min="4133" max="4133" width="1.140625" style="400" customWidth="1"/>
    <col min="4134" max="4134" width="0.85546875" style="400" customWidth="1"/>
    <col min="4135" max="4136" width="2" style="400" customWidth="1"/>
    <col min="4137" max="4137" width="1" style="400" customWidth="1"/>
    <col min="4138" max="4138" width="3" style="400" customWidth="1"/>
    <col min="4139" max="4139" width="3.85546875" style="400" customWidth="1"/>
    <col min="4140" max="4140" width="2" style="400" customWidth="1"/>
    <col min="4141" max="4141" width="0.85546875" style="400" customWidth="1"/>
    <col min="4142" max="4142" width="1" style="400" customWidth="1"/>
    <col min="4143" max="4143" width="4.28515625" style="400" customWidth="1"/>
    <col min="4144" max="4144" width="0.7109375" style="400" customWidth="1"/>
    <col min="4145" max="4146" width="0.85546875" style="400" customWidth="1"/>
    <col min="4147" max="4147" width="3.140625" style="400" customWidth="1"/>
    <col min="4148" max="4148" width="2.5703125" style="400" customWidth="1"/>
    <col min="4149" max="4149" width="2.28515625" style="400" customWidth="1"/>
    <col min="4150" max="4150" width="0.7109375" style="400" customWidth="1"/>
    <col min="4151" max="4151" width="3.7109375" style="400" customWidth="1"/>
    <col min="4152" max="4152" width="1.28515625" style="400" customWidth="1"/>
    <col min="4153" max="4153" width="1" style="400" customWidth="1"/>
    <col min="4154" max="4154" width="2" style="400" customWidth="1"/>
    <col min="4155" max="4155" width="2.28515625" style="400" customWidth="1"/>
    <col min="4156" max="4158" width="0.7109375" style="400" customWidth="1"/>
    <col min="4159" max="4159" width="4.140625" style="400" customWidth="1"/>
    <col min="4160" max="4160" width="0.85546875" style="400" customWidth="1"/>
    <col min="4161" max="4162" width="1.140625" style="400" customWidth="1"/>
    <col min="4163" max="4163" width="0.7109375" style="400" customWidth="1"/>
    <col min="4164" max="4164" width="1.42578125" style="400" customWidth="1"/>
    <col min="4165" max="4165" width="3.7109375" style="400" customWidth="1"/>
    <col min="4166" max="4166" width="2" style="400" customWidth="1"/>
    <col min="4167" max="4167" width="1.28515625" style="400" customWidth="1"/>
    <col min="4168" max="4168" width="7" style="400" customWidth="1"/>
    <col min="4169" max="4169" width="1" style="400" customWidth="1"/>
    <col min="4170" max="4170" width="1.28515625" style="400" customWidth="1"/>
    <col min="4171" max="4171" width="1" style="400" customWidth="1"/>
    <col min="4172" max="4172" width="4.28515625" style="400" customWidth="1"/>
    <col min="4173" max="4173" width="1.7109375" style="400" customWidth="1"/>
    <col min="4174" max="4174" width="1.140625" style="400" customWidth="1"/>
    <col min="4175" max="4352" width="6.85546875" style="400"/>
    <col min="4353" max="4353" width="0.85546875" style="400" customWidth="1"/>
    <col min="4354" max="4355" width="1.28515625" style="400" customWidth="1"/>
    <col min="4356" max="4356" width="3.140625" style="400" customWidth="1"/>
    <col min="4357" max="4357" width="0.85546875" style="400" customWidth="1"/>
    <col min="4358" max="4358" width="6.42578125" style="400" customWidth="1"/>
    <col min="4359" max="4359" width="1.28515625" style="400" customWidth="1"/>
    <col min="4360" max="4360" width="3.28515625" style="400" customWidth="1"/>
    <col min="4361" max="4361" width="2.28515625" style="400" customWidth="1"/>
    <col min="4362" max="4362" width="3.28515625" style="400" customWidth="1"/>
    <col min="4363" max="4363" width="0.7109375" style="400" customWidth="1"/>
    <col min="4364" max="4364" width="1.7109375" style="400" customWidth="1"/>
    <col min="4365" max="4365" width="0.7109375" style="400" customWidth="1"/>
    <col min="4366" max="4366" width="2.7109375" style="400" customWidth="1"/>
    <col min="4367" max="4367" width="1.42578125" style="400" customWidth="1"/>
    <col min="4368" max="4368" width="1.5703125" style="400" customWidth="1"/>
    <col min="4369" max="4369" width="1.7109375" style="400" customWidth="1"/>
    <col min="4370" max="4370" width="0.7109375" style="400" customWidth="1"/>
    <col min="4371" max="4371" width="1.28515625" style="400" customWidth="1"/>
    <col min="4372" max="4372" width="2.5703125" style="400" customWidth="1"/>
    <col min="4373" max="4373" width="3.42578125" style="400" customWidth="1"/>
    <col min="4374" max="4374" width="0.85546875" style="400" customWidth="1"/>
    <col min="4375" max="4376" width="0.7109375" style="400" customWidth="1"/>
    <col min="4377" max="4377" width="1.140625" style="400" customWidth="1"/>
    <col min="4378" max="4378" width="1.7109375" style="400" customWidth="1"/>
    <col min="4379" max="4379" width="5" style="400" customWidth="1"/>
    <col min="4380" max="4380" width="1.5703125" style="400" customWidth="1"/>
    <col min="4381" max="4381" width="0.85546875" style="400" customWidth="1"/>
    <col min="4382" max="4382" width="0.7109375" style="400" customWidth="1"/>
    <col min="4383" max="4383" width="1.28515625" style="400" customWidth="1"/>
    <col min="4384" max="4384" width="1.42578125" style="400" customWidth="1"/>
    <col min="4385" max="4386" width="1" style="400" customWidth="1"/>
    <col min="4387" max="4387" width="1.140625" style="400" customWidth="1"/>
    <col min="4388" max="4388" width="3.85546875" style="400" customWidth="1"/>
    <col min="4389" max="4389" width="1.140625" style="400" customWidth="1"/>
    <col min="4390" max="4390" width="0.85546875" style="400" customWidth="1"/>
    <col min="4391" max="4392" width="2" style="400" customWidth="1"/>
    <col min="4393" max="4393" width="1" style="400" customWidth="1"/>
    <col min="4394" max="4394" width="3" style="400" customWidth="1"/>
    <col min="4395" max="4395" width="3.85546875" style="400" customWidth="1"/>
    <col min="4396" max="4396" width="2" style="400" customWidth="1"/>
    <col min="4397" max="4397" width="0.85546875" style="400" customWidth="1"/>
    <col min="4398" max="4398" width="1" style="400" customWidth="1"/>
    <col min="4399" max="4399" width="4.28515625" style="400" customWidth="1"/>
    <col min="4400" max="4400" width="0.7109375" style="400" customWidth="1"/>
    <col min="4401" max="4402" width="0.85546875" style="400" customWidth="1"/>
    <col min="4403" max="4403" width="3.140625" style="400" customWidth="1"/>
    <col min="4404" max="4404" width="2.5703125" style="400" customWidth="1"/>
    <col min="4405" max="4405" width="2.28515625" style="400" customWidth="1"/>
    <col min="4406" max="4406" width="0.7109375" style="400" customWidth="1"/>
    <col min="4407" max="4407" width="3.7109375" style="400" customWidth="1"/>
    <col min="4408" max="4408" width="1.28515625" style="400" customWidth="1"/>
    <col min="4409" max="4409" width="1" style="400" customWidth="1"/>
    <col min="4410" max="4410" width="2" style="400" customWidth="1"/>
    <col min="4411" max="4411" width="2.28515625" style="400" customWidth="1"/>
    <col min="4412" max="4414" width="0.7109375" style="400" customWidth="1"/>
    <col min="4415" max="4415" width="4.140625" style="400" customWidth="1"/>
    <col min="4416" max="4416" width="0.85546875" style="400" customWidth="1"/>
    <col min="4417" max="4418" width="1.140625" style="400" customWidth="1"/>
    <col min="4419" max="4419" width="0.7109375" style="400" customWidth="1"/>
    <col min="4420" max="4420" width="1.42578125" style="400" customWidth="1"/>
    <col min="4421" max="4421" width="3.7109375" style="400" customWidth="1"/>
    <col min="4422" max="4422" width="2" style="400" customWidth="1"/>
    <col min="4423" max="4423" width="1.28515625" style="400" customWidth="1"/>
    <col min="4424" max="4424" width="7" style="400" customWidth="1"/>
    <col min="4425" max="4425" width="1" style="400" customWidth="1"/>
    <col min="4426" max="4426" width="1.28515625" style="400" customWidth="1"/>
    <col min="4427" max="4427" width="1" style="400" customWidth="1"/>
    <col min="4428" max="4428" width="4.28515625" style="400" customWidth="1"/>
    <col min="4429" max="4429" width="1.7109375" style="400" customWidth="1"/>
    <col min="4430" max="4430" width="1.140625" style="400" customWidth="1"/>
    <col min="4431" max="4608" width="6.85546875" style="400"/>
    <col min="4609" max="4609" width="0.85546875" style="400" customWidth="1"/>
    <col min="4610" max="4611" width="1.28515625" style="400" customWidth="1"/>
    <col min="4612" max="4612" width="3.140625" style="400" customWidth="1"/>
    <col min="4613" max="4613" width="0.85546875" style="400" customWidth="1"/>
    <col min="4614" max="4614" width="6.42578125" style="400" customWidth="1"/>
    <col min="4615" max="4615" width="1.28515625" style="400" customWidth="1"/>
    <col min="4616" max="4616" width="3.28515625" style="400" customWidth="1"/>
    <col min="4617" max="4617" width="2.28515625" style="400" customWidth="1"/>
    <col min="4618" max="4618" width="3.28515625" style="400" customWidth="1"/>
    <col min="4619" max="4619" width="0.7109375" style="400" customWidth="1"/>
    <col min="4620" max="4620" width="1.7109375" style="400" customWidth="1"/>
    <col min="4621" max="4621" width="0.7109375" style="400" customWidth="1"/>
    <col min="4622" max="4622" width="2.7109375" style="400" customWidth="1"/>
    <col min="4623" max="4623" width="1.42578125" style="400" customWidth="1"/>
    <col min="4624" max="4624" width="1.5703125" style="400" customWidth="1"/>
    <col min="4625" max="4625" width="1.7109375" style="400" customWidth="1"/>
    <col min="4626" max="4626" width="0.7109375" style="400" customWidth="1"/>
    <col min="4627" max="4627" width="1.28515625" style="400" customWidth="1"/>
    <col min="4628" max="4628" width="2.5703125" style="400" customWidth="1"/>
    <col min="4629" max="4629" width="3.42578125" style="400" customWidth="1"/>
    <col min="4630" max="4630" width="0.85546875" style="400" customWidth="1"/>
    <col min="4631" max="4632" width="0.7109375" style="400" customWidth="1"/>
    <col min="4633" max="4633" width="1.140625" style="400" customWidth="1"/>
    <col min="4634" max="4634" width="1.7109375" style="400" customWidth="1"/>
    <col min="4635" max="4635" width="5" style="400" customWidth="1"/>
    <col min="4636" max="4636" width="1.5703125" style="400" customWidth="1"/>
    <col min="4637" max="4637" width="0.85546875" style="400" customWidth="1"/>
    <col min="4638" max="4638" width="0.7109375" style="400" customWidth="1"/>
    <col min="4639" max="4639" width="1.28515625" style="400" customWidth="1"/>
    <col min="4640" max="4640" width="1.42578125" style="400" customWidth="1"/>
    <col min="4641" max="4642" width="1" style="400" customWidth="1"/>
    <col min="4643" max="4643" width="1.140625" style="400" customWidth="1"/>
    <col min="4644" max="4644" width="3.85546875" style="400" customWidth="1"/>
    <col min="4645" max="4645" width="1.140625" style="400" customWidth="1"/>
    <col min="4646" max="4646" width="0.85546875" style="400" customWidth="1"/>
    <col min="4647" max="4648" width="2" style="400" customWidth="1"/>
    <col min="4649" max="4649" width="1" style="400" customWidth="1"/>
    <col min="4650" max="4650" width="3" style="400" customWidth="1"/>
    <col min="4651" max="4651" width="3.85546875" style="400" customWidth="1"/>
    <col min="4652" max="4652" width="2" style="400" customWidth="1"/>
    <col min="4653" max="4653" width="0.85546875" style="400" customWidth="1"/>
    <col min="4654" max="4654" width="1" style="400" customWidth="1"/>
    <col min="4655" max="4655" width="4.28515625" style="400" customWidth="1"/>
    <col min="4656" max="4656" width="0.7109375" style="400" customWidth="1"/>
    <col min="4657" max="4658" width="0.85546875" style="400" customWidth="1"/>
    <col min="4659" max="4659" width="3.140625" style="400" customWidth="1"/>
    <col min="4660" max="4660" width="2.5703125" style="400" customWidth="1"/>
    <col min="4661" max="4661" width="2.28515625" style="400" customWidth="1"/>
    <col min="4662" max="4662" width="0.7109375" style="400" customWidth="1"/>
    <col min="4663" max="4663" width="3.7109375" style="400" customWidth="1"/>
    <col min="4664" max="4664" width="1.28515625" style="400" customWidth="1"/>
    <col min="4665" max="4665" width="1" style="400" customWidth="1"/>
    <col min="4666" max="4666" width="2" style="400" customWidth="1"/>
    <col min="4667" max="4667" width="2.28515625" style="400" customWidth="1"/>
    <col min="4668" max="4670" width="0.7109375" style="400" customWidth="1"/>
    <col min="4671" max="4671" width="4.140625" style="400" customWidth="1"/>
    <col min="4672" max="4672" width="0.85546875" style="400" customWidth="1"/>
    <col min="4673" max="4674" width="1.140625" style="400" customWidth="1"/>
    <col min="4675" max="4675" width="0.7109375" style="400" customWidth="1"/>
    <col min="4676" max="4676" width="1.42578125" style="400" customWidth="1"/>
    <col min="4677" max="4677" width="3.7109375" style="400" customWidth="1"/>
    <col min="4678" max="4678" width="2" style="400" customWidth="1"/>
    <col min="4679" max="4679" width="1.28515625" style="400" customWidth="1"/>
    <col min="4680" max="4680" width="7" style="400" customWidth="1"/>
    <col min="4681" max="4681" width="1" style="400" customWidth="1"/>
    <col min="4682" max="4682" width="1.28515625" style="400" customWidth="1"/>
    <col min="4683" max="4683" width="1" style="400" customWidth="1"/>
    <col min="4684" max="4684" width="4.28515625" style="400" customWidth="1"/>
    <col min="4685" max="4685" width="1.7109375" style="400" customWidth="1"/>
    <col min="4686" max="4686" width="1.140625" style="400" customWidth="1"/>
    <col min="4687" max="4864" width="6.85546875" style="400"/>
    <col min="4865" max="4865" width="0.85546875" style="400" customWidth="1"/>
    <col min="4866" max="4867" width="1.28515625" style="400" customWidth="1"/>
    <col min="4868" max="4868" width="3.140625" style="400" customWidth="1"/>
    <col min="4869" max="4869" width="0.85546875" style="400" customWidth="1"/>
    <col min="4870" max="4870" width="6.42578125" style="400" customWidth="1"/>
    <col min="4871" max="4871" width="1.28515625" style="400" customWidth="1"/>
    <col min="4872" max="4872" width="3.28515625" style="400" customWidth="1"/>
    <col min="4873" max="4873" width="2.28515625" style="400" customWidth="1"/>
    <col min="4874" max="4874" width="3.28515625" style="400" customWidth="1"/>
    <col min="4875" max="4875" width="0.7109375" style="400" customWidth="1"/>
    <col min="4876" max="4876" width="1.7109375" style="400" customWidth="1"/>
    <col min="4877" max="4877" width="0.7109375" style="400" customWidth="1"/>
    <col min="4878" max="4878" width="2.7109375" style="400" customWidth="1"/>
    <col min="4879" max="4879" width="1.42578125" style="400" customWidth="1"/>
    <col min="4880" max="4880" width="1.5703125" style="400" customWidth="1"/>
    <col min="4881" max="4881" width="1.7109375" style="400" customWidth="1"/>
    <col min="4882" max="4882" width="0.7109375" style="400" customWidth="1"/>
    <col min="4883" max="4883" width="1.28515625" style="400" customWidth="1"/>
    <col min="4884" max="4884" width="2.5703125" style="400" customWidth="1"/>
    <col min="4885" max="4885" width="3.42578125" style="400" customWidth="1"/>
    <col min="4886" max="4886" width="0.85546875" style="400" customWidth="1"/>
    <col min="4887" max="4888" width="0.7109375" style="400" customWidth="1"/>
    <col min="4889" max="4889" width="1.140625" style="400" customWidth="1"/>
    <col min="4890" max="4890" width="1.7109375" style="400" customWidth="1"/>
    <col min="4891" max="4891" width="5" style="400" customWidth="1"/>
    <col min="4892" max="4892" width="1.5703125" style="400" customWidth="1"/>
    <col min="4893" max="4893" width="0.85546875" style="400" customWidth="1"/>
    <col min="4894" max="4894" width="0.7109375" style="400" customWidth="1"/>
    <col min="4895" max="4895" width="1.28515625" style="400" customWidth="1"/>
    <col min="4896" max="4896" width="1.42578125" style="400" customWidth="1"/>
    <col min="4897" max="4898" width="1" style="400" customWidth="1"/>
    <col min="4899" max="4899" width="1.140625" style="400" customWidth="1"/>
    <col min="4900" max="4900" width="3.85546875" style="400" customWidth="1"/>
    <col min="4901" max="4901" width="1.140625" style="400" customWidth="1"/>
    <col min="4902" max="4902" width="0.85546875" style="400" customWidth="1"/>
    <col min="4903" max="4904" width="2" style="400" customWidth="1"/>
    <col min="4905" max="4905" width="1" style="400" customWidth="1"/>
    <col min="4906" max="4906" width="3" style="400" customWidth="1"/>
    <col min="4907" max="4907" width="3.85546875" style="400" customWidth="1"/>
    <col min="4908" max="4908" width="2" style="400" customWidth="1"/>
    <col min="4909" max="4909" width="0.85546875" style="400" customWidth="1"/>
    <col min="4910" max="4910" width="1" style="400" customWidth="1"/>
    <col min="4911" max="4911" width="4.28515625" style="400" customWidth="1"/>
    <col min="4912" max="4912" width="0.7109375" style="400" customWidth="1"/>
    <col min="4913" max="4914" width="0.85546875" style="400" customWidth="1"/>
    <col min="4915" max="4915" width="3.140625" style="400" customWidth="1"/>
    <col min="4916" max="4916" width="2.5703125" style="400" customWidth="1"/>
    <col min="4917" max="4917" width="2.28515625" style="400" customWidth="1"/>
    <col min="4918" max="4918" width="0.7109375" style="400" customWidth="1"/>
    <col min="4919" max="4919" width="3.7109375" style="400" customWidth="1"/>
    <col min="4920" max="4920" width="1.28515625" style="400" customWidth="1"/>
    <col min="4921" max="4921" width="1" style="400" customWidth="1"/>
    <col min="4922" max="4922" width="2" style="400" customWidth="1"/>
    <col min="4923" max="4923" width="2.28515625" style="400" customWidth="1"/>
    <col min="4924" max="4926" width="0.7109375" style="400" customWidth="1"/>
    <col min="4927" max="4927" width="4.140625" style="400" customWidth="1"/>
    <col min="4928" max="4928" width="0.85546875" style="400" customWidth="1"/>
    <col min="4929" max="4930" width="1.140625" style="400" customWidth="1"/>
    <col min="4931" max="4931" width="0.7109375" style="400" customWidth="1"/>
    <col min="4932" max="4932" width="1.42578125" style="400" customWidth="1"/>
    <col min="4933" max="4933" width="3.7109375" style="400" customWidth="1"/>
    <col min="4934" max="4934" width="2" style="400" customWidth="1"/>
    <col min="4935" max="4935" width="1.28515625" style="400" customWidth="1"/>
    <col min="4936" max="4936" width="7" style="400" customWidth="1"/>
    <col min="4937" max="4937" width="1" style="400" customWidth="1"/>
    <col min="4938" max="4938" width="1.28515625" style="400" customWidth="1"/>
    <col min="4939" max="4939" width="1" style="400" customWidth="1"/>
    <col min="4940" max="4940" width="4.28515625" style="400" customWidth="1"/>
    <col min="4941" max="4941" width="1.7109375" style="400" customWidth="1"/>
    <col min="4942" max="4942" width="1.140625" style="400" customWidth="1"/>
    <col min="4943" max="5120" width="6.85546875" style="400"/>
    <col min="5121" max="5121" width="0.85546875" style="400" customWidth="1"/>
    <col min="5122" max="5123" width="1.28515625" style="400" customWidth="1"/>
    <col min="5124" max="5124" width="3.140625" style="400" customWidth="1"/>
    <col min="5125" max="5125" width="0.85546875" style="400" customWidth="1"/>
    <col min="5126" max="5126" width="6.42578125" style="400" customWidth="1"/>
    <col min="5127" max="5127" width="1.28515625" style="400" customWidth="1"/>
    <col min="5128" max="5128" width="3.28515625" style="400" customWidth="1"/>
    <col min="5129" max="5129" width="2.28515625" style="400" customWidth="1"/>
    <col min="5130" max="5130" width="3.28515625" style="400" customWidth="1"/>
    <col min="5131" max="5131" width="0.7109375" style="400" customWidth="1"/>
    <col min="5132" max="5132" width="1.7109375" style="400" customWidth="1"/>
    <col min="5133" max="5133" width="0.7109375" style="400" customWidth="1"/>
    <col min="5134" max="5134" width="2.7109375" style="400" customWidth="1"/>
    <col min="5135" max="5135" width="1.42578125" style="400" customWidth="1"/>
    <col min="5136" max="5136" width="1.5703125" style="400" customWidth="1"/>
    <col min="5137" max="5137" width="1.7109375" style="400" customWidth="1"/>
    <col min="5138" max="5138" width="0.7109375" style="400" customWidth="1"/>
    <col min="5139" max="5139" width="1.28515625" style="400" customWidth="1"/>
    <col min="5140" max="5140" width="2.5703125" style="400" customWidth="1"/>
    <col min="5141" max="5141" width="3.42578125" style="400" customWidth="1"/>
    <col min="5142" max="5142" width="0.85546875" style="400" customWidth="1"/>
    <col min="5143" max="5144" width="0.7109375" style="400" customWidth="1"/>
    <col min="5145" max="5145" width="1.140625" style="400" customWidth="1"/>
    <col min="5146" max="5146" width="1.7109375" style="400" customWidth="1"/>
    <col min="5147" max="5147" width="5" style="400" customWidth="1"/>
    <col min="5148" max="5148" width="1.5703125" style="400" customWidth="1"/>
    <col min="5149" max="5149" width="0.85546875" style="400" customWidth="1"/>
    <col min="5150" max="5150" width="0.7109375" style="400" customWidth="1"/>
    <col min="5151" max="5151" width="1.28515625" style="400" customWidth="1"/>
    <col min="5152" max="5152" width="1.42578125" style="400" customWidth="1"/>
    <col min="5153" max="5154" width="1" style="400" customWidth="1"/>
    <col min="5155" max="5155" width="1.140625" style="400" customWidth="1"/>
    <col min="5156" max="5156" width="3.85546875" style="400" customWidth="1"/>
    <col min="5157" max="5157" width="1.140625" style="400" customWidth="1"/>
    <col min="5158" max="5158" width="0.85546875" style="400" customWidth="1"/>
    <col min="5159" max="5160" width="2" style="400" customWidth="1"/>
    <col min="5161" max="5161" width="1" style="400" customWidth="1"/>
    <col min="5162" max="5162" width="3" style="400" customWidth="1"/>
    <col min="5163" max="5163" width="3.85546875" style="400" customWidth="1"/>
    <col min="5164" max="5164" width="2" style="400" customWidth="1"/>
    <col min="5165" max="5165" width="0.85546875" style="400" customWidth="1"/>
    <col min="5166" max="5166" width="1" style="400" customWidth="1"/>
    <col min="5167" max="5167" width="4.28515625" style="400" customWidth="1"/>
    <col min="5168" max="5168" width="0.7109375" style="400" customWidth="1"/>
    <col min="5169" max="5170" width="0.85546875" style="400" customWidth="1"/>
    <col min="5171" max="5171" width="3.140625" style="400" customWidth="1"/>
    <col min="5172" max="5172" width="2.5703125" style="400" customWidth="1"/>
    <col min="5173" max="5173" width="2.28515625" style="400" customWidth="1"/>
    <col min="5174" max="5174" width="0.7109375" style="400" customWidth="1"/>
    <col min="5175" max="5175" width="3.7109375" style="400" customWidth="1"/>
    <col min="5176" max="5176" width="1.28515625" style="400" customWidth="1"/>
    <col min="5177" max="5177" width="1" style="400" customWidth="1"/>
    <col min="5178" max="5178" width="2" style="400" customWidth="1"/>
    <col min="5179" max="5179" width="2.28515625" style="400" customWidth="1"/>
    <col min="5180" max="5182" width="0.7109375" style="400" customWidth="1"/>
    <col min="5183" max="5183" width="4.140625" style="400" customWidth="1"/>
    <col min="5184" max="5184" width="0.85546875" style="400" customWidth="1"/>
    <col min="5185" max="5186" width="1.140625" style="400" customWidth="1"/>
    <col min="5187" max="5187" width="0.7109375" style="400" customWidth="1"/>
    <col min="5188" max="5188" width="1.42578125" style="400" customWidth="1"/>
    <col min="5189" max="5189" width="3.7109375" style="400" customWidth="1"/>
    <col min="5190" max="5190" width="2" style="400" customWidth="1"/>
    <col min="5191" max="5191" width="1.28515625" style="400" customWidth="1"/>
    <col min="5192" max="5192" width="7" style="400" customWidth="1"/>
    <col min="5193" max="5193" width="1" style="400" customWidth="1"/>
    <col min="5194" max="5194" width="1.28515625" style="400" customWidth="1"/>
    <col min="5195" max="5195" width="1" style="400" customWidth="1"/>
    <col min="5196" max="5196" width="4.28515625" style="400" customWidth="1"/>
    <col min="5197" max="5197" width="1.7109375" style="400" customWidth="1"/>
    <col min="5198" max="5198" width="1.140625" style="400" customWidth="1"/>
    <col min="5199" max="5376" width="6.85546875" style="400"/>
    <col min="5377" max="5377" width="0.85546875" style="400" customWidth="1"/>
    <col min="5378" max="5379" width="1.28515625" style="400" customWidth="1"/>
    <col min="5380" max="5380" width="3.140625" style="400" customWidth="1"/>
    <col min="5381" max="5381" width="0.85546875" style="400" customWidth="1"/>
    <col min="5382" max="5382" width="6.42578125" style="400" customWidth="1"/>
    <col min="5383" max="5383" width="1.28515625" style="400" customWidth="1"/>
    <col min="5384" max="5384" width="3.28515625" style="400" customWidth="1"/>
    <col min="5385" max="5385" width="2.28515625" style="400" customWidth="1"/>
    <col min="5386" max="5386" width="3.28515625" style="400" customWidth="1"/>
    <col min="5387" max="5387" width="0.7109375" style="400" customWidth="1"/>
    <col min="5388" max="5388" width="1.7109375" style="400" customWidth="1"/>
    <col min="5389" max="5389" width="0.7109375" style="400" customWidth="1"/>
    <col min="5390" max="5390" width="2.7109375" style="400" customWidth="1"/>
    <col min="5391" max="5391" width="1.42578125" style="400" customWidth="1"/>
    <col min="5392" max="5392" width="1.5703125" style="400" customWidth="1"/>
    <col min="5393" max="5393" width="1.7109375" style="400" customWidth="1"/>
    <col min="5394" max="5394" width="0.7109375" style="400" customWidth="1"/>
    <col min="5395" max="5395" width="1.28515625" style="400" customWidth="1"/>
    <col min="5396" max="5396" width="2.5703125" style="400" customWidth="1"/>
    <col min="5397" max="5397" width="3.42578125" style="400" customWidth="1"/>
    <col min="5398" max="5398" width="0.85546875" style="400" customWidth="1"/>
    <col min="5399" max="5400" width="0.7109375" style="400" customWidth="1"/>
    <col min="5401" max="5401" width="1.140625" style="400" customWidth="1"/>
    <col min="5402" max="5402" width="1.7109375" style="400" customWidth="1"/>
    <col min="5403" max="5403" width="5" style="400" customWidth="1"/>
    <col min="5404" max="5404" width="1.5703125" style="400" customWidth="1"/>
    <col min="5405" max="5405" width="0.85546875" style="400" customWidth="1"/>
    <col min="5406" max="5406" width="0.7109375" style="400" customWidth="1"/>
    <col min="5407" max="5407" width="1.28515625" style="400" customWidth="1"/>
    <col min="5408" max="5408" width="1.42578125" style="400" customWidth="1"/>
    <col min="5409" max="5410" width="1" style="400" customWidth="1"/>
    <col min="5411" max="5411" width="1.140625" style="400" customWidth="1"/>
    <col min="5412" max="5412" width="3.85546875" style="400" customWidth="1"/>
    <col min="5413" max="5413" width="1.140625" style="400" customWidth="1"/>
    <col min="5414" max="5414" width="0.85546875" style="400" customWidth="1"/>
    <col min="5415" max="5416" width="2" style="400" customWidth="1"/>
    <col min="5417" max="5417" width="1" style="400" customWidth="1"/>
    <col min="5418" max="5418" width="3" style="400" customWidth="1"/>
    <col min="5419" max="5419" width="3.85546875" style="400" customWidth="1"/>
    <col min="5420" max="5420" width="2" style="400" customWidth="1"/>
    <col min="5421" max="5421" width="0.85546875" style="400" customWidth="1"/>
    <col min="5422" max="5422" width="1" style="400" customWidth="1"/>
    <col min="5423" max="5423" width="4.28515625" style="400" customWidth="1"/>
    <col min="5424" max="5424" width="0.7109375" style="400" customWidth="1"/>
    <col min="5425" max="5426" width="0.85546875" style="400" customWidth="1"/>
    <col min="5427" max="5427" width="3.140625" style="400" customWidth="1"/>
    <col min="5428" max="5428" width="2.5703125" style="400" customWidth="1"/>
    <col min="5429" max="5429" width="2.28515625" style="400" customWidth="1"/>
    <col min="5430" max="5430" width="0.7109375" style="400" customWidth="1"/>
    <col min="5431" max="5431" width="3.7109375" style="400" customWidth="1"/>
    <col min="5432" max="5432" width="1.28515625" style="400" customWidth="1"/>
    <col min="5433" max="5433" width="1" style="400" customWidth="1"/>
    <col min="5434" max="5434" width="2" style="400" customWidth="1"/>
    <col min="5435" max="5435" width="2.28515625" style="400" customWidth="1"/>
    <col min="5436" max="5438" width="0.7109375" style="400" customWidth="1"/>
    <col min="5439" max="5439" width="4.140625" style="400" customWidth="1"/>
    <col min="5440" max="5440" width="0.85546875" style="400" customWidth="1"/>
    <col min="5441" max="5442" width="1.140625" style="400" customWidth="1"/>
    <col min="5443" max="5443" width="0.7109375" style="400" customWidth="1"/>
    <col min="5444" max="5444" width="1.42578125" style="400" customWidth="1"/>
    <col min="5445" max="5445" width="3.7109375" style="400" customWidth="1"/>
    <col min="5446" max="5446" width="2" style="400" customWidth="1"/>
    <col min="5447" max="5447" width="1.28515625" style="400" customWidth="1"/>
    <col min="5448" max="5448" width="7" style="400" customWidth="1"/>
    <col min="5449" max="5449" width="1" style="400" customWidth="1"/>
    <col min="5450" max="5450" width="1.28515625" style="400" customWidth="1"/>
    <col min="5451" max="5451" width="1" style="400" customWidth="1"/>
    <col min="5452" max="5452" width="4.28515625" style="400" customWidth="1"/>
    <col min="5453" max="5453" width="1.7109375" style="400" customWidth="1"/>
    <col min="5454" max="5454" width="1.140625" style="400" customWidth="1"/>
    <col min="5455" max="5632" width="6.85546875" style="400"/>
    <col min="5633" max="5633" width="0.85546875" style="400" customWidth="1"/>
    <col min="5634" max="5635" width="1.28515625" style="400" customWidth="1"/>
    <col min="5636" max="5636" width="3.140625" style="400" customWidth="1"/>
    <col min="5637" max="5637" width="0.85546875" style="400" customWidth="1"/>
    <col min="5638" max="5638" width="6.42578125" style="400" customWidth="1"/>
    <col min="5639" max="5639" width="1.28515625" style="400" customWidth="1"/>
    <col min="5640" max="5640" width="3.28515625" style="400" customWidth="1"/>
    <col min="5641" max="5641" width="2.28515625" style="400" customWidth="1"/>
    <col min="5642" max="5642" width="3.28515625" style="400" customWidth="1"/>
    <col min="5643" max="5643" width="0.7109375" style="400" customWidth="1"/>
    <col min="5644" max="5644" width="1.7109375" style="400" customWidth="1"/>
    <col min="5645" max="5645" width="0.7109375" style="400" customWidth="1"/>
    <col min="5646" max="5646" width="2.7109375" style="400" customWidth="1"/>
    <col min="5647" max="5647" width="1.42578125" style="400" customWidth="1"/>
    <col min="5648" max="5648" width="1.5703125" style="400" customWidth="1"/>
    <col min="5649" max="5649" width="1.7109375" style="400" customWidth="1"/>
    <col min="5650" max="5650" width="0.7109375" style="400" customWidth="1"/>
    <col min="5651" max="5651" width="1.28515625" style="400" customWidth="1"/>
    <col min="5652" max="5652" width="2.5703125" style="400" customWidth="1"/>
    <col min="5653" max="5653" width="3.42578125" style="400" customWidth="1"/>
    <col min="5654" max="5654" width="0.85546875" style="400" customWidth="1"/>
    <col min="5655" max="5656" width="0.7109375" style="400" customWidth="1"/>
    <col min="5657" max="5657" width="1.140625" style="400" customWidth="1"/>
    <col min="5658" max="5658" width="1.7109375" style="400" customWidth="1"/>
    <col min="5659" max="5659" width="5" style="400" customWidth="1"/>
    <col min="5660" max="5660" width="1.5703125" style="400" customWidth="1"/>
    <col min="5661" max="5661" width="0.85546875" style="400" customWidth="1"/>
    <col min="5662" max="5662" width="0.7109375" style="400" customWidth="1"/>
    <col min="5663" max="5663" width="1.28515625" style="400" customWidth="1"/>
    <col min="5664" max="5664" width="1.42578125" style="400" customWidth="1"/>
    <col min="5665" max="5666" width="1" style="400" customWidth="1"/>
    <col min="5667" max="5667" width="1.140625" style="400" customWidth="1"/>
    <col min="5668" max="5668" width="3.85546875" style="400" customWidth="1"/>
    <col min="5669" max="5669" width="1.140625" style="400" customWidth="1"/>
    <col min="5670" max="5670" width="0.85546875" style="400" customWidth="1"/>
    <col min="5671" max="5672" width="2" style="400" customWidth="1"/>
    <col min="5673" max="5673" width="1" style="400" customWidth="1"/>
    <col min="5674" max="5674" width="3" style="400" customWidth="1"/>
    <col min="5675" max="5675" width="3.85546875" style="400" customWidth="1"/>
    <col min="5676" max="5676" width="2" style="400" customWidth="1"/>
    <col min="5677" max="5677" width="0.85546875" style="400" customWidth="1"/>
    <col min="5678" max="5678" width="1" style="400" customWidth="1"/>
    <col min="5679" max="5679" width="4.28515625" style="400" customWidth="1"/>
    <col min="5680" max="5680" width="0.7109375" style="400" customWidth="1"/>
    <col min="5681" max="5682" width="0.85546875" style="400" customWidth="1"/>
    <col min="5683" max="5683" width="3.140625" style="400" customWidth="1"/>
    <col min="5684" max="5684" width="2.5703125" style="400" customWidth="1"/>
    <col min="5685" max="5685" width="2.28515625" style="400" customWidth="1"/>
    <col min="5686" max="5686" width="0.7109375" style="400" customWidth="1"/>
    <col min="5687" max="5687" width="3.7109375" style="400" customWidth="1"/>
    <col min="5688" max="5688" width="1.28515625" style="400" customWidth="1"/>
    <col min="5689" max="5689" width="1" style="400" customWidth="1"/>
    <col min="5690" max="5690" width="2" style="400" customWidth="1"/>
    <col min="5691" max="5691" width="2.28515625" style="400" customWidth="1"/>
    <col min="5692" max="5694" width="0.7109375" style="400" customWidth="1"/>
    <col min="5695" max="5695" width="4.140625" style="400" customWidth="1"/>
    <col min="5696" max="5696" width="0.85546875" style="400" customWidth="1"/>
    <col min="5697" max="5698" width="1.140625" style="400" customWidth="1"/>
    <col min="5699" max="5699" width="0.7109375" style="400" customWidth="1"/>
    <col min="5700" max="5700" width="1.42578125" style="400" customWidth="1"/>
    <col min="5701" max="5701" width="3.7109375" style="400" customWidth="1"/>
    <col min="5702" max="5702" width="2" style="400" customWidth="1"/>
    <col min="5703" max="5703" width="1.28515625" style="400" customWidth="1"/>
    <col min="5704" max="5704" width="7" style="400" customWidth="1"/>
    <col min="5705" max="5705" width="1" style="400" customWidth="1"/>
    <col min="5706" max="5706" width="1.28515625" style="400" customWidth="1"/>
    <col min="5707" max="5707" width="1" style="400" customWidth="1"/>
    <col min="5708" max="5708" width="4.28515625" style="400" customWidth="1"/>
    <col min="5709" max="5709" width="1.7109375" style="400" customWidth="1"/>
    <col min="5710" max="5710" width="1.140625" style="400" customWidth="1"/>
    <col min="5711" max="5888" width="6.85546875" style="400"/>
    <col min="5889" max="5889" width="0.85546875" style="400" customWidth="1"/>
    <col min="5890" max="5891" width="1.28515625" style="400" customWidth="1"/>
    <col min="5892" max="5892" width="3.140625" style="400" customWidth="1"/>
    <col min="5893" max="5893" width="0.85546875" style="400" customWidth="1"/>
    <col min="5894" max="5894" width="6.42578125" style="400" customWidth="1"/>
    <col min="5895" max="5895" width="1.28515625" style="400" customWidth="1"/>
    <col min="5896" max="5896" width="3.28515625" style="400" customWidth="1"/>
    <col min="5897" max="5897" width="2.28515625" style="400" customWidth="1"/>
    <col min="5898" max="5898" width="3.28515625" style="400" customWidth="1"/>
    <col min="5899" max="5899" width="0.7109375" style="400" customWidth="1"/>
    <col min="5900" max="5900" width="1.7109375" style="400" customWidth="1"/>
    <col min="5901" max="5901" width="0.7109375" style="400" customWidth="1"/>
    <col min="5902" max="5902" width="2.7109375" style="400" customWidth="1"/>
    <col min="5903" max="5903" width="1.42578125" style="400" customWidth="1"/>
    <col min="5904" max="5904" width="1.5703125" style="400" customWidth="1"/>
    <col min="5905" max="5905" width="1.7109375" style="400" customWidth="1"/>
    <col min="5906" max="5906" width="0.7109375" style="400" customWidth="1"/>
    <col min="5907" max="5907" width="1.28515625" style="400" customWidth="1"/>
    <col min="5908" max="5908" width="2.5703125" style="400" customWidth="1"/>
    <col min="5909" max="5909" width="3.42578125" style="400" customWidth="1"/>
    <col min="5910" max="5910" width="0.85546875" style="400" customWidth="1"/>
    <col min="5911" max="5912" width="0.7109375" style="400" customWidth="1"/>
    <col min="5913" max="5913" width="1.140625" style="400" customWidth="1"/>
    <col min="5914" max="5914" width="1.7109375" style="400" customWidth="1"/>
    <col min="5915" max="5915" width="5" style="400" customWidth="1"/>
    <col min="5916" max="5916" width="1.5703125" style="400" customWidth="1"/>
    <col min="5917" max="5917" width="0.85546875" style="400" customWidth="1"/>
    <col min="5918" max="5918" width="0.7109375" style="400" customWidth="1"/>
    <col min="5919" max="5919" width="1.28515625" style="400" customWidth="1"/>
    <col min="5920" max="5920" width="1.42578125" style="400" customWidth="1"/>
    <col min="5921" max="5922" width="1" style="400" customWidth="1"/>
    <col min="5923" max="5923" width="1.140625" style="400" customWidth="1"/>
    <col min="5924" max="5924" width="3.85546875" style="400" customWidth="1"/>
    <col min="5925" max="5925" width="1.140625" style="400" customWidth="1"/>
    <col min="5926" max="5926" width="0.85546875" style="400" customWidth="1"/>
    <col min="5927" max="5928" width="2" style="400" customWidth="1"/>
    <col min="5929" max="5929" width="1" style="400" customWidth="1"/>
    <col min="5930" max="5930" width="3" style="400" customWidth="1"/>
    <col min="5931" max="5931" width="3.85546875" style="400" customWidth="1"/>
    <col min="5932" max="5932" width="2" style="400" customWidth="1"/>
    <col min="5933" max="5933" width="0.85546875" style="400" customWidth="1"/>
    <col min="5934" max="5934" width="1" style="400" customWidth="1"/>
    <col min="5935" max="5935" width="4.28515625" style="400" customWidth="1"/>
    <col min="5936" max="5936" width="0.7109375" style="400" customWidth="1"/>
    <col min="5937" max="5938" width="0.85546875" style="400" customWidth="1"/>
    <col min="5939" max="5939" width="3.140625" style="400" customWidth="1"/>
    <col min="5940" max="5940" width="2.5703125" style="400" customWidth="1"/>
    <col min="5941" max="5941" width="2.28515625" style="400" customWidth="1"/>
    <col min="5942" max="5942" width="0.7109375" style="400" customWidth="1"/>
    <col min="5943" max="5943" width="3.7109375" style="400" customWidth="1"/>
    <col min="5944" max="5944" width="1.28515625" style="400" customWidth="1"/>
    <col min="5945" max="5945" width="1" style="400" customWidth="1"/>
    <col min="5946" max="5946" width="2" style="400" customWidth="1"/>
    <col min="5947" max="5947" width="2.28515625" style="400" customWidth="1"/>
    <col min="5948" max="5950" width="0.7109375" style="400" customWidth="1"/>
    <col min="5951" max="5951" width="4.140625" style="400" customWidth="1"/>
    <col min="5952" max="5952" width="0.85546875" style="400" customWidth="1"/>
    <col min="5953" max="5954" width="1.140625" style="400" customWidth="1"/>
    <col min="5955" max="5955" width="0.7109375" style="400" customWidth="1"/>
    <col min="5956" max="5956" width="1.42578125" style="400" customWidth="1"/>
    <col min="5957" max="5957" width="3.7109375" style="400" customWidth="1"/>
    <col min="5958" max="5958" width="2" style="400" customWidth="1"/>
    <col min="5959" max="5959" width="1.28515625" style="400" customWidth="1"/>
    <col min="5960" max="5960" width="7" style="400" customWidth="1"/>
    <col min="5961" max="5961" width="1" style="400" customWidth="1"/>
    <col min="5962" max="5962" width="1.28515625" style="400" customWidth="1"/>
    <col min="5963" max="5963" width="1" style="400" customWidth="1"/>
    <col min="5964" max="5964" width="4.28515625" style="400" customWidth="1"/>
    <col min="5965" max="5965" width="1.7109375" style="400" customWidth="1"/>
    <col min="5966" max="5966" width="1.140625" style="400" customWidth="1"/>
    <col min="5967" max="6144" width="6.85546875" style="400"/>
    <col min="6145" max="6145" width="0.85546875" style="400" customWidth="1"/>
    <col min="6146" max="6147" width="1.28515625" style="400" customWidth="1"/>
    <col min="6148" max="6148" width="3.140625" style="400" customWidth="1"/>
    <col min="6149" max="6149" width="0.85546875" style="400" customWidth="1"/>
    <col min="6150" max="6150" width="6.42578125" style="400" customWidth="1"/>
    <col min="6151" max="6151" width="1.28515625" style="400" customWidth="1"/>
    <col min="6152" max="6152" width="3.28515625" style="400" customWidth="1"/>
    <col min="6153" max="6153" width="2.28515625" style="400" customWidth="1"/>
    <col min="6154" max="6154" width="3.28515625" style="400" customWidth="1"/>
    <col min="6155" max="6155" width="0.7109375" style="400" customWidth="1"/>
    <col min="6156" max="6156" width="1.7109375" style="400" customWidth="1"/>
    <col min="6157" max="6157" width="0.7109375" style="400" customWidth="1"/>
    <col min="6158" max="6158" width="2.7109375" style="400" customWidth="1"/>
    <col min="6159" max="6159" width="1.42578125" style="400" customWidth="1"/>
    <col min="6160" max="6160" width="1.5703125" style="400" customWidth="1"/>
    <col min="6161" max="6161" width="1.7109375" style="400" customWidth="1"/>
    <col min="6162" max="6162" width="0.7109375" style="400" customWidth="1"/>
    <col min="6163" max="6163" width="1.28515625" style="400" customWidth="1"/>
    <col min="6164" max="6164" width="2.5703125" style="400" customWidth="1"/>
    <col min="6165" max="6165" width="3.42578125" style="400" customWidth="1"/>
    <col min="6166" max="6166" width="0.85546875" style="400" customWidth="1"/>
    <col min="6167" max="6168" width="0.7109375" style="400" customWidth="1"/>
    <col min="6169" max="6169" width="1.140625" style="400" customWidth="1"/>
    <col min="6170" max="6170" width="1.7109375" style="400" customWidth="1"/>
    <col min="6171" max="6171" width="5" style="400" customWidth="1"/>
    <col min="6172" max="6172" width="1.5703125" style="400" customWidth="1"/>
    <col min="6173" max="6173" width="0.85546875" style="400" customWidth="1"/>
    <col min="6174" max="6174" width="0.7109375" style="400" customWidth="1"/>
    <col min="6175" max="6175" width="1.28515625" style="400" customWidth="1"/>
    <col min="6176" max="6176" width="1.42578125" style="400" customWidth="1"/>
    <col min="6177" max="6178" width="1" style="400" customWidth="1"/>
    <col min="6179" max="6179" width="1.140625" style="400" customWidth="1"/>
    <col min="6180" max="6180" width="3.85546875" style="400" customWidth="1"/>
    <col min="6181" max="6181" width="1.140625" style="400" customWidth="1"/>
    <col min="6182" max="6182" width="0.85546875" style="400" customWidth="1"/>
    <col min="6183" max="6184" width="2" style="400" customWidth="1"/>
    <col min="6185" max="6185" width="1" style="400" customWidth="1"/>
    <col min="6186" max="6186" width="3" style="400" customWidth="1"/>
    <col min="6187" max="6187" width="3.85546875" style="400" customWidth="1"/>
    <col min="6188" max="6188" width="2" style="400" customWidth="1"/>
    <col min="6189" max="6189" width="0.85546875" style="400" customWidth="1"/>
    <col min="6190" max="6190" width="1" style="400" customWidth="1"/>
    <col min="6191" max="6191" width="4.28515625" style="400" customWidth="1"/>
    <col min="6192" max="6192" width="0.7109375" style="400" customWidth="1"/>
    <col min="6193" max="6194" width="0.85546875" style="400" customWidth="1"/>
    <col min="6195" max="6195" width="3.140625" style="400" customWidth="1"/>
    <col min="6196" max="6196" width="2.5703125" style="400" customWidth="1"/>
    <col min="6197" max="6197" width="2.28515625" style="400" customWidth="1"/>
    <col min="6198" max="6198" width="0.7109375" style="400" customWidth="1"/>
    <col min="6199" max="6199" width="3.7109375" style="400" customWidth="1"/>
    <col min="6200" max="6200" width="1.28515625" style="400" customWidth="1"/>
    <col min="6201" max="6201" width="1" style="400" customWidth="1"/>
    <col min="6202" max="6202" width="2" style="400" customWidth="1"/>
    <col min="6203" max="6203" width="2.28515625" style="400" customWidth="1"/>
    <col min="6204" max="6206" width="0.7109375" style="400" customWidth="1"/>
    <col min="6207" max="6207" width="4.140625" style="400" customWidth="1"/>
    <col min="6208" max="6208" width="0.85546875" style="400" customWidth="1"/>
    <col min="6209" max="6210" width="1.140625" style="400" customWidth="1"/>
    <col min="6211" max="6211" width="0.7109375" style="400" customWidth="1"/>
    <col min="6212" max="6212" width="1.42578125" style="400" customWidth="1"/>
    <col min="6213" max="6213" width="3.7109375" style="400" customWidth="1"/>
    <col min="6214" max="6214" width="2" style="400" customWidth="1"/>
    <col min="6215" max="6215" width="1.28515625" style="400" customWidth="1"/>
    <col min="6216" max="6216" width="7" style="400" customWidth="1"/>
    <col min="6217" max="6217" width="1" style="400" customWidth="1"/>
    <col min="6218" max="6218" width="1.28515625" style="400" customWidth="1"/>
    <col min="6219" max="6219" width="1" style="400" customWidth="1"/>
    <col min="6220" max="6220" width="4.28515625" style="400" customWidth="1"/>
    <col min="6221" max="6221" width="1.7109375" style="400" customWidth="1"/>
    <col min="6222" max="6222" width="1.140625" style="400" customWidth="1"/>
    <col min="6223" max="6400" width="6.85546875" style="400"/>
    <col min="6401" max="6401" width="0.85546875" style="400" customWidth="1"/>
    <col min="6402" max="6403" width="1.28515625" style="400" customWidth="1"/>
    <col min="6404" max="6404" width="3.140625" style="400" customWidth="1"/>
    <col min="6405" max="6405" width="0.85546875" style="400" customWidth="1"/>
    <col min="6406" max="6406" width="6.42578125" style="400" customWidth="1"/>
    <col min="6407" max="6407" width="1.28515625" style="400" customWidth="1"/>
    <col min="6408" max="6408" width="3.28515625" style="400" customWidth="1"/>
    <col min="6409" max="6409" width="2.28515625" style="400" customWidth="1"/>
    <col min="6410" max="6410" width="3.28515625" style="400" customWidth="1"/>
    <col min="6411" max="6411" width="0.7109375" style="400" customWidth="1"/>
    <col min="6412" max="6412" width="1.7109375" style="400" customWidth="1"/>
    <col min="6413" max="6413" width="0.7109375" style="400" customWidth="1"/>
    <col min="6414" max="6414" width="2.7109375" style="400" customWidth="1"/>
    <col min="6415" max="6415" width="1.42578125" style="400" customWidth="1"/>
    <col min="6416" max="6416" width="1.5703125" style="400" customWidth="1"/>
    <col min="6417" max="6417" width="1.7109375" style="400" customWidth="1"/>
    <col min="6418" max="6418" width="0.7109375" style="400" customWidth="1"/>
    <col min="6419" max="6419" width="1.28515625" style="400" customWidth="1"/>
    <col min="6420" max="6420" width="2.5703125" style="400" customWidth="1"/>
    <col min="6421" max="6421" width="3.42578125" style="400" customWidth="1"/>
    <col min="6422" max="6422" width="0.85546875" style="400" customWidth="1"/>
    <col min="6423" max="6424" width="0.7109375" style="400" customWidth="1"/>
    <col min="6425" max="6425" width="1.140625" style="400" customWidth="1"/>
    <col min="6426" max="6426" width="1.7109375" style="400" customWidth="1"/>
    <col min="6427" max="6427" width="5" style="400" customWidth="1"/>
    <col min="6428" max="6428" width="1.5703125" style="400" customWidth="1"/>
    <col min="6429" max="6429" width="0.85546875" style="400" customWidth="1"/>
    <col min="6430" max="6430" width="0.7109375" style="400" customWidth="1"/>
    <col min="6431" max="6431" width="1.28515625" style="400" customWidth="1"/>
    <col min="6432" max="6432" width="1.42578125" style="400" customWidth="1"/>
    <col min="6433" max="6434" width="1" style="400" customWidth="1"/>
    <col min="6435" max="6435" width="1.140625" style="400" customWidth="1"/>
    <col min="6436" max="6436" width="3.85546875" style="400" customWidth="1"/>
    <col min="6437" max="6437" width="1.140625" style="400" customWidth="1"/>
    <col min="6438" max="6438" width="0.85546875" style="400" customWidth="1"/>
    <col min="6439" max="6440" width="2" style="400" customWidth="1"/>
    <col min="6441" max="6441" width="1" style="400" customWidth="1"/>
    <col min="6442" max="6442" width="3" style="400" customWidth="1"/>
    <col min="6443" max="6443" width="3.85546875" style="400" customWidth="1"/>
    <col min="6444" max="6444" width="2" style="400" customWidth="1"/>
    <col min="6445" max="6445" width="0.85546875" style="400" customWidth="1"/>
    <col min="6446" max="6446" width="1" style="400" customWidth="1"/>
    <col min="6447" max="6447" width="4.28515625" style="400" customWidth="1"/>
    <col min="6448" max="6448" width="0.7109375" style="400" customWidth="1"/>
    <col min="6449" max="6450" width="0.85546875" style="400" customWidth="1"/>
    <col min="6451" max="6451" width="3.140625" style="400" customWidth="1"/>
    <col min="6452" max="6452" width="2.5703125" style="400" customWidth="1"/>
    <col min="6453" max="6453" width="2.28515625" style="400" customWidth="1"/>
    <col min="6454" max="6454" width="0.7109375" style="400" customWidth="1"/>
    <col min="6455" max="6455" width="3.7109375" style="400" customWidth="1"/>
    <col min="6456" max="6456" width="1.28515625" style="400" customWidth="1"/>
    <col min="6457" max="6457" width="1" style="400" customWidth="1"/>
    <col min="6458" max="6458" width="2" style="400" customWidth="1"/>
    <col min="6459" max="6459" width="2.28515625" style="400" customWidth="1"/>
    <col min="6460" max="6462" width="0.7109375" style="400" customWidth="1"/>
    <col min="6463" max="6463" width="4.140625" style="400" customWidth="1"/>
    <col min="6464" max="6464" width="0.85546875" style="400" customWidth="1"/>
    <col min="6465" max="6466" width="1.140625" style="400" customWidth="1"/>
    <col min="6467" max="6467" width="0.7109375" style="400" customWidth="1"/>
    <col min="6468" max="6468" width="1.42578125" style="400" customWidth="1"/>
    <col min="6469" max="6469" width="3.7109375" style="400" customWidth="1"/>
    <col min="6470" max="6470" width="2" style="400" customWidth="1"/>
    <col min="6471" max="6471" width="1.28515625" style="400" customWidth="1"/>
    <col min="6472" max="6472" width="7" style="400" customWidth="1"/>
    <col min="6473" max="6473" width="1" style="400" customWidth="1"/>
    <col min="6474" max="6474" width="1.28515625" style="400" customWidth="1"/>
    <col min="6475" max="6475" width="1" style="400" customWidth="1"/>
    <col min="6476" max="6476" width="4.28515625" style="400" customWidth="1"/>
    <col min="6477" max="6477" width="1.7109375" style="400" customWidth="1"/>
    <col min="6478" max="6478" width="1.140625" style="400" customWidth="1"/>
    <col min="6479" max="6656" width="6.85546875" style="400"/>
    <col min="6657" max="6657" width="0.85546875" style="400" customWidth="1"/>
    <col min="6658" max="6659" width="1.28515625" style="400" customWidth="1"/>
    <col min="6660" max="6660" width="3.140625" style="400" customWidth="1"/>
    <col min="6661" max="6661" width="0.85546875" style="400" customWidth="1"/>
    <col min="6662" max="6662" width="6.42578125" style="400" customWidth="1"/>
    <col min="6663" max="6663" width="1.28515625" style="400" customWidth="1"/>
    <col min="6664" max="6664" width="3.28515625" style="400" customWidth="1"/>
    <col min="6665" max="6665" width="2.28515625" style="400" customWidth="1"/>
    <col min="6666" max="6666" width="3.28515625" style="400" customWidth="1"/>
    <col min="6667" max="6667" width="0.7109375" style="400" customWidth="1"/>
    <col min="6668" max="6668" width="1.7109375" style="400" customWidth="1"/>
    <col min="6669" max="6669" width="0.7109375" style="400" customWidth="1"/>
    <col min="6670" max="6670" width="2.7109375" style="400" customWidth="1"/>
    <col min="6671" max="6671" width="1.42578125" style="400" customWidth="1"/>
    <col min="6672" max="6672" width="1.5703125" style="400" customWidth="1"/>
    <col min="6673" max="6673" width="1.7109375" style="400" customWidth="1"/>
    <col min="6674" max="6674" width="0.7109375" style="400" customWidth="1"/>
    <col min="6675" max="6675" width="1.28515625" style="400" customWidth="1"/>
    <col min="6676" max="6676" width="2.5703125" style="400" customWidth="1"/>
    <col min="6677" max="6677" width="3.42578125" style="400" customWidth="1"/>
    <col min="6678" max="6678" width="0.85546875" style="400" customWidth="1"/>
    <col min="6679" max="6680" width="0.7109375" style="400" customWidth="1"/>
    <col min="6681" max="6681" width="1.140625" style="400" customWidth="1"/>
    <col min="6682" max="6682" width="1.7109375" style="400" customWidth="1"/>
    <col min="6683" max="6683" width="5" style="400" customWidth="1"/>
    <col min="6684" max="6684" width="1.5703125" style="400" customWidth="1"/>
    <col min="6685" max="6685" width="0.85546875" style="400" customWidth="1"/>
    <col min="6686" max="6686" width="0.7109375" style="400" customWidth="1"/>
    <col min="6687" max="6687" width="1.28515625" style="400" customWidth="1"/>
    <col min="6688" max="6688" width="1.42578125" style="400" customWidth="1"/>
    <col min="6689" max="6690" width="1" style="400" customWidth="1"/>
    <col min="6691" max="6691" width="1.140625" style="400" customWidth="1"/>
    <col min="6692" max="6692" width="3.85546875" style="400" customWidth="1"/>
    <col min="6693" max="6693" width="1.140625" style="400" customWidth="1"/>
    <col min="6694" max="6694" width="0.85546875" style="400" customWidth="1"/>
    <col min="6695" max="6696" width="2" style="400" customWidth="1"/>
    <col min="6697" max="6697" width="1" style="400" customWidth="1"/>
    <col min="6698" max="6698" width="3" style="400" customWidth="1"/>
    <col min="6699" max="6699" width="3.85546875" style="400" customWidth="1"/>
    <col min="6700" max="6700" width="2" style="400" customWidth="1"/>
    <col min="6701" max="6701" width="0.85546875" style="400" customWidth="1"/>
    <col min="6702" max="6702" width="1" style="400" customWidth="1"/>
    <col min="6703" max="6703" width="4.28515625" style="400" customWidth="1"/>
    <col min="6704" max="6704" width="0.7109375" style="400" customWidth="1"/>
    <col min="6705" max="6706" width="0.85546875" style="400" customWidth="1"/>
    <col min="6707" max="6707" width="3.140625" style="400" customWidth="1"/>
    <col min="6708" max="6708" width="2.5703125" style="400" customWidth="1"/>
    <col min="6709" max="6709" width="2.28515625" style="400" customWidth="1"/>
    <col min="6710" max="6710" width="0.7109375" style="400" customWidth="1"/>
    <col min="6711" max="6711" width="3.7109375" style="400" customWidth="1"/>
    <col min="6712" max="6712" width="1.28515625" style="400" customWidth="1"/>
    <col min="6713" max="6713" width="1" style="400" customWidth="1"/>
    <col min="6714" max="6714" width="2" style="400" customWidth="1"/>
    <col min="6715" max="6715" width="2.28515625" style="400" customWidth="1"/>
    <col min="6716" max="6718" width="0.7109375" style="400" customWidth="1"/>
    <col min="6719" max="6719" width="4.140625" style="400" customWidth="1"/>
    <col min="6720" max="6720" width="0.85546875" style="400" customWidth="1"/>
    <col min="6721" max="6722" width="1.140625" style="400" customWidth="1"/>
    <col min="6723" max="6723" width="0.7109375" style="400" customWidth="1"/>
    <col min="6724" max="6724" width="1.42578125" style="400" customWidth="1"/>
    <col min="6725" max="6725" width="3.7109375" style="400" customWidth="1"/>
    <col min="6726" max="6726" width="2" style="400" customWidth="1"/>
    <col min="6727" max="6727" width="1.28515625" style="400" customWidth="1"/>
    <col min="6728" max="6728" width="7" style="400" customWidth="1"/>
    <col min="6729" max="6729" width="1" style="400" customWidth="1"/>
    <col min="6730" max="6730" width="1.28515625" style="400" customWidth="1"/>
    <col min="6731" max="6731" width="1" style="400" customWidth="1"/>
    <col min="6732" max="6732" width="4.28515625" style="400" customWidth="1"/>
    <col min="6733" max="6733" width="1.7109375" style="400" customWidth="1"/>
    <col min="6734" max="6734" width="1.140625" style="400" customWidth="1"/>
    <col min="6735" max="6912" width="6.85546875" style="400"/>
    <col min="6913" max="6913" width="0.85546875" style="400" customWidth="1"/>
    <col min="6914" max="6915" width="1.28515625" style="400" customWidth="1"/>
    <col min="6916" max="6916" width="3.140625" style="400" customWidth="1"/>
    <col min="6917" max="6917" width="0.85546875" style="400" customWidth="1"/>
    <col min="6918" max="6918" width="6.42578125" style="400" customWidth="1"/>
    <col min="6919" max="6919" width="1.28515625" style="400" customWidth="1"/>
    <col min="6920" max="6920" width="3.28515625" style="400" customWidth="1"/>
    <col min="6921" max="6921" width="2.28515625" style="400" customWidth="1"/>
    <col min="6922" max="6922" width="3.28515625" style="400" customWidth="1"/>
    <col min="6923" max="6923" width="0.7109375" style="400" customWidth="1"/>
    <col min="6924" max="6924" width="1.7109375" style="400" customWidth="1"/>
    <col min="6925" max="6925" width="0.7109375" style="400" customWidth="1"/>
    <col min="6926" max="6926" width="2.7109375" style="400" customWidth="1"/>
    <col min="6927" max="6927" width="1.42578125" style="400" customWidth="1"/>
    <col min="6928" max="6928" width="1.5703125" style="400" customWidth="1"/>
    <col min="6929" max="6929" width="1.7109375" style="400" customWidth="1"/>
    <col min="6930" max="6930" width="0.7109375" style="400" customWidth="1"/>
    <col min="6931" max="6931" width="1.28515625" style="400" customWidth="1"/>
    <col min="6932" max="6932" width="2.5703125" style="400" customWidth="1"/>
    <col min="6933" max="6933" width="3.42578125" style="400" customWidth="1"/>
    <col min="6934" max="6934" width="0.85546875" style="400" customWidth="1"/>
    <col min="6935" max="6936" width="0.7109375" style="400" customWidth="1"/>
    <col min="6937" max="6937" width="1.140625" style="400" customWidth="1"/>
    <col min="6938" max="6938" width="1.7109375" style="400" customWidth="1"/>
    <col min="6939" max="6939" width="5" style="400" customWidth="1"/>
    <col min="6940" max="6940" width="1.5703125" style="400" customWidth="1"/>
    <col min="6941" max="6941" width="0.85546875" style="400" customWidth="1"/>
    <col min="6942" max="6942" width="0.7109375" style="400" customWidth="1"/>
    <col min="6943" max="6943" width="1.28515625" style="400" customWidth="1"/>
    <col min="6944" max="6944" width="1.42578125" style="400" customWidth="1"/>
    <col min="6945" max="6946" width="1" style="400" customWidth="1"/>
    <col min="6947" max="6947" width="1.140625" style="400" customWidth="1"/>
    <col min="6948" max="6948" width="3.85546875" style="400" customWidth="1"/>
    <col min="6949" max="6949" width="1.140625" style="400" customWidth="1"/>
    <col min="6950" max="6950" width="0.85546875" style="400" customWidth="1"/>
    <col min="6951" max="6952" width="2" style="400" customWidth="1"/>
    <col min="6953" max="6953" width="1" style="400" customWidth="1"/>
    <col min="6954" max="6954" width="3" style="400" customWidth="1"/>
    <col min="6955" max="6955" width="3.85546875" style="400" customWidth="1"/>
    <col min="6956" max="6956" width="2" style="400" customWidth="1"/>
    <col min="6957" max="6957" width="0.85546875" style="400" customWidth="1"/>
    <col min="6958" max="6958" width="1" style="400" customWidth="1"/>
    <col min="6959" max="6959" width="4.28515625" style="400" customWidth="1"/>
    <col min="6960" max="6960" width="0.7109375" style="400" customWidth="1"/>
    <col min="6961" max="6962" width="0.85546875" style="400" customWidth="1"/>
    <col min="6963" max="6963" width="3.140625" style="400" customWidth="1"/>
    <col min="6964" max="6964" width="2.5703125" style="400" customWidth="1"/>
    <col min="6965" max="6965" width="2.28515625" style="400" customWidth="1"/>
    <col min="6966" max="6966" width="0.7109375" style="400" customWidth="1"/>
    <col min="6967" max="6967" width="3.7109375" style="400" customWidth="1"/>
    <col min="6968" max="6968" width="1.28515625" style="400" customWidth="1"/>
    <col min="6969" max="6969" width="1" style="400" customWidth="1"/>
    <col min="6970" max="6970" width="2" style="400" customWidth="1"/>
    <col min="6971" max="6971" width="2.28515625" style="400" customWidth="1"/>
    <col min="6972" max="6974" width="0.7109375" style="400" customWidth="1"/>
    <col min="6975" max="6975" width="4.140625" style="400" customWidth="1"/>
    <col min="6976" max="6976" width="0.85546875" style="400" customWidth="1"/>
    <col min="6977" max="6978" width="1.140625" style="400" customWidth="1"/>
    <col min="6979" max="6979" width="0.7109375" style="400" customWidth="1"/>
    <col min="6980" max="6980" width="1.42578125" style="400" customWidth="1"/>
    <col min="6981" max="6981" width="3.7109375" style="400" customWidth="1"/>
    <col min="6982" max="6982" width="2" style="400" customWidth="1"/>
    <col min="6983" max="6983" width="1.28515625" style="400" customWidth="1"/>
    <col min="6984" max="6984" width="7" style="400" customWidth="1"/>
    <col min="6985" max="6985" width="1" style="400" customWidth="1"/>
    <col min="6986" max="6986" width="1.28515625" style="400" customWidth="1"/>
    <col min="6987" max="6987" width="1" style="400" customWidth="1"/>
    <col min="6988" max="6988" width="4.28515625" style="400" customWidth="1"/>
    <col min="6989" max="6989" width="1.7109375" style="400" customWidth="1"/>
    <col min="6990" max="6990" width="1.140625" style="400" customWidth="1"/>
    <col min="6991" max="7168" width="6.85546875" style="400"/>
    <col min="7169" max="7169" width="0.85546875" style="400" customWidth="1"/>
    <col min="7170" max="7171" width="1.28515625" style="400" customWidth="1"/>
    <col min="7172" max="7172" width="3.140625" style="400" customWidth="1"/>
    <col min="7173" max="7173" width="0.85546875" style="400" customWidth="1"/>
    <col min="7174" max="7174" width="6.42578125" style="400" customWidth="1"/>
    <col min="7175" max="7175" width="1.28515625" style="400" customWidth="1"/>
    <col min="7176" max="7176" width="3.28515625" style="400" customWidth="1"/>
    <col min="7177" max="7177" width="2.28515625" style="400" customWidth="1"/>
    <col min="7178" max="7178" width="3.28515625" style="400" customWidth="1"/>
    <col min="7179" max="7179" width="0.7109375" style="400" customWidth="1"/>
    <col min="7180" max="7180" width="1.7109375" style="400" customWidth="1"/>
    <col min="7181" max="7181" width="0.7109375" style="400" customWidth="1"/>
    <col min="7182" max="7182" width="2.7109375" style="400" customWidth="1"/>
    <col min="7183" max="7183" width="1.42578125" style="400" customWidth="1"/>
    <col min="7184" max="7184" width="1.5703125" style="400" customWidth="1"/>
    <col min="7185" max="7185" width="1.7109375" style="400" customWidth="1"/>
    <col min="7186" max="7186" width="0.7109375" style="400" customWidth="1"/>
    <col min="7187" max="7187" width="1.28515625" style="400" customWidth="1"/>
    <col min="7188" max="7188" width="2.5703125" style="400" customWidth="1"/>
    <col min="7189" max="7189" width="3.42578125" style="400" customWidth="1"/>
    <col min="7190" max="7190" width="0.85546875" style="400" customWidth="1"/>
    <col min="7191" max="7192" width="0.7109375" style="400" customWidth="1"/>
    <col min="7193" max="7193" width="1.140625" style="400" customWidth="1"/>
    <col min="7194" max="7194" width="1.7109375" style="400" customWidth="1"/>
    <col min="7195" max="7195" width="5" style="400" customWidth="1"/>
    <col min="7196" max="7196" width="1.5703125" style="400" customWidth="1"/>
    <col min="7197" max="7197" width="0.85546875" style="400" customWidth="1"/>
    <col min="7198" max="7198" width="0.7109375" style="400" customWidth="1"/>
    <col min="7199" max="7199" width="1.28515625" style="400" customWidth="1"/>
    <col min="7200" max="7200" width="1.42578125" style="400" customWidth="1"/>
    <col min="7201" max="7202" width="1" style="400" customWidth="1"/>
    <col min="7203" max="7203" width="1.140625" style="400" customWidth="1"/>
    <col min="7204" max="7204" width="3.85546875" style="400" customWidth="1"/>
    <col min="7205" max="7205" width="1.140625" style="400" customWidth="1"/>
    <col min="7206" max="7206" width="0.85546875" style="400" customWidth="1"/>
    <col min="7207" max="7208" width="2" style="400" customWidth="1"/>
    <col min="7209" max="7209" width="1" style="400" customWidth="1"/>
    <col min="7210" max="7210" width="3" style="400" customWidth="1"/>
    <col min="7211" max="7211" width="3.85546875" style="400" customWidth="1"/>
    <col min="7212" max="7212" width="2" style="400" customWidth="1"/>
    <col min="7213" max="7213" width="0.85546875" style="400" customWidth="1"/>
    <col min="7214" max="7214" width="1" style="400" customWidth="1"/>
    <col min="7215" max="7215" width="4.28515625" style="400" customWidth="1"/>
    <col min="7216" max="7216" width="0.7109375" style="400" customWidth="1"/>
    <col min="7217" max="7218" width="0.85546875" style="400" customWidth="1"/>
    <col min="7219" max="7219" width="3.140625" style="400" customWidth="1"/>
    <col min="7220" max="7220" width="2.5703125" style="400" customWidth="1"/>
    <col min="7221" max="7221" width="2.28515625" style="400" customWidth="1"/>
    <col min="7222" max="7222" width="0.7109375" style="400" customWidth="1"/>
    <col min="7223" max="7223" width="3.7109375" style="400" customWidth="1"/>
    <col min="7224" max="7224" width="1.28515625" style="400" customWidth="1"/>
    <col min="7225" max="7225" width="1" style="400" customWidth="1"/>
    <col min="7226" max="7226" width="2" style="400" customWidth="1"/>
    <col min="7227" max="7227" width="2.28515625" style="400" customWidth="1"/>
    <col min="7228" max="7230" width="0.7109375" style="400" customWidth="1"/>
    <col min="7231" max="7231" width="4.140625" style="400" customWidth="1"/>
    <col min="7232" max="7232" width="0.85546875" style="400" customWidth="1"/>
    <col min="7233" max="7234" width="1.140625" style="400" customWidth="1"/>
    <col min="7235" max="7235" width="0.7109375" style="400" customWidth="1"/>
    <col min="7236" max="7236" width="1.42578125" style="400" customWidth="1"/>
    <col min="7237" max="7237" width="3.7109375" style="400" customWidth="1"/>
    <col min="7238" max="7238" width="2" style="400" customWidth="1"/>
    <col min="7239" max="7239" width="1.28515625" style="400" customWidth="1"/>
    <col min="7240" max="7240" width="7" style="400" customWidth="1"/>
    <col min="7241" max="7241" width="1" style="400" customWidth="1"/>
    <col min="7242" max="7242" width="1.28515625" style="400" customWidth="1"/>
    <col min="7243" max="7243" width="1" style="400" customWidth="1"/>
    <col min="7244" max="7244" width="4.28515625" style="400" customWidth="1"/>
    <col min="7245" max="7245" width="1.7109375" style="400" customWidth="1"/>
    <col min="7246" max="7246" width="1.140625" style="400" customWidth="1"/>
    <col min="7247" max="7424" width="6.85546875" style="400"/>
    <col min="7425" max="7425" width="0.85546875" style="400" customWidth="1"/>
    <col min="7426" max="7427" width="1.28515625" style="400" customWidth="1"/>
    <col min="7428" max="7428" width="3.140625" style="400" customWidth="1"/>
    <col min="7429" max="7429" width="0.85546875" style="400" customWidth="1"/>
    <col min="7430" max="7430" width="6.42578125" style="400" customWidth="1"/>
    <col min="7431" max="7431" width="1.28515625" style="400" customWidth="1"/>
    <col min="7432" max="7432" width="3.28515625" style="400" customWidth="1"/>
    <col min="7433" max="7433" width="2.28515625" style="400" customWidth="1"/>
    <col min="7434" max="7434" width="3.28515625" style="400" customWidth="1"/>
    <col min="7435" max="7435" width="0.7109375" style="400" customWidth="1"/>
    <col min="7436" max="7436" width="1.7109375" style="400" customWidth="1"/>
    <col min="7437" max="7437" width="0.7109375" style="400" customWidth="1"/>
    <col min="7438" max="7438" width="2.7109375" style="400" customWidth="1"/>
    <col min="7439" max="7439" width="1.42578125" style="400" customWidth="1"/>
    <col min="7440" max="7440" width="1.5703125" style="400" customWidth="1"/>
    <col min="7441" max="7441" width="1.7109375" style="400" customWidth="1"/>
    <col min="7442" max="7442" width="0.7109375" style="400" customWidth="1"/>
    <col min="7443" max="7443" width="1.28515625" style="400" customWidth="1"/>
    <col min="7444" max="7444" width="2.5703125" style="400" customWidth="1"/>
    <col min="7445" max="7445" width="3.42578125" style="400" customWidth="1"/>
    <col min="7446" max="7446" width="0.85546875" style="400" customWidth="1"/>
    <col min="7447" max="7448" width="0.7109375" style="400" customWidth="1"/>
    <col min="7449" max="7449" width="1.140625" style="400" customWidth="1"/>
    <col min="7450" max="7450" width="1.7109375" style="400" customWidth="1"/>
    <col min="7451" max="7451" width="5" style="400" customWidth="1"/>
    <col min="7452" max="7452" width="1.5703125" style="400" customWidth="1"/>
    <col min="7453" max="7453" width="0.85546875" style="400" customWidth="1"/>
    <col min="7454" max="7454" width="0.7109375" style="400" customWidth="1"/>
    <col min="7455" max="7455" width="1.28515625" style="400" customWidth="1"/>
    <col min="7456" max="7456" width="1.42578125" style="400" customWidth="1"/>
    <col min="7457" max="7458" width="1" style="400" customWidth="1"/>
    <col min="7459" max="7459" width="1.140625" style="400" customWidth="1"/>
    <col min="7460" max="7460" width="3.85546875" style="400" customWidth="1"/>
    <col min="7461" max="7461" width="1.140625" style="400" customWidth="1"/>
    <col min="7462" max="7462" width="0.85546875" style="400" customWidth="1"/>
    <col min="7463" max="7464" width="2" style="400" customWidth="1"/>
    <col min="7465" max="7465" width="1" style="400" customWidth="1"/>
    <col min="7466" max="7466" width="3" style="400" customWidth="1"/>
    <col min="7467" max="7467" width="3.85546875" style="400" customWidth="1"/>
    <col min="7468" max="7468" width="2" style="400" customWidth="1"/>
    <col min="7469" max="7469" width="0.85546875" style="400" customWidth="1"/>
    <col min="7470" max="7470" width="1" style="400" customWidth="1"/>
    <col min="7471" max="7471" width="4.28515625" style="400" customWidth="1"/>
    <col min="7472" max="7472" width="0.7109375" style="400" customWidth="1"/>
    <col min="7473" max="7474" width="0.85546875" style="400" customWidth="1"/>
    <col min="7475" max="7475" width="3.140625" style="400" customWidth="1"/>
    <col min="7476" max="7476" width="2.5703125" style="400" customWidth="1"/>
    <col min="7477" max="7477" width="2.28515625" style="400" customWidth="1"/>
    <col min="7478" max="7478" width="0.7109375" style="400" customWidth="1"/>
    <col min="7479" max="7479" width="3.7109375" style="400" customWidth="1"/>
    <col min="7480" max="7480" width="1.28515625" style="400" customWidth="1"/>
    <col min="7481" max="7481" width="1" style="400" customWidth="1"/>
    <col min="7482" max="7482" width="2" style="400" customWidth="1"/>
    <col min="7483" max="7483" width="2.28515625" style="400" customWidth="1"/>
    <col min="7484" max="7486" width="0.7109375" style="400" customWidth="1"/>
    <col min="7487" max="7487" width="4.140625" style="400" customWidth="1"/>
    <col min="7488" max="7488" width="0.85546875" style="400" customWidth="1"/>
    <col min="7489" max="7490" width="1.140625" style="400" customWidth="1"/>
    <col min="7491" max="7491" width="0.7109375" style="400" customWidth="1"/>
    <col min="7492" max="7492" width="1.42578125" style="400" customWidth="1"/>
    <col min="7493" max="7493" width="3.7109375" style="400" customWidth="1"/>
    <col min="7494" max="7494" width="2" style="400" customWidth="1"/>
    <col min="7495" max="7495" width="1.28515625" style="400" customWidth="1"/>
    <col min="7496" max="7496" width="7" style="400" customWidth="1"/>
    <col min="7497" max="7497" width="1" style="400" customWidth="1"/>
    <col min="7498" max="7498" width="1.28515625" style="400" customWidth="1"/>
    <col min="7499" max="7499" width="1" style="400" customWidth="1"/>
    <col min="7500" max="7500" width="4.28515625" style="400" customWidth="1"/>
    <col min="7501" max="7501" width="1.7109375" style="400" customWidth="1"/>
    <col min="7502" max="7502" width="1.140625" style="400" customWidth="1"/>
    <col min="7503" max="7680" width="6.85546875" style="400"/>
    <col min="7681" max="7681" width="0.85546875" style="400" customWidth="1"/>
    <col min="7682" max="7683" width="1.28515625" style="400" customWidth="1"/>
    <col min="7684" max="7684" width="3.140625" style="400" customWidth="1"/>
    <col min="7685" max="7685" width="0.85546875" style="400" customWidth="1"/>
    <col min="7686" max="7686" width="6.42578125" style="400" customWidth="1"/>
    <col min="7687" max="7687" width="1.28515625" style="400" customWidth="1"/>
    <col min="7688" max="7688" width="3.28515625" style="400" customWidth="1"/>
    <col min="7689" max="7689" width="2.28515625" style="400" customWidth="1"/>
    <col min="7690" max="7690" width="3.28515625" style="400" customWidth="1"/>
    <col min="7691" max="7691" width="0.7109375" style="400" customWidth="1"/>
    <col min="7692" max="7692" width="1.7109375" style="400" customWidth="1"/>
    <col min="7693" max="7693" width="0.7109375" style="400" customWidth="1"/>
    <col min="7694" max="7694" width="2.7109375" style="400" customWidth="1"/>
    <col min="7695" max="7695" width="1.42578125" style="400" customWidth="1"/>
    <col min="7696" max="7696" width="1.5703125" style="400" customWidth="1"/>
    <col min="7697" max="7697" width="1.7109375" style="400" customWidth="1"/>
    <col min="7698" max="7698" width="0.7109375" style="400" customWidth="1"/>
    <col min="7699" max="7699" width="1.28515625" style="400" customWidth="1"/>
    <col min="7700" max="7700" width="2.5703125" style="400" customWidth="1"/>
    <col min="7701" max="7701" width="3.42578125" style="400" customWidth="1"/>
    <col min="7702" max="7702" width="0.85546875" style="400" customWidth="1"/>
    <col min="7703" max="7704" width="0.7109375" style="400" customWidth="1"/>
    <col min="7705" max="7705" width="1.140625" style="400" customWidth="1"/>
    <col min="7706" max="7706" width="1.7109375" style="400" customWidth="1"/>
    <col min="7707" max="7707" width="5" style="400" customWidth="1"/>
    <col min="7708" max="7708" width="1.5703125" style="400" customWidth="1"/>
    <col min="7709" max="7709" width="0.85546875" style="400" customWidth="1"/>
    <col min="7710" max="7710" width="0.7109375" style="400" customWidth="1"/>
    <col min="7711" max="7711" width="1.28515625" style="400" customWidth="1"/>
    <col min="7712" max="7712" width="1.42578125" style="400" customWidth="1"/>
    <col min="7713" max="7714" width="1" style="400" customWidth="1"/>
    <col min="7715" max="7715" width="1.140625" style="400" customWidth="1"/>
    <col min="7716" max="7716" width="3.85546875" style="400" customWidth="1"/>
    <col min="7717" max="7717" width="1.140625" style="400" customWidth="1"/>
    <col min="7718" max="7718" width="0.85546875" style="400" customWidth="1"/>
    <col min="7719" max="7720" width="2" style="400" customWidth="1"/>
    <col min="7721" max="7721" width="1" style="400" customWidth="1"/>
    <col min="7722" max="7722" width="3" style="400" customWidth="1"/>
    <col min="7723" max="7723" width="3.85546875" style="400" customWidth="1"/>
    <col min="7724" max="7724" width="2" style="400" customWidth="1"/>
    <col min="7725" max="7725" width="0.85546875" style="400" customWidth="1"/>
    <col min="7726" max="7726" width="1" style="400" customWidth="1"/>
    <col min="7727" max="7727" width="4.28515625" style="400" customWidth="1"/>
    <col min="7728" max="7728" width="0.7109375" style="400" customWidth="1"/>
    <col min="7729" max="7730" width="0.85546875" style="400" customWidth="1"/>
    <col min="7731" max="7731" width="3.140625" style="400" customWidth="1"/>
    <col min="7732" max="7732" width="2.5703125" style="400" customWidth="1"/>
    <col min="7733" max="7733" width="2.28515625" style="400" customWidth="1"/>
    <col min="7734" max="7734" width="0.7109375" style="400" customWidth="1"/>
    <col min="7735" max="7735" width="3.7109375" style="400" customWidth="1"/>
    <col min="7736" max="7736" width="1.28515625" style="400" customWidth="1"/>
    <col min="7737" max="7737" width="1" style="400" customWidth="1"/>
    <col min="7738" max="7738" width="2" style="400" customWidth="1"/>
    <col min="7739" max="7739" width="2.28515625" style="400" customWidth="1"/>
    <col min="7740" max="7742" width="0.7109375" style="400" customWidth="1"/>
    <col min="7743" max="7743" width="4.140625" style="400" customWidth="1"/>
    <col min="7744" max="7744" width="0.85546875" style="400" customWidth="1"/>
    <col min="7745" max="7746" width="1.140625" style="400" customWidth="1"/>
    <col min="7747" max="7747" width="0.7109375" style="400" customWidth="1"/>
    <col min="7748" max="7748" width="1.42578125" style="400" customWidth="1"/>
    <col min="7749" max="7749" width="3.7109375" style="400" customWidth="1"/>
    <col min="7750" max="7750" width="2" style="400" customWidth="1"/>
    <col min="7751" max="7751" width="1.28515625" style="400" customWidth="1"/>
    <col min="7752" max="7752" width="7" style="400" customWidth="1"/>
    <col min="7753" max="7753" width="1" style="400" customWidth="1"/>
    <col min="7754" max="7754" width="1.28515625" style="400" customWidth="1"/>
    <col min="7755" max="7755" width="1" style="400" customWidth="1"/>
    <col min="7756" max="7756" width="4.28515625" style="400" customWidth="1"/>
    <col min="7757" max="7757" width="1.7109375" style="400" customWidth="1"/>
    <col min="7758" max="7758" width="1.140625" style="400" customWidth="1"/>
    <col min="7759" max="7936" width="6.85546875" style="400"/>
    <col min="7937" max="7937" width="0.85546875" style="400" customWidth="1"/>
    <col min="7938" max="7939" width="1.28515625" style="400" customWidth="1"/>
    <col min="7940" max="7940" width="3.140625" style="400" customWidth="1"/>
    <col min="7941" max="7941" width="0.85546875" style="400" customWidth="1"/>
    <col min="7942" max="7942" width="6.42578125" style="400" customWidth="1"/>
    <col min="7943" max="7943" width="1.28515625" style="400" customWidth="1"/>
    <col min="7944" max="7944" width="3.28515625" style="400" customWidth="1"/>
    <col min="7945" max="7945" width="2.28515625" style="400" customWidth="1"/>
    <col min="7946" max="7946" width="3.28515625" style="400" customWidth="1"/>
    <col min="7947" max="7947" width="0.7109375" style="400" customWidth="1"/>
    <col min="7948" max="7948" width="1.7109375" style="400" customWidth="1"/>
    <col min="7949" max="7949" width="0.7109375" style="400" customWidth="1"/>
    <col min="7950" max="7950" width="2.7109375" style="400" customWidth="1"/>
    <col min="7951" max="7951" width="1.42578125" style="400" customWidth="1"/>
    <col min="7952" max="7952" width="1.5703125" style="400" customWidth="1"/>
    <col min="7953" max="7953" width="1.7109375" style="400" customWidth="1"/>
    <col min="7954" max="7954" width="0.7109375" style="400" customWidth="1"/>
    <col min="7955" max="7955" width="1.28515625" style="400" customWidth="1"/>
    <col min="7956" max="7956" width="2.5703125" style="400" customWidth="1"/>
    <col min="7957" max="7957" width="3.42578125" style="400" customWidth="1"/>
    <col min="7958" max="7958" width="0.85546875" style="400" customWidth="1"/>
    <col min="7959" max="7960" width="0.7109375" style="400" customWidth="1"/>
    <col min="7961" max="7961" width="1.140625" style="400" customWidth="1"/>
    <col min="7962" max="7962" width="1.7109375" style="400" customWidth="1"/>
    <col min="7963" max="7963" width="5" style="400" customWidth="1"/>
    <col min="7964" max="7964" width="1.5703125" style="400" customWidth="1"/>
    <col min="7965" max="7965" width="0.85546875" style="400" customWidth="1"/>
    <col min="7966" max="7966" width="0.7109375" style="400" customWidth="1"/>
    <col min="7967" max="7967" width="1.28515625" style="400" customWidth="1"/>
    <col min="7968" max="7968" width="1.42578125" style="400" customWidth="1"/>
    <col min="7969" max="7970" width="1" style="400" customWidth="1"/>
    <col min="7971" max="7971" width="1.140625" style="400" customWidth="1"/>
    <col min="7972" max="7972" width="3.85546875" style="400" customWidth="1"/>
    <col min="7973" max="7973" width="1.140625" style="400" customWidth="1"/>
    <col min="7974" max="7974" width="0.85546875" style="400" customWidth="1"/>
    <col min="7975" max="7976" width="2" style="400" customWidth="1"/>
    <col min="7977" max="7977" width="1" style="400" customWidth="1"/>
    <col min="7978" max="7978" width="3" style="400" customWidth="1"/>
    <col min="7979" max="7979" width="3.85546875" style="400" customWidth="1"/>
    <col min="7980" max="7980" width="2" style="400" customWidth="1"/>
    <col min="7981" max="7981" width="0.85546875" style="400" customWidth="1"/>
    <col min="7982" max="7982" width="1" style="400" customWidth="1"/>
    <col min="7983" max="7983" width="4.28515625" style="400" customWidth="1"/>
    <col min="7984" max="7984" width="0.7109375" style="400" customWidth="1"/>
    <col min="7985" max="7986" width="0.85546875" style="400" customWidth="1"/>
    <col min="7987" max="7987" width="3.140625" style="400" customWidth="1"/>
    <col min="7988" max="7988" width="2.5703125" style="400" customWidth="1"/>
    <col min="7989" max="7989" width="2.28515625" style="400" customWidth="1"/>
    <col min="7990" max="7990" width="0.7109375" style="400" customWidth="1"/>
    <col min="7991" max="7991" width="3.7109375" style="400" customWidth="1"/>
    <col min="7992" max="7992" width="1.28515625" style="400" customWidth="1"/>
    <col min="7993" max="7993" width="1" style="400" customWidth="1"/>
    <col min="7994" max="7994" width="2" style="400" customWidth="1"/>
    <col min="7995" max="7995" width="2.28515625" style="400" customWidth="1"/>
    <col min="7996" max="7998" width="0.7109375" style="400" customWidth="1"/>
    <col min="7999" max="7999" width="4.140625" style="400" customWidth="1"/>
    <col min="8000" max="8000" width="0.85546875" style="400" customWidth="1"/>
    <col min="8001" max="8002" width="1.140625" style="400" customWidth="1"/>
    <col min="8003" max="8003" width="0.7109375" style="400" customWidth="1"/>
    <col min="8004" max="8004" width="1.42578125" style="400" customWidth="1"/>
    <col min="8005" max="8005" width="3.7109375" style="400" customWidth="1"/>
    <col min="8006" max="8006" width="2" style="400" customWidth="1"/>
    <col min="8007" max="8007" width="1.28515625" style="400" customWidth="1"/>
    <col min="8008" max="8008" width="7" style="400" customWidth="1"/>
    <col min="8009" max="8009" width="1" style="400" customWidth="1"/>
    <col min="8010" max="8010" width="1.28515625" style="400" customWidth="1"/>
    <col min="8011" max="8011" width="1" style="400" customWidth="1"/>
    <col min="8012" max="8012" width="4.28515625" style="400" customWidth="1"/>
    <col min="8013" max="8013" width="1.7109375" style="400" customWidth="1"/>
    <col min="8014" max="8014" width="1.140625" style="400" customWidth="1"/>
    <col min="8015" max="8192" width="6.85546875" style="400"/>
    <col min="8193" max="8193" width="0.85546875" style="400" customWidth="1"/>
    <col min="8194" max="8195" width="1.28515625" style="400" customWidth="1"/>
    <col min="8196" max="8196" width="3.140625" style="400" customWidth="1"/>
    <col min="8197" max="8197" width="0.85546875" style="400" customWidth="1"/>
    <col min="8198" max="8198" width="6.42578125" style="400" customWidth="1"/>
    <col min="8199" max="8199" width="1.28515625" style="400" customWidth="1"/>
    <col min="8200" max="8200" width="3.28515625" style="400" customWidth="1"/>
    <col min="8201" max="8201" width="2.28515625" style="400" customWidth="1"/>
    <col min="8202" max="8202" width="3.28515625" style="400" customWidth="1"/>
    <col min="8203" max="8203" width="0.7109375" style="400" customWidth="1"/>
    <col min="8204" max="8204" width="1.7109375" style="400" customWidth="1"/>
    <col min="8205" max="8205" width="0.7109375" style="400" customWidth="1"/>
    <col min="8206" max="8206" width="2.7109375" style="400" customWidth="1"/>
    <col min="8207" max="8207" width="1.42578125" style="400" customWidth="1"/>
    <col min="8208" max="8208" width="1.5703125" style="400" customWidth="1"/>
    <col min="8209" max="8209" width="1.7109375" style="400" customWidth="1"/>
    <col min="8210" max="8210" width="0.7109375" style="400" customWidth="1"/>
    <col min="8211" max="8211" width="1.28515625" style="400" customWidth="1"/>
    <col min="8212" max="8212" width="2.5703125" style="400" customWidth="1"/>
    <col min="8213" max="8213" width="3.42578125" style="400" customWidth="1"/>
    <col min="8214" max="8214" width="0.85546875" style="400" customWidth="1"/>
    <col min="8215" max="8216" width="0.7109375" style="400" customWidth="1"/>
    <col min="8217" max="8217" width="1.140625" style="400" customWidth="1"/>
    <col min="8218" max="8218" width="1.7109375" style="400" customWidth="1"/>
    <col min="8219" max="8219" width="5" style="400" customWidth="1"/>
    <col min="8220" max="8220" width="1.5703125" style="400" customWidth="1"/>
    <col min="8221" max="8221" width="0.85546875" style="400" customWidth="1"/>
    <col min="8222" max="8222" width="0.7109375" style="400" customWidth="1"/>
    <col min="8223" max="8223" width="1.28515625" style="400" customWidth="1"/>
    <col min="8224" max="8224" width="1.42578125" style="400" customWidth="1"/>
    <col min="8225" max="8226" width="1" style="400" customWidth="1"/>
    <col min="8227" max="8227" width="1.140625" style="400" customWidth="1"/>
    <col min="8228" max="8228" width="3.85546875" style="400" customWidth="1"/>
    <col min="8229" max="8229" width="1.140625" style="400" customWidth="1"/>
    <col min="8230" max="8230" width="0.85546875" style="400" customWidth="1"/>
    <col min="8231" max="8232" width="2" style="400" customWidth="1"/>
    <col min="8233" max="8233" width="1" style="400" customWidth="1"/>
    <col min="8234" max="8234" width="3" style="400" customWidth="1"/>
    <col min="8235" max="8235" width="3.85546875" style="400" customWidth="1"/>
    <col min="8236" max="8236" width="2" style="400" customWidth="1"/>
    <col min="8237" max="8237" width="0.85546875" style="400" customWidth="1"/>
    <col min="8238" max="8238" width="1" style="400" customWidth="1"/>
    <col min="8239" max="8239" width="4.28515625" style="400" customWidth="1"/>
    <col min="8240" max="8240" width="0.7109375" style="400" customWidth="1"/>
    <col min="8241" max="8242" width="0.85546875" style="400" customWidth="1"/>
    <col min="8243" max="8243" width="3.140625" style="400" customWidth="1"/>
    <col min="8244" max="8244" width="2.5703125" style="400" customWidth="1"/>
    <col min="8245" max="8245" width="2.28515625" style="400" customWidth="1"/>
    <col min="8246" max="8246" width="0.7109375" style="400" customWidth="1"/>
    <col min="8247" max="8247" width="3.7109375" style="400" customWidth="1"/>
    <col min="8248" max="8248" width="1.28515625" style="400" customWidth="1"/>
    <col min="8249" max="8249" width="1" style="400" customWidth="1"/>
    <col min="8250" max="8250" width="2" style="400" customWidth="1"/>
    <col min="8251" max="8251" width="2.28515625" style="400" customWidth="1"/>
    <col min="8252" max="8254" width="0.7109375" style="400" customWidth="1"/>
    <col min="8255" max="8255" width="4.140625" style="400" customWidth="1"/>
    <col min="8256" max="8256" width="0.85546875" style="400" customWidth="1"/>
    <col min="8257" max="8258" width="1.140625" style="400" customWidth="1"/>
    <col min="8259" max="8259" width="0.7109375" style="400" customWidth="1"/>
    <col min="8260" max="8260" width="1.42578125" style="400" customWidth="1"/>
    <col min="8261" max="8261" width="3.7109375" style="400" customWidth="1"/>
    <col min="8262" max="8262" width="2" style="400" customWidth="1"/>
    <col min="8263" max="8263" width="1.28515625" style="400" customWidth="1"/>
    <col min="8264" max="8264" width="7" style="400" customWidth="1"/>
    <col min="8265" max="8265" width="1" style="400" customWidth="1"/>
    <col min="8266" max="8266" width="1.28515625" style="400" customWidth="1"/>
    <col min="8267" max="8267" width="1" style="400" customWidth="1"/>
    <col min="8268" max="8268" width="4.28515625" style="400" customWidth="1"/>
    <col min="8269" max="8269" width="1.7109375" style="400" customWidth="1"/>
    <col min="8270" max="8270" width="1.140625" style="400" customWidth="1"/>
    <col min="8271" max="8448" width="6.85546875" style="400"/>
    <col min="8449" max="8449" width="0.85546875" style="400" customWidth="1"/>
    <col min="8450" max="8451" width="1.28515625" style="400" customWidth="1"/>
    <col min="8452" max="8452" width="3.140625" style="400" customWidth="1"/>
    <col min="8453" max="8453" width="0.85546875" style="400" customWidth="1"/>
    <col min="8454" max="8454" width="6.42578125" style="400" customWidth="1"/>
    <col min="8455" max="8455" width="1.28515625" style="400" customWidth="1"/>
    <col min="8456" max="8456" width="3.28515625" style="400" customWidth="1"/>
    <col min="8457" max="8457" width="2.28515625" style="400" customWidth="1"/>
    <col min="8458" max="8458" width="3.28515625" style="400" customWidth="1"/>
    <col min="8459" max="8459" width="0.7109375" style="400" customWidth="1"/>
    <col min="8460" max="8460" width="1.7109375" style="400" customWidth="1"/>
    <col min="8461" max="8461" width="0.7109375" style="400" customWidth="1"/>
    <col min="8462" max="8462" width="2.7109375" style="400" customWidth="1"/>
    <col min="8463" max="8463" width="1.42578125" style="400" customWidth="1"/>
    <col min="8464" max="8464" width="1.5703125" style="400" customWidth="1"/>
    <col min="8465" max="8465" width="1.7109375" style="400" customWidth="1"/>
    <col min="8466" max="8466" width="0.7109375" style="400" customWidth="1"/>
    <col min="8467" max="8467" width="1.28515625" style="400" customWidth="1"/>
    <col min="8468" max="8468" width="2.5703125" style="400" customWidth="1"/>
    <col min="8469" max="8469" width="3.42578125" style="400" customWidth="1"/>
    <col min="8470" max="8470" width="0.85546875" style="400" customWidth="1"/>
    <col min="8471" max="8472" width="0.7109375" style="400" customWidth="1"/>
    <col min="8473" max="8473" width="1.140625" style="400" customWidth="1"/>
    <col min="8474" max="8474" width="1.7109375" style="400" customWidth="1"/>
    <col min="8475" max="8475" width="5" style="400" customWidth="1"/>
    <col min="8476" max="8476" width="1.5703125" style="400" customWidth="1"/>
    <col min="8477" max="8477" width="0.85546875" style="400" customWidth="1"/>
    <col min="8478" max="8478" width="0.7109375" style="400" customWidth="1"/>
    <col min="8479" max="8479" width="1.28515625" style="400" customWidth="1"/>
    <col min="8480" max="8480" width="1.42578125" style="400" customWidth="1"/>
    <col min="8481" max="8482" width="1" style="400" customWidth="1"/>
    <col min="8483" max="8483" width="1.140625" style="400" customWidth="1"/>
    <col min="8484" max="8484" width="3.85546875" style="400" customWidth="1"/>
    <col min="8485" max="8485" width="1.140625" style="400" customWidth="1"/>
    <col min="8486" max="8486" width="0.85546875" style="400" customWidth="1"/>
    <col min="8487" max="8488" width="2" style="400" customWidth="1"/>
    <col min="8489" max="8489" width="1" style="400" customWidth="1"/>
    <col min="8490" max="8490" width="3" style="400" customWidth="1"/>
    <col min="8491" max="8491" width="3.85546875" style="400" customWidth="1"/>
    <col min="8492" max="8492" width="2" style="400" customWidth="1"/>
    <col min="8493" max="8493" width="0.85546875" style="400" customWidth="1"/>
    <col min="8494" max="8494" width="1" style="400" customWidth="1"/>
    <col min="8495" max="8495" width="4.28515625" style="400" customWidth="1"/>
    <col min="8496" max="8496" width="0.7109375" style="400" customWidth="1"/>
    <col min="8497" max="8498" width="0.85546875" style="400" customWidth="1"/>
    <col min="8499" max="8499" width="3.140625" style="400" customWidth="1"/>
    <col min="8500" max="8500" width="2.5703125" style="400" customWidth="1"/>
    <col min="8501" max="8501" width="2.28515625" style="400" customWidth="1"/>
    <col min="8502" max="8502" width="0.7109375" style="400" customWidth="1"/>
    <col min="8503" max="8503" width="3.7109375" style="400" customWidth="1"/>
    <col min="8504" max="8504" width="1.28515625" style="400" customWidth="1"/>
    <col min="8505" max="8505" width="1" style="400" customWidth="1"/>
    <col min="8506" max="8506" width="2" style="400" customWidth="1"/>
    <col min="8507" max="8507" width="2.28515625" style="400" customWidth="1"/>
    <col min="8508" max="8510" width="0.7109375" style="400" customWidth="1"/>
    <col min="8511" max="8511" width="4.140625" style="400" customWidth="1"/>
    <col min="8512" max="8512" width="0.85546875" style="400" customWidth="1"/>
    <col min="8513" max="8514" width="1.140625" style="400" customWidth="1"/>
    <col min="8515" max="8515" width="0.7109375" style="400" customWidth="1"/>
    <col min="8516" max="8516" width="1.42578125" style="400" customWidth="1"/>
    <col min="8517" max="8517" width="3.7109375" style="400" customWidth="1"/>
    <col min="8518" max="8518" width="2" style="400" customWidth="1"/>
    <col min="8519" max="8519" width="1.28515625" style="400" customWidth="1"/>
    <col min="8520" max="8520" width="7" style="400" customWidth="1"/>
    <col min="8521" max="8521" width="1" style="400" customWidth="1"/>
    <col min="8522" max="8522" width="1.28515625" style="400" customWidth="1"/>
    <col min="8523" max="8523" width="1" style="400" customWidth="1"/>
    <col min="8524" max="8524" width="4.28515625" style="400" customWidth="1"/>
    <col min="8525" max="8525" width="1.7109375" style="400" customWidth="1"/>
    <col min="8526" max="8526" width="1.140625" style="400" customWidth="1"/>
    <col min="8527" max="8704" width="6.85546875" style="400"/>
    <col min="8705" max="8705" width="0.85546875" style="400" customWidth="1"/>
    <col min="8706" max="8707" width="1.28515625" style="400" customWidth="1"/>
    <col min="8708" max="8708" width="3.140625" style="400" customWidth="1"/>
    <col min="8709" max="8709" width="0.85546875" style="400" customWidth="1"/>
    <col min="8710" max="8710" width="6.42578125" style="400" customWidth="1"/>
    <col min="8711" max="8711" width="1.28515625" style="400" customWidth="1"/>
    <col min="8712" max="8712" width="3.28515625" style="400" customWidth="1"/>
    <col min="8713" max="8713" width="2.28515625" style="400" customWidth="1"/>
    <col min="8714" max="8714" width="3.28515625" style="400" customWidth="1"/>
    <col min="8715" max="8715" width="0.7109375" style="400" customWidth="1"/>
    <col min="8716" max="8716" width="1.7109375" style="400" customWidth="1"/>
    <col min="8717" max="8717" width="0.7109375" style="400" customWidth="1"/>
    <col min="8718" max="8718" width="2.7109375" style="400" customWidth="1"/>
    <col min="8719" max="8719" width="1.42578125" style="400" customWidth="1"/>
    <col min="8720" max="8720" width="1.5703125" style="400" customWidth="1"/>
    <col min="8721" max="8721" width="1.7109375" style="400" customWidth="1"/>
    <col min="8722" max="8722" width="0.7109375" style="400" customWidth="1"/>
    <col min="8723" max="8723" width="1.28515625" style="400" customWidth="1"/>
    <col min="8724" max="8724" width="2.5703125" style="400" customWidth="1"/>
    <col min="8725" max="8725" width="3.42578125" style="400" customWidth="1"/>
    <col min="8726" max="8726" width="0.85546875" style="400" customWidth="1"/>
    <col min="8727" max="8728" width="0.7109375" style="400" customWidth="1"/>
    <col min="8729" max="8729" width="1.140625" style="400" customWidth="1"/>
    <col min="8730" max="8730" width="1.7109375" style="400" customWidth="1"/>
    <col min="8731" max="8731" width="5" style="400" customWidth="1"/>
    <col min="8732" max="8732" width="1.5703125" style="400" customWidth="1"/>
    <col min="8733" max="8733" width="0.85546875" style="400" customWidth="1"/>
    <col min="8734" max="8734" width="0.7109375" style="400" customWidth="1"/>
    <col min="8735" max="8735" width="1.28515625" style="400" customWidth="1"/>
    <col min="8736" max="8736" width="1.42578125" style="400" customWidth="1"/>
    <col min="8737" max="8738" width="1" style="400" customWidth="1"/>
    <col min="8739" max="8739" width="1.140625" style="400" customWidth="1"/>
    <col min="8740" max="8740" width="3.85546875" style="400" customWidth="1"/>
    <col min="8741" max="8741" width="1.140625" style="400" customWidth="1"/>
    <col min="8742" max="8742" width="0.85546875" style="400" customWidth="1"/>
    <col min="8743" max="8744" width="2" style="400" customWidth="1"/>
    <col min="8745" max="8745" width="1" style="400" customWidth="1"/>
    <col min="8746" max="8746" width="3" style="400" customWidth="1"/>
    <col min="8747" max="8747" width="3.85546875" style="400" customWidth="1"/>
    <col min="8748" max="8748" width="2" style="400" customWidth="1"/>
    <col min="8749" max="8749" width="0.85546875" style="400" customWidth="1"/>
    <col min="8750" max="8750" width="1" style="400" customWidth="1"/>
    <col min="8751" max="8751" width="4.28515625" style="400" customWidth="1"/>
    <col min="8752" max="8752" width="0.7109375" style="400" customWidth="1"/>
    <col min="8753" max="8754" width="0.85546875" style="400" customWidth="1"/>
    <col min="8755" max="8755" width="3.140625" style="400" customWidth="1"/>
    <col min="8756" max="8756" width="2.5703125" style="400" customWidth="1"/>
    <col min="8757" max="8757" width="2.28515625" style="400" customWidth="1"/>
    <col min="8758" max="8758" width="0.7109375" style="400" customWidth="1"/>
    <col min="8759" max="8759" width="3.7109375" style="400" customWidth="1"/>
    <col min="8760" max="8760" width="1.28515625" style="400" customWidth="1"/>
    <col min="8761" max="8761" width="1" style="400" customWidth="1"/>
    <col min="8762" max="8762" width="2" style="400" customWidth="1"/>
    <col min="8763" max="8763" width="2.28515625" style="400" customWidth="1"/>
    <col min="8764" max="8766" width="0.7109375" style="400" customWidth="1"/>
    <col min="8767" max="8767" width="4.140625" style="400" customWidth="1"/>
    <col min="8768" max="8768" width="0.85546875" style="400" customWidth="1"/>
    <col min="8769" max="8770" width="1.140625" style="400" customWidth="1"/>
    <col min="8771" max="8771" width="0.7109375" style="400" customWidth="1"/>
    <col min="8772" max="8772" width="1.42578125" style="400" customWidth="1"/>
    <col min="8773" max="8773" width="3.7109375" style="400" customWidth="1"/>
    <col min="8774" max="8774" width="2" style="400" customWidth="1"/>
    <col min="8775" max="8775" width="1.28515625" style="400" customWidth="1"/>
    <col min="8776" max="8776" width="7" style="400" customWidth="1"/>
    <col min="8777" max="8777" width="1" style="400" customWidth="1"/>
    <col min="8778" max="8778" width="1.28515625" style="400" customWidth="1"/>
    <col min="8779" max="8779" width="1" style="400" customWidth="1"/>
    <col min="8780" max="8780" width="4.28515625" style="400" customWidth="1"/>
    <col min="8781" max="8781" width="1.7109375" style="400" customWidth="1"/>
    <col min="8782" max="8782" width="1.140625" style="400" customWidth="1"/>
    <col min="8783" max="8960" width="6.85546875" style="400"/>
    <col min="8961" max="8961" width="0.85546875" style="400" customWidth="1"/>
    <col min="8962" max="8963" width="1.28515625" style="400" customWidth="1"/>
    <col min="8964" max="8964" width="3.140625" style="400" customWidth="1"/>
    <col min="8965" max="8965" width="0.85546875" style="400" customWidth="1"/>
    <col min="8966" max="8966" width="6.42578125" style="400" customWidth="1"/>
    <col min="8967" max="8967" width="1.28515625" style="400" customWidth="1"/>
    <col min="8968" max="8968" width="3.28515625" style="400" customWidth="1"/>
    <col min="8969" max="8969" width="2.28515625" style="400" customWidth="1"/>
    <col min="8970" max="8970" width="3.28515625" style="400" customWidth="1"/>
    <col min="8971" max="8971" width="0.7109375" style="400" customWidth="1"/>
    <col min="8972" max="8972" width="1.7109375" style="400" customWidth="1"/>
    <col min="8973" max="8973" width="0.7109375" style="400" customWidth="1"/>
    <col min="8974" max="8974" width="2.7109375" style="400" customWidth="1"/>
    <col min="8975" max="8975" width="1.42578125" style="400" customWidth="1"/>
    <col min="8976" max="8976" width="1.5703125" style="400" customWidth="1"/>
    <col min="8977" max="8977" width="1.7109375" style="400" customWidth="1"/>
    <col min="8978" max="8978" width="0.7109375" style="400" customWidth="1"/>
    <col min="8979" max="8979" width="1.28515625" style="400" customWidth="1"/>
    <col min="8980" max="8980" width="2.5703125" style="400" customWidth="1"/>
    <col min="8981" max="8981" width="3.42578125" style="400" customWidth="1"/>
    <col min="8982" max="8982" width="0.85546875" style="400" customWidth="1"/>
    <col min="8983" max="8984" width="0.7109375" style="400" customWidth="1"/>
    <col min="8985" max="8985" width="1.140625" style="400" customWidth="1"/>
    <col min="8986" max="8986" width="1.7109375" style="400" customWidth="1"/>
    <col min="8987" max="8987" width="5" style="400" customWidth="1"/>
    <col min="8988" max="8988" width="1.5703125" style="400" customWidth="1"/>
    <col min="8989" max="8989" width="0.85546875" style="400" customWidth="1"/>
    <col min="8990" max="8990" width="0.7109375" style="400" customWidth="1"/>
    <col min="8991" max="8991" width="1.28515625" style="400" customWidth="1"/>
    <col min="8992" max="8992" width="1.42578125" style="400" customWidth="1"/>
    <col min="8993" max="8994" width="1" style="400" customWidth="1"/>
    <col min="8995" max="8995" width="1.140625" style="400" customWidth="1"/>
    <col min="8996" max="8996" width="3.85546875" style="400" customWidth="1"/>
    <col min="8997" max="8997" width="1.140625" style="400" customWidth="1"/>
    <col min="8998" max="8998" width="0.85546875" style="400" customWidth="1"/>
    <col min="8999" max="9000" width="2" style="400" customWidth="1"/>
    <col min="9001" max="9001" width="1" style="400" customWidth="1"/>
    <col min="9002" max="9002" width="3" style="400" customWidth="1"/>
    <col min="9003" max="9003" width="3.85546875" style="400" customWidth="1"/>
    <col min="9004" max="9004" width="2" style="400" customWidth="1"/>
    <col min="9005" max="9005" width="0.85546875" style="400" customWidth="1"/>
    <col min="9006" max="9006" width="1" style="400" customWidth="1"/>
    <col min="9007" max="9007" width="4.28515625" style="400" customWidth="1"/>
    <col min="9008" max="9008" width="0.7109375" style="400" customWidth="1"/>
    <col min="9009" max="9010" width="0.85546875" style="400" customWidth="1"/>
    <col min="9011" max="9011" width="3.140625" style="400" customWidth="1"/>
    <col min="9012" max="9012" width="2.5703125" style="400" customWidth="1"/>
    <col min="9013" max="9013" width="2.28515625" style="400" customWidth="1"/>
    <col min="9014" max="9014" width="0.7109375" style="400" customWidth="1"/>
    <col min="9015" max="9015" width="3.7109375" style="400" customWidth="1"/>
    <col min="9016" max="9016" width="1.28515625" style="400" customWidth="1"/>
    <col min="9017" max="9017" width="1" style="400" customWidth="1"/>
    <col min="9018" max="9018" width="2" style="400" customWidth="1"/>
    <col min="9019" max="9019" width="2.28515625" style="400" customWidth="1"/>
    <col min="9020" max="9022" width="0.7109375" style="400" customWidth="1"/>
    <col min="9023" max="9023" width="4.140625" style="400" customWidth="1"/>
    <col min="9024" max="9024" width="0.85546875" style="400" customWidth="1"/>
    <col min="9025" max="9026" width="1.140625" style="400" customWidth="1"/>
    <col min="9027" max="9027" width="0.7109375" style="400" customWidth="1"/>
    <col min="9028" max="9028" width="1.42578125" style="400" customWidth="1"/>
    <col min="9029" max="9029" width="3.7109375" style="400" customWidth="1"/>
    <col min="9030" max="9030" width="2" style="400" customWidth="1"/>
    <col min="9031" max="9031" width="1.28515625" style="400" customWidth="1"/>
    <col min="9032" max="9032" width="7" style="400" customWidth="1"/>
    <col min="9033" max="9033" width="1" style="400" customWidth="1"/>
    <col min="9034" max="9034" width="1.28515625" style="400" customWidth="1"/>
    <col min="9035" max="9035" width="1" style="400" customWidth="1"/>
    <col min="9036" max="9036" width="4.28515625" style="400" customWidth="1"/>
    <col min="9037" max="9037" width="1.7109375" style="400" customWidth="1"/>
    <col min="9038" max="9038" width="1.140625" style="400" customWidth="1"/>
    <col min="9039" max="9216" width="6.85546875" style="400"/>
    <col min="9217" max="9217" width="0.85546875" style="400" customWidth="1"/>
    <col min="9218" max="9219" width="1.28515625" style="400" customWidth="1"/>
    <col min="9220" max="9220" width="3.140625" style="400" customWidth="1"/>
    <col min="9221" max="9221" width="0.85546875" style="400" customWidth="1"/>
    <col min="9222" max="9222" width="6.42578125" style="400" customWidth="1"/>
    <col min="9223" max="9223" width="1.28515625" style="400" customWidth="1"/>
    <col min="9224" max="9224" width="3.28515625" style="400" customWidth="1"/>
    <col min="9225" max="9225" width="2.28515625" style="400" customWidth="1"/>
    <col min="9226" max="9226" width="3.28515625" style="400" customWidth="1"/>
    <col min="9227" max="9227" width="0.7109375" style="400" customWidth="1"/>
    <col min="9228" max="9228" width="1.7109375" style="400" customWidth="1"/>
    <col min="9229" max="9229" width="0.7109375" style="400" customWidth="1"/>
    <col min="9230" max="9230" width="2.7109375" style="400" customWidth="1"/>
    <col min="9231" max="9231" width="1.42578125" style="400" customWidth="1"/>
    <col min="9232" max="9232" width="1.5703125" style="400" customWidth="1"/>
    <col min="9233" max="9233" width="1.7109375" style="400" customWidth="1"/>
    <col min="9234" max="9234" width="0.7109375" style="400" customWidth="1"/>
    <col min="9235" max="9235" width="1.28515625" style="400" customWidth="1"/>
    <col min="9236" max="9236" width="2.5703125" style="400" customWidth="1"/>
    <col min="9237" max="9237" width="3.42578125" style="400" customWidth="1"/>
    <col min="9238" max="9238" width="0.85546875" style="400" customWidth="1"/>
    <col min="9239" max="9240" width="0.7109375" style="400" customWidth="1"/>
    <col min="9241" max="9241" width="1.140625" style="400" customWidth="1"/>
    <col min="9242" max="9242" width="1.7109375" style="400" customWidth="1"/>
    <col min="9243" max="9243" width="5" style="400" customWidth="1"/>
    <col min="9244" max="9244" width="1.5703125" style="400" customWidth="1"/>
    <col min="9245" max="9245" width="0.85546875" style="400" customWidth="1"/>
    <col min="9246" max="9246" width="0.7109375" style="400" customWidth="1"/>
    <col min="9247" max="9247" width="1.28515625" style="400" customWidth="1"/>
    <col min="9248" max="9248" width="1.42578125" style="400" customWidth="1"/>
    <col min="9249" max="9250" width="1" style="400" customWidth="1"/>
    <col min="9251" max="9251" width="1.140625" style="400" customWidth="1"/>
    <col min="9252" max="9252" width="3.85546875" style="400" customWidth="1"/>
    <col min="9253" max="9253" width="1.140625" style="400" customWidth="1"/>
    <col min="9254" max="9254" width="0.85546875" style="400" customWidth="1"/>
    <col min="9255" max="9256" width="2" style="400" customWidth="1"/>
    <col min="9257" max="9257" width="1" style="400" customWidth="1"/>
    <col min="9258" max="9258" width="3" style="400" customWidth="1"/>
    <col min="9259" max="9259" width="3.85546875" style="400" customWidth="1"/>
    <col min="9260" max="9260" width="2" style="400" customWidth="1"/>
    <col min="9261" max="9261" width="0.85546875" style="400" customWidth="1"/>
    <col min="9262" max="9262" width="1" style="400" customWidth="1"/>
    <col min="9263" max="9263" width="4.28515625" style="400" customWidth="1"/>
    <col min="9264" max="9264" width="0.7109375" style="400" customWidth="1"/>
    <col min="9265" max="9266" width="0.85546875" style="400" customWidth="1"/>
    <col min="9267" max="9267" width="3.140625" style="400" customWidth="1"/>
    <col min="9268" max="9268" width="2.5703125" style="400" customWidth="1"/>
    <col min="9269" max="9269" width="2.28515625" style="400" customWidth="1"/>
    <col min="9270" max="9270" width="0.7109375" style="400" customWidth="1"/>
    <col min="9271" max="9271" width="3.7109375" style="400" customWidth="1"/>
    <col min="9272" max="9272" width="1.28515625" style="400" customWidth="1"/>
    <col min="9273" max="9273" width="1" style="400" customWidth="1"/>
    <col min="9274" max="9274" width="2" style="400" customWidth="1"/>
    <col min="9275" max="9275" width="2.28515625" style="400" customWidth="1"/>
    <col min="9276" max="9278" width="0.7109375" style="400" customWidth="1"/>
    <col min="9279" max="9279" width="4.140625" style="400" customWidth="1"/>
    <col min="9280" max="9280" width="0.85546875" style="400" customWidth="1"/>
    <col min="9281" max="9282" width="1.140625" style="400" customWidth="1"/>
    <col min="9283" max="9283" width="0.7109375" style="400" customWidth="1"/>
    <col min="9284" max="9284" width="1.42578125" style="400" customWidth="1"/>
    <col min="9285" max="9285" width="3.7109375" style="400" customWidth="1"/>
    <col min="9286" max="9286" width="2" style="400" customWidth="1"/>
    <col min="9287" max="9287" width="1.28515625" style="400" customWidth="1"/>
    <col min="9288" max="9288" width="7" style="400" customWidth="1"/>
    <col min="9289" max="9289" width="1" style="400" customWidth="1"/>
    <col min="9290" max="9290" width="1.28515625" style="400" customWidth="1"/>
    <col min="9291" max="9291" width="1" style="400" customWidth="1"/>
    <col min="9292" max="9292" width="4.28515625" style="400" customWidth="1"/>
    <col min="9293" max="9293" width="1.7109375" style="400" customWidth="1"/>
    <col min="9294" max="9294" width="1.140625" style="400" customWidth="1"/>
    <col min="9295" max="9472" width="6.85546875" style="400"/>
    <col min="9473" max="9473" width="0.85546875" style="400" customWidth="1"/>
    <col min="9474" max="9475" width="1.28515625" style="400" customWidth="1"/>
    <col min="9476" max="9476" width="3.140625" style="400" customWidth="1"/>
    <col min="9477" max="9477" width="0.85546875" style="400" customWidth="1"/>
    <col min="9478" max="9478" width="6.42578125" style="400" customWidth="1"/>
    <col min="9479" max="9479" width="1.28515625" style="400" customWidth="1"/>
    <col min="9480" max="9480" width="3.28515625" style="400" customWidth="1"/>
    <col min="9481" max="9481" width="2.28515625" style="400" customWidth="1"/>
    <col min="9482" max="9482" width="3.28515625" style="400" customWidth="1"/>
    <col min="9483" max="9483" width="0.7109375" style="400" customWidth="1"/>
    <col min="9484" max="9484" width="1.7109375" style="400" customWidth="1"/>
    <col min="9485" max="9485" width="0.7109375" style="400" customWidth="1"/>
    <col min="9486" max="9486" width="2.7109375" style="400" customWidth="1"/>
    <col min="9487" max="9487" width="1.42578125" style="400" customWidth="1"/>
    <col min="9488" max="9488" width="1.5703125" style="400" customWidth="1"/>
    <col min="9489" max="9489" width="1.7109375" style="400" customWidth="1"/>
    <col min="9490" max="9490" width="0.7109375" style="400" customWidth="1"/>
    <col min="9491" max="9491" width="1.28515625" style="400" customWidth="1"/>
    <col min="9492" max="9492" width="2.5703125" style="400" customWidth="1"/>
    <col min="9493" max="9493" width="3.42578125" style="400" customWidth="1"/>
    <col min="9494" max="9494" width="0.85546875" style="400" customWidth="1"/>
    <col min="9495" max="9496" width="0.7109375" style="400" customWidth="1"/>
    <col min="9497" max="9497" width="1.140625" style="400" customWidth="1"/>
    <col min="9498" max="9498" width="1.7109375" style="400" customWidth="1"/>
    <col min="9499" max="9499" width="5" style="400" customWidth="1"/>
    <col min="9500" max="9500" width="1.5703125" style="400" customWidth="1"/>
    <col min="9501" max="9501" width="0.85546875" style="400" customWidth="1"/>
    <col min="9502" max="9502" width="0.7109375" style="400" customWidth="1"/>
    <col min="9503" max="9503" width="1.28515625" style="400" customWidth="1"/>
    <col min="9504" max="9504" width="1.42578125" style="400" customWidth="1"/>
    <col min="9505" max="9506" width="1" style="400" customWidth="1"/>
    <col min="9507" max="9507" width="1.140625" style="400" customWidth="1"/>
    <col min="9508" max="9508" width="3.85546875" style="400" customWidth="1"/>
    <col min="9509" max="9509" width="1.140625" style="400" customWidth="1"/>
    <col min="9510" max="9510" width="0.85546875" style="400" customWidth="1"/>
    <col min="9511" max="9512" width="2" style="400" customWidth="1"/>
    <col min="9513" max="9513" width="1" style="400" customWidth="1"/>
    <col min="9514" max="9514" width="3" style="400" customWidth="1"/>
    <col min="9515" max="9515" width="3.85546875" style="400" customWidth="1"/>
    <col min="9516" max="9516" width="2" style="400" customWidth="1"/>
    <col min="9517" max="9517" width="0.85546875" style="400" customWidth="1"/>
    <col min="9518" max="9518" width="1" style="400" customWidth="1"/>
    <col min="9519" max="9519" width="4.28515625" style="400" customWidth="1"/>
    <col min="9520" max="9520" width="0.7109375" style="400" customWidth="1"/>
    <col min="9521" max="9522" width="0.85546875" style="400" customWidth="1"/>
    <col min="9523" max="9523" width="3.140625" style="400" customWidth="1"/>
    <col min="9524" max="9524" width="2.5703125" style="400" customWidth="1"/>
    <col min="9525" max="9525" width="2.28515625" style="400" customWidth="1"/>
    <col min="9526" max="9526" width="0.7109375" style="400" customWidth="1"/>
    <col min="9527" max="9527" width="3.7109375" style="400" customWidth="1"/>
    <col min="9528" max="9528" width="1.28515625" style="400" customWidth="1"/>
    <col min="9529" max="9529" width="1" style="400" customWidth="1"/>
    <col min="9530" max="9530" width="2" style="400" customWidth="1"/>
    <col min="9531" max="9531" width="2.28515625" style="400" customWidth="1"/>
    <col min="9532" max="9534" width="0.7109375" style="400" customWidth="1"/>
    <col min="9535" max="9535" width="4.140625" style="400" customWidth="1"/>
    <col min="9536" max="9536" width="0.85546875" style="400" customWidth="1"/>
    <col min="9537" max="9538" width="1.140625" style="400" customWidth="1"/>
    <col min="9539" max="9539" width="0.7109375" style="400" customWidth="1"/>
    <col min="9540" max="9540" width="1.42578125" style="400" customWidth="1"/>
    <col min="9541" max="9541" width="3.7109375" style="400" customWidth="1"/>
    <col min="9542" max="9542" width="2" style="400" customWidth="1"/>
    <col min="9543" max="9543" width="1.28515625" style="400" customWidth="1"/>
    <col min="9544" max="9544" width="7" style="400" customWidth="1"/>
    <col min="9545" max="9545" width="1" style="400" customWidth="1"/>
    <col min="9546" max="9546" width="1.28515625" style="400" customWidth="1"/>
    <col min="9547" max="9547" width="1" style="400" customWidth="1"/>
    <col min="9548" max="9548" width="4.28515625" style="400" customWidth="1"/>
    <col min="9549" max="9549" width="1.7109375" style="400" customWidth="1"/>
    <col min="9550" max="9550" width="1.140625" style="400" customWidth="1"/>
    <col min="9551" max="9728" width="6.85546875" style="400"/>
    <col min="9729" max="9729" width="0.85546875" style="400" customWidth="1"/>
    <col min="9730" max="9731" width="1.28515625" style="400" customWidth="1"/>
    <col min="9732" max="9732" width="3.140625" style="400" customWidth="1"/>
    <col min="9733" max="9733" width="0.85546875" style="400" customWidth="1"/>
    <col min="9734" max="9734" width="6.42578125" style="400" customWidth="1"/>
    <col min="9735" max="9735" width="1.28515625" style="400" customWidth="1"/>
    <col min="9736" max="9736" width="3.28515625" style="400" customWidth="1"/>
    <col min="9737" max="9737" width="2.28515625" style="400" customWidth="1"/>
    <col min="9738" max="9738" width="3.28515625" style="400" customWidth="1"/>
    <col min="9739" max="9739" width="0.7109375" style="400" customWidth="1"/>
    <col min="9740" max="9740" width="1.7109375" style="400" customWidth="1"/>
    <col min="9741" max="9741" width="0.7109375" style="400" customWidth="1"/>
    <col min="9742" max="9742" width="2.7109375" style="400" customWidth="1"/>
    <col min="9743" max="9743" width="1.42578125" style="400" customWidth="1"/>
    <col min="9744" max="9744" width="1.5703125" style="400" customWidth="1"/>
    <col min="9745" max="9745" width="1.7109375" style="400" customWidth="1"/>
    <col min="9746" max="9746" width="0.7109375" style="400" customWidth="1"/>
    <col min="9747" max="9747" width="1.28515625" style="400" customWidth="1"/>
    <col min="9748" max="9748" width="2.5703125" style="400" customWidth="1"/>
    <col min="9749" max="9749" width="3.42578125" style="400" customWidth="1"/>
    <col min="9750" max="9750" width="0.85546875" style="400" customWidth="1"/>
    <col min="9751" max="9752" width="0.7109375" style="400" customWidth="1"/>
    <col min="9753" max="9753" width="1.140625" style="400" customWidth="1"/>
    <col min="9754" max="9754" width="1.7109375" style="400" customWidth="1"/>
    <col min="9755" max="9755" width="5" style="400" customWidth="1"/>
    <col min="9756" max="9756" width="1.5703125" style="400" customWidth="1"/>
    <col min="9757" max="9757" width="0.85546875" style="400" customWidth="1"/>
    <col min="9758" max="9758" width="0.7109375" style="400" customWidth="1"/>
    <col min="9759" max="9759" width="1.28515625" style="400" customWidth="1"/>
    <col min="9760" max="9760" width="1.42578125" style="400" customWidth="1"/>
    <col min="9761" max="9762" width="1" style="400" customWidth="1"/>
    <col min="9763" max="9763" width="1.140625" style="400" customWidth="1"/>
    <col min="9764" max="9764" width="3.85546875" style="400" customWidth="1"/>
    <col min="9765" max="9765" width="1.140625" style="400" customWidth="1"/>
    <col min="9766" max="9766" width="0.85546875" style="400" customWidth="1"/>
    <col min="9767" max="9768" width="2" style="400" customWidth="1"/>
    <col min="9769" max="9769" width="1" style="400" customWidth="1"/>
    <col min="9770" max="9770" width="3" style="400" customWidth="1"/>
    <col min="9771" max="9771" width="3.85546875" style="400" customWidth="1"/>
    <col min="9772" max="9772" width="2" style="400" customWidth="1"/>
    <col min="9773" max="9773" width="0.85546875" style="400" customWidth="1"/>
    <col min="9774" max="9774" width="1" style="400" customWidth="1"/>
    <col min="9775" max="9775" width="4.28515625" style="400" customWidth="1"/>
    <col min="9776" max="9776" width="0.7109375" style="400" customWidth="1"/>
    <col min="9777" max="9778" width="0.85546875" style="400" customWidth="1"/>
    <col min="9779" max="9779" width="3.140625" style="400" customWidth="1"/>
    <col min="9780" max="9780" width="2.5703125" style="400" customWidth="1"/>
    <col min="9781" max="9781" width="2.28515625" style="400" customWidth="1"/>
    <col min="9782" max="9782" width="0.7109375" style="400" customWidth="1"/>
    <col min="9783" max="9783" width="3.7109375" style="400" customWidth="1"/>
    <col min="9784" max="9784" width="1.28515625" style="400" customWidth="1"/>
    <col min="9785" max="9785" width="1" style="400" customWidth="1"/>
    <col min="9786" max="9786" width="2" style="400" customWidth="1"/>
    <col min="9787" max="9787" width="2.28515625" style="400" customWidth="1"/>
    <col min="9788" max="9790" width="0.7109375" style="400" customWidth="1"/>
    <col min="9791" max="9791" width="4.140625" style="400" customWidth="1"/>
    <col min="9792" max="9792" width="0.85546875" style="400" customWidth="1"/>
    <col min="9793" max="9794" width="1.140625" style="400" customWidth="1"/>
    <col min="9795" max="9795" width="0.7109375" style="400" customWidth="1"/>
    <col min="9796" max="9796" width="1.42578125" style="400" customWidth="1"/>
    <col min="9797" max="9797" width="3.7109375" style="400" customWidth="1"/>
    <col min="9798" max="9798" width="2" style="400" customWidth="1"/>
    <col min="9799" max="9799" width="1.28515625" style="400" customWidth="1"/>
    <col min="9800" max="9800" width="7" style="400" customWidth="1"/>
    <col min="9801" max="9801" width="1" style="400" customWidth="1"/>
    <col min="9802" max="9802" width="1.28515625" style="400" customWidth="1"/>
    <col min="9803" max="9803" width="1" style="400" customWidth="1"/>
    <col min="9804" max="9804" width="4.28515625" style="400" customWidth="1"/>
    <col min="9805" max="9805" width="1.7109375" style="400" customWidth="1"/>
    <col min="9806" max="9806" width="1.140625" style="400" customWidth="1"/>
    <col min="9807" max="9984" width="6.85546875" style="400"/>
    <col min="9985" max="9985" width="0.85546875" style="400" customWidth="1"/>
    <col min="9986" max="9987" width="1.28515625" style="400" customWidth="1"/>
    <col min="9988" max="9988" width="3.140625" style="400" customWidth="1"/>
    <col min="9989" max="9989" width="0.85546875" style="400" customWidth="1"/>
    <col min="9990" max="9990" width="6.42578125" style="400" customWidth="1"/>
    <col min="9991" max="9991" width="1.28515625" style="400" customWidth="1"/>
    <col min="9992" max="9992" width="3.28515625" style="400" customWidth="1"/>
    <col min="9993" max="9993" width="2.28515625" style="400" customWidth="1"/>
    <col min="9994" max="9994" width="3.28515625" style="400" customWidth="1"/>
    <col min="9995" max="9995" width="0.7109375" style="400" customWidth="1"/>
    <col min="9996" max="9996" width="1.7109375" style="400" customWidth="1"/>
    <col min="9997" max="9997" width="0.7109375" style="400" customWidth="1"/>
    <col min="9998" max="9998" width="2.7109375" style="400" customWidth="1"/>
    <col min="9999" max="9999" width="1.42578125" style="400" customWidth="1"/>
    <col min="10000" max="10000" width="1.5703125" style="400" customWidth="1"/>
    <col min="10001" max="10001" width="1.7109375" style="400" customWidth="1"/>
    <col min="10002" max="10002" width="0.7109375" style="400" customWidth="1"/>
    <col min="10003" max="10003" width="1.28515625" style="400" customWidth="1"/>
    <col min="10004" max="10004" width="2.5703125" style="400" customWidth="1"/>
    <col min="10005" max="10005" width="3.42578125" style="400" customWidth="1"/>
    <col min="10006" max="10006" width="0.85546875" style="400" customWidth="1"/>
    <col min="10007" max="10008" width="0.7109375" style="400" customWidth="1"/>
    <col min="10009" max="10009" width="1.140625" style="400" customWidth="1"/>
    <col min="10010" max="10010" width="1.7109375" style="400" customWidth="1"/>
    <col min="10011" max="10011" width="5" style="400" customWidth="1"/>
    <col min="10012" max="10012" width="1.5703125" style="400" customWidth="1"/>
    <col min="10013" max="10013" width="0.85546875" style="400" customWidth="1"/>
    <col min="10014" max="10014" width="0.7109375" style="400" customWidth="1"/>
    <col min="10015" max="10015" width="1.28515625" style="400" customWidth="1"/>
    <col min="10016" max="10016" width="1.42578125" style="400" customWidth="1"/>
    <col min="10017" max="10018" width="1" style="400" customWidth="1"/>
    <col min="10019" max="10019" width="1.140625" style="400" customWidth="1"/>
    <col min="10020" max="10020" width="3.85546875" style="400" customWidth="1"/>
    <col min="10021" max="10021" width="1.140625" style="400" customWidth="1"/>
    <col min="10022" max="10022" width="0.85546875" style="400" customWidth="1"/>
    <col min="10023" max="10024" width="2" style="400" customWidth="1"/>
    <col min="10025" max="10025" width="1" style="400" customWidth="1"/>
    <col min="10026" max="10026" width="3" style="400" customWidth="1"/>
    <col min="10027" max="10027" width="3.85546875" style="400" customWidth="1"/>
    <col min="10028" max="10028" width="2" style="400" customWidth="1"/>
    <col min="10029" max="10029" width="0.85546875" style="400" customWidth="1"/>
    <col min="10030" max="10030" width="1" style="400" customWidth="1"/>
    <col min="10031" max="10031" width="4.28515625" style="400" customWidth="1"/>
    <col min="10032" max="10032" width="0.7109375" style="400" customWidth="1"/>
    <col min="10033" max="10034" width="0.85546875" style="400" customWidth="1"/>
    <col min="10035" max="10035" width="3.140625" style="400" customWidth="1"/>
    <col min="10036" max="10036" width="2.5703125" style="400" customWidth="1"/>
    <col min="10037" max="10037" width="2.28515625" style="400" customWidth="1"/>
    <col min="10038" max="10038" width="0.7109375" style="400" customWidth="1"/>
    <col min="10039" max="10039" width="3.7109375" style="400" customWidth="1"/>
    <col min="10040" max="10040" width="1.28515625" style="400" customWidth="1"/>
    <col min="10041" max="10041" width="1" style="400" customWidth="1"/>
    <col min="10042" max="10042" width="2" style="400" customWidth="1"/>
    <col min="10043" max="10043" width="2.28515625" style="400" customWidth="1"/>
    <col min="10044" max="10046" width="0.7109375" style="400" customWidth="1"/>
    <col min="10047" max="10047" width="4.140625" style="400" customWidth="1"/>
    <col min="10048" max="10048" width="0.85546875" style="400" customWidth="1"/>
    <col min="10049" max="10050" width="1.140625" style="400" customWidth="1"/>
    <col min="10051" max="10051" width="0.7109375" style="400" customWidth="1"/>
    <col min="10052" max="10052" width="1.42578125" style="400" customWidth="1"/>
    <col min="10053" max="10053" width="3.7109375" style="400" customWidth="1"/>
    <col min="10054" max="10054" width="2" style="400" customWidth="1"/>
    <col min="10055" max="10055" width="1.28515625" style="400" customWidth="1"/>
    <col min="10056" max="10056" width="7" style="400" customWidth="1"/>
    <col min="10057" max="10057" width="1" style="400" customWidth="1"/>
    <col min="10058" max="10058" width="1.28515625" style="400" customWidth="1"/>
    <col min="10059" max="10059" width="1" style="400" customWidth="1"/>
    <col min="10060" max="10060" width="4.28515625" style="400" customWidth="1"/>
    <col min="10061" max="10061" width="1.7109375" style="400" customWidth="1"/>
    <col min="10062" max="10062" width="1.140625" style="400" customWidth="1"/>
    <col min="10063" max="10240" width="6.85546875" style="400"/>
    <col min="10241" max="10241" width="0.85546875" style="400" customWidth="1"/>
    <col min="10242" max="10243" width="1.28515625" style="400" customWidth="1"/>
    <col min="10244" max="10244" width="3.140625" style="400" customWidth="1"/>
    <col min="10245" max="10245" width="0.85546875" style="400" customWidth="1"/>
    <col min="10246" max="10246" width="6.42578125" style="400" customWidth="1"/>
    <col min="10247" max="10247" width="1.28515625" style="400" customWidth="1"/>
    <col min="10248" max="10248" width="3.28515625" style="400" customWidth="1"/>
    <col min="10249" max="10249" width="2.28515625" style="400" customWidth="1"/>
    <col min="10250" max="10250" width="3.28515625" style="400" customWidth="1"/>
    <col min="10251" max="10251" width="0.7109375" style="400" customWidth="1"/>
    <col min="10252" max="10252" width="1.7109375" style="400" customWidth="1"/>
    <col min="10253" max="10253" width="0.7109375" style="400" customWidth="1"/>
    <col min="10254" max="10254" width="2.7109375" style="400" customWidth="1"/>
    <col min="10255" max="10255" width="1.42578125" style="400" customWidth="1"/>
    <col min="10256" max="10256" width="1.5703125" style="400" customWidth="1"/>
    <col min="10257" max="10257" width="1.7109375" style="400" customWidth="1"/>
    <col min="10258" max="10258" width="0.7109375" style="400" customWidth="1"/>
    <col min="10259" max="10259" width="1.28515625" style="400" customWidth="1"/>
    <col min="10260" max="10260" width="2.5703125" style="400" customWidth="1"/>
    <col min="10261" max="10261" width="3.42578125" style="400" customWidth="1"/>
    <col min="10262" max="10262" width="0.85546875" style="400" customWidth="1"/>
    <col min="10263" max="10264" width="0.7109375" style="400" customWidth="1"/>
    <col min="10265" max="10265" width="1.140625" style="400" customWidth="1"/>
    <col min="10266" max="10266" width="1.7109375" style="400" customWidth="1"/>
    <col min="10267" max="10267" width="5" style="400" customWidth="1"/>
    <col min="10268" max="10268" width="1.5703125" style="400" customWidth="1"/>
    <col min="10269" max="10269" width="0.85546875" style="400" customWidth="1"/>
    <col min="10270" max="10270" width="0.7109375" style="400" customWidth="1"/>
    <col min="10271" max="10271" width="1.28515625" style="400" customWidth="1"/>
    <col min="10272" max="10272" width="1.42578125" style="400" customWidth="1"/>
    <col min="10273" max="10274" width="1" style="400" customWidth="1"/>
    <col min="10275" max="10275" width="1.140625" style="400" customWidth="1"/>
    <col min="10276" max="10276" width="3.85546875" style="400" customWidth="1"/>
    <col min="10277" max="10277" width="1.140625" style="400" customWidth="1"/>
    <col min="10278" max="10278" width="0.85546875" style="400" customWidth="1"/>
    <col min="10279" max="10280" width="2" style="400" customWidth="1"/>
    <col min="10281" max="10281" width="1" style="400" customWidth="1"/>
    <col min="10282" max="10282" width="3" style="400" customWidth="1"/>
    <col min="10283" max="10283" width="3.85546875" style="400" customWidth="1"/>
    <col min="10284" max="10284" width="2" style="400" customWidth="1"/>
    <col min="10285" max="10285" width="0.85546875" style="400" customWidth="1"/>
    <col min="10286" max="10286" width="1" style="400" customWidth="1"/>
    <col min="10287" max="10287" width="4.28515625" style="400" customWidth="1"/>
    <col min="10288" max="10288" width="0.7109375" style="400" customWidth="1"/>
    <col min="10289" max="10290" width="0.85546875" style="400" customWidth="1"/>
    <col min="10291" max="10291" width="3.140625" style="400" customWidth="1"/>
    <col min="10292" max="10292" width="2.5703125" style="400" customWidth="1"/>
    <col min="10293" max="10293" width="2.28515625" style="400" customWidth="1"/>
    <col min="10294" max="10294" width="0.7109375" style="400" customWidth="1"/>
    <col min="10295" max="10295" width="3.7109375" style="400" customWidth="1"/>
    <col min="10296" max="10296" width="1.28515625" style="400" customWidth="1"/>
    <col min="10297" max="10297" width="1" style="400" customWidth="1"/>
    <col min="10298" max="10298" width="2" style="400" customWidth="1"/>
    <col min="10299" max="10299" width="2.28515625" style="400" customWidth="1"/>
    <col min="10300" max="10302" width="0.7109375" style="400" customWidth="1"/>
    <col min="10303" max="10303" width="4.140625" style="400" customWidth="1"/>
    <col min="10304" max="10304" width="0.85546875" style="400" customWidth="1"/>
    <col min="10305" max="10306" width="1.140625" style="400" customWidth="1"/>
    <col min="10307" max="10307" width="0.7109375" style="400" customWidth="1"/>
    <col min="10308" max="10308" width="1.42578125" style="400" customWidth="1"/>
    <col min="10309" max="10309" width="3.7109375" style="400" customWidth="1"/>
    <col min="10310" max="10310" width="2" style="400" customWidth="1"/>
    <col min="10311" max="10311" width="1.28515625" style="400" customWidth="1"/>
    <col min="10312" max="10312" width="7" style="400" customWidth="1"/>
    <col min="10313" max="10313" width="1" style="400" customWidth="1"/>
    <col min="10314" max="10314" width="1.28515625" style="400" customWidth="1"/>
    <col min="10315" max="10315" width="1" style="400" customWidth="1"/>
    <col min="10316" max="10316" width="4.28515625" style="400" customWidth="1"/>
    <col min="10317" max="10317" width="1.7109375" style="400" customWidth="1"/>
    <col min="10318" max="10318" width="1.140625" style="400" customWidth="1"/>
    <col min="10319" max="10496" width="6.85546875" style="400"/>
    <col min="10497" max="10497" width="0.85546875" style="400" customWidth="1"/>
    <col min="10498" max="10499" width="1.28515625" style="400" customWidth="1"/>
    <col min="10500" max="10500" width="3.140625" style="400" customWidth="1"/>
    <col min="10501" max="10501" width="0.85546875" style="400" customWidth="1"/>
    <col min="10502" max="10502" width="6.42578125" style="400" customWidth="1"/>
    <col min="10503" max="10503" width="1.28515625" style="400" customWidth="1"/>
    <col min="10504" max="10504" width="3.28515625" style="400" customWidth="1"/>
    <col min="10505" max="10505" width="2.28515625" style="400" customWidth="1"/>
    <col min="10506" max="10506" width="3.28515625" style="400" customWidth="1"/>
    <col min="10507" max="10507" width="0.7109375" style="400" customWidth="1"/>
    <col min="10508" max="10508" width="1.7109375" style="400" customWidth="1"/>
    <col min="10509" max="10509" width="0.7109375" style="400" customWidth="1"/>
    <col min="10510" max="10510" width="2.7109375" style="400" customWidth="1"/>
    <col min="10511" max="10511" width="1.42578125" style="400" customWidth="1"/>
    <col min="10512" max="10512" width="1.5703125" style="400" customWidth="1"/>
    <col min="10513" max="10513" width="1.7109375" style="400" customWidth="1"/>
    <col min="10514" max="10514" width="0.7109375" style="400" customWidth="1"/>
    <col min="10515" max="10515" width="1.28515625" style="400" customWidth="1"/>
    <col min="10516" max="10516" width="2.5703125" style="400" customWidth="1"/>
    <col min="10517" max="10517" width="3.42578125" style="400" customWidth="1"/>
    <col min="10518" max="10518" width="0.85546875" style="400" customWidth="1"/>
    <col min="10519" max="10520" width="0.7109375" style="400" customWidth="1"/>
    <col min="10521" max="10521" width="1.140625" style="400" customWidth="1"/>
    <col min="10522" max="10522" width="1.7109375" style="400" customWidth="1"/>
    <col min="10523" max="10523" width="5" style="400" customWidth="1"/>
    <col min="10524" max="10524" width="1.5703125" style="400" customWidth="1"/>
    <col min="10525" max="10525" width="0.85546875" style="400" customWidth="1"/>
    <col min="10526" max="10526" width="0.7109375" style="400" customWidth="1"/>
    <col min="10527" max="10527" width="1.28515625" style="400" customWidth="1"/>
    <col min="10528" max="10528" width="1.42578125" style="400" customWidth="1"/>
    <col min="10529" max="10530" width="1" style="400" customWidth="1"/>
    <col min="10531" max="10531" width="1.140625" style="400" customWidth="1"/>
    <col min="10532" max="10532" width="3.85546875" style="400" customWidth="1"/>
    <col min="10533" max="10533" width="1.140625" style="400" customWidth="1"/>
    <col min="10534" max="10534" width="0.85546875" style="400" customWidth="1"/>
    <col min="10535" max="10536" width="2" style="400" customWidth="1"/>
    <col min="10537" max="10537" width="1" style="400" customWidth="1"/>
    <col min="10538" max="10538" width="3" style="400" customWidth="1"/>
    <col min="10539" max="10539" width="3.85546875" style="400" customWidth="1"/>
    <col min="10540" max="10540" width="2" style="400" customWidth="1"/>
    <col min="10541" max="10541" width="0.85546875" style="400" customWidth="1"/>
    <col min="10542" max="10542" width="1" style="400" customWidth="1"/>
    <col min="10543" max="10543" width="4.28515625" style="400" customWidth="1"/>
    <col min="10544" max="10544" width="0.7109375" style="400" customWidth="1"/>
    <col min="10545" max="10546" width="0.85546875" style="400" customWidth="1"/>
    <col min="10547" max="10547" width="3.140625" style="400" customWidth="1"/>
    <col min="10548" max="10548" width="2.5703125" style="400" customWidth="1"/>
    <col min="10549" max="10549" width="2.28515625" style="400" customWidth="1"/>
    <col min="10550" max="10550" width="0.7109375" style="400" customWidth="1"/>
    <col min="10551" max="10551" width="3.7109375" style="400" customWidth="1"/>
    <col min="10552" max="10552" width="1.28515625" style="400" customWidth="1"/>
    <col min="10553" max="10553" width="1" style="400" customWidth="1"/>
    <col min="10554" max="10554" width="2" style="400" customWidth="1"/>
    <col min="10555" max="10555" width="2.28515625" style="400" customWidth="1"/>
    <col min="10556" max="10558" width="0.7109375" style="400" customWidth="1"/>
    <col min="10559" max="10559" width="4.140625" style="400" customWidth="1"/>
    <col min="10560" max="10560" width="0.85546875" style="400" customWidth="1"/>
    <col min="10561" max="10562" width="1.140625" style="400" customWidth="1"/>
    <col min="10563" max="10563" width="0.7109375" style="400" customWidth="1"/>
    <col min="10564" max="10564" width="1.42578125" style="400" customWidth="1"/>
    <col min="10565" max="10565" width="3.7109375" style="400" customWidth="1"/>
    <col min="10566" max="10566" width="2" style="400" customWidth="1"/>
    <col min="10567" max="10567" width="1.28515625" style="400" customWidth="1"/>
    <col min="10568" max="10568" width="7" style="400" customWidth="1"/>
    <col min="10569" max="10569" width="1" style="400" customWidth="1"/>
    <col min="10570" max="10570" width="1.28515625" style="400" customWidth="1"/>
    <col min="10571" max="10571" width="1" style="400" customWidth="1"/>
    <col min="10572" max="10572" width="4.28515625" style="400" customWidth="1"/>
    <col min="10573" max="10573" width="1.7109375" style="400" customWidth="1"/>
    <col min="10574" max="10574" width="1.140625" style="400" customWidth="1"/>
    <col min="10575" max="10752" width="6.85546875" style="400"/>
    <col min="10753" max="10753" width="0.85546875" style="400" customWidth="1"/>
    <col min="10754" max="10755" width="1.28515625" style="400" customWidth="1"/>
    <col min="10756" max="10756" width="3.140625" style="400" customWidth="1"/>
    <col min="10757" max="10757" width="0.85546875" style="400" customWidth="1"/>
    <col min="10758" max="10758" width="6.42578125" style="400" customWidth="1"/>
    <col min="10759" max="10759" width="1.28515625" style="400" customWidth="1"/>
    <col min="10760" max="10760" width="3.28515625" style="400" customWidth="1"/>
    <col min="10761" max="10761" width="2.28515625" style="400" customWidth="1"/>
    <col min="10762" max="10762" width="3.28515625" style="400" customWidth="1"/>
    <col min="10763" max="10763" width="0.7109375" style="400" customWidth="1"/>
    <col min="10764" max="10764" width="1.7109375" style="400" customWidth="1"/>
    <col min="10765" max="10765" width="0.7109375" style="400" customWidth="1"/>
    <col min="10766" max="10766" width="2.7109375" style="400" customWidth="1"/>
    <col min="10767" max="10767" width="1.42578125" style="400" customWidth="1"/>
    <col min="10768" max="10768" width="1.5703125" style="400" customWidth="1"/>
    <col min="10769" max="10769" width="1.7109375" style="400" customWidth="1"/>
    <col min="10770" max="10770" width="0.7109375" style="400" customWidth="1"/>
    <col min="10771" max="10771" width="1.28515625" style="400" customWidth="1"/>
    <col min="10772" max="10772" width="2.5703125" style="400" customWidth="1"/>
    <col min="10773" max="10773" width="3.42578125" style="400" customWidth="1"/>
    <col min="10774" max="10774" width="0.85546875" style="400" customWidth="1"/>
    <col min="10775" max="10776" width="0.7109375" style="400" customWidth="1"/>
    <col min="10777" max="10777" width="1.140625" style="400" customWidth="1"/>
    <col min="10778" max="10778" width="1.7109375" style="400" customWidth="1"/>
    <col min="10779" max="10779" width="5" style="400" customWidth="1"/>
    <col min="10780" max="10780" width="1.5703125" style="400" customWidth="1"/>
    <col min="10781" max="10781" width="0.85546875" style="400" customWidth="1"/>
    <col min="10782" max="10782" width="0.7109375" style="400" customWidth="1"/>
    <col min="10783" max="10783" width="1.28515625" style="400" customWidth="1"/>
    <col min="10784" max="10784" width="1.42578125" style="400" customWidth="1"/>
    <col min="10785" max="10786" width="1" style="400" customWidth="1"/>
    <col min="10787" max="10787" width="1.140625" style="400" customWidth="1"/>
    <col min="10788" max="10788" width="3.85546875" style="400" customWidth="1"/>
    <col min="10789" max="10789" width="1.140625" style="400" customWidth="1"/>
    <col min="10790" max="10790" width="0.85546875" style="400" customWidth="1"/>
    <col min="10791" max="10792" width="2" style="400" customWidth="1"/>
    <col min="10793" max="10793" width="1" style="400" customWidth="1"/>
    <col min="10794" max="10794" width="3" style="400" customWidth="1"/>
    <col min="10795" max="10795" width="3.85546875" style="400" customWidth="1"/>
    <col min="10796" max="10796" width="2" style="400" customWidth="1"/>
    <col min="10797" max="10797" width="0.85546875" style="400" customWidth="1"/>
    <col min="10798" max="10798" width="1" style="400" customWidth="1"/>
    <col min="10799" max="10799" width="4.28515625" style="400" customWidth="1"/>
    <col min="10800" max="10800" width="0.7109375" style="400" customWidth="1"/>
    <col min="10801" max="10802" width="0.85546875" style="400" customWidth="1"/>
    <col min="10803" max="10803" width="3.140625" style="400" customWidth="1"/>
    <col min="10804" max="10804" width="2.5703125" style="400" customWidth="1"/>
    <col min="10805" max="10805" width="2.28515625" style="400" customWidth="1"/>
    <col min="10806" max="10806" width="0.7109375" style="400" customWidth="1"/>
    <col min="10807" max="10807" width="3.7109375" style="400" customWidth="1"/>
    <col min="10808" max="10808" width="1.28515625" style="400" customWidth="1"/>
    <col min="10809" max="10809" width="1" style="400" customWidth="1"/>
    <col min="10810" max="10810" width="2" style="400" customWidth="1"/>
    <col min="10811" max="10811" width="2.28515625" style="400" customWidth="1"/>
    <col min="10812" max="10814" width="0.7109375" style="400" customWidth="1"/>
    <col min="10815" max="10815" width="4.140625" style="400" customWidth="1"/>
    <col min="10816" max="10816" width="0.85546875" style="400" customWidth="1"/>
    <col min="10817" max="10818" width="1.140625" style="400" customWidth="1"/>
    <col min="10819" max="10819" width="0.7109375" style="400" customWidth="1"/>
    <col min="10820" max="10820" width="1.42578125" style="400" customWidth="1"/>
    <col min="10821" max="10821" width="3.7109375" style="400" customWidth="1"/>
    <col min="10822" max="10822" width="2" style="400" customWidth="1"/>
    <col min="10823" max="10823" width="1.28515625" style="400" customWidth="1"/>
    <col min="10824" max="10824" width="7" style="400" customWidth="1"/>
    <col min="10825" max="10825" width="1" style="400" customWidth="1"/>
    <col min="10826" max="10826" width="1.28515625" style="400" customWidth="1"/>
    <col min="10827" max="10827" width="1" style="400" customWidth="1"/>
    <col min="10828" max="10828" width="4.28515625" style="400" customWidth="1"/>
    <col min="10829" max="10829" width="1.7109375" style="400" customWidth="1"/>
    <col min="10830" max="10830" width="1.140625" style="400" customWidth="1"/>
    <col min="10831" max="11008" width="6.85546875" style="400"/>
    <col min="11009" max="11009" width="0.85546875" style="400" customWidth="1"/>
    <col min="11010" max="11011" width="1.28515625" style="400" customWidth="1"/>
    <col min="11012" max="11012" width="3.140625" style="400" customWidth="1"/>
    <col min="11013" max="11013" width="0.85546875" style="400" customWidth="1"/>
    <col min="11014" max="11014" width="6.42578125" style="400" customWidth="1"/>
    <col min="11015" max="11015" width="1.28515625" style="400" customWidth="1"/>
    <col min="11016" max="11016" width="3.28515625" style="400" customWidth="1"/>
    <col min="11017" max="11017" width="2.28515625" style="400" customWidth="1"/>
    <col min="11018" max="11018" width="3.28515625" style="400" customWidth="1"/>
    <col min="11019" max="11019" width="0.7109375" style="400" customWidth="1"/>
    <col min="11020" max="11020" width="1.7109375" style="400" customWidth="1"/>
    <col min="11021" max="11021" width="0.7109375" style="400" customWidth="1"/>
    <col min="11022" max="11022" width="2.7109375" style="400" customWidth="1"/>
    <col min="11023" max="11023" width="1.42578125" style="400" customWidth="1"/>
    <col min="11024" max="11024" width="1.5703125" style="400" customWidth="1"/>
    <col min="11025" max="11025" width="1.7109375" style="400" customWidth="1"/>
    <col min="11026" max="11026" width="0.7109375" style="400" customWidth="1"/>
    <col min="11027" max="11027" width="1.28515625" style="400" customWidth="1"/>
    <col min="11028" max="11028" width="2.5703125" style="400" customWidth="1"/>
    <col min="11029" max="11029" width="3.42578125" style="400" customWidth="1"/>
    <col min="11030" max="11030" width="0.85546875" style="400" customWidth="1"/>
    <col min="11031" max="11032" width="0.7109375" style="400" customWidth="1"/>
    <col min="11033" max="11033" width="1.140625" style="400" customWidth="1"/>
    <col min="11034" max="11034" width="1.7109375" style="400" customWidth="1"/>
    <col min="11035" max="11035" width="5" style="400" customWidth="1"/>
    <col min="11036" max="11036" width="1.5703125" style="400" customWidth="1"/>
    <col min="11037" max="11037" width="0.85546875" style="400" customWidth="1"/>
    <col min="11038" max="11038" width="0.7109375" style="400" customWidth="1"/>
    <col min="11039" max="11039" width="1.28515625" style="400" customWidth="1"/>
    <col min="11040" max="11040" width="1.42578125" style="400" customWidth="1"/>
    <col min="11041" max="11042" width="1" style="400" customWidth="1"/>
    <col min="11043" max="11043" width="1.140625" style="400" customWidth="1"/>
    <col min="11044" max="11044" width="3.85546875" style="400" customWidth="1"/>
    <col min="11045" max="11045" width="1.140625" style="400" customWidth="1"/>
    <col min="11046" max="11046" width="0.85546875" style="400" customWidth="1"/>
    <col min="11047" max="11048" width="2" style="400" customWidth="1"/>
    <col min="11049" max="11049" width="1" style="400" customWidth="1"/>
    <col min="11050" max="11050" width="3" style="400" customWidth="1"/>
    <col min="11051" max="11051" width="3.85546875" style="400" customWidth="1"/>
    <col min="11052" max="11052" width="2" style="400" customWidth="1"/>
    <col min="11053" max="11053" width="0.85546875" style="400" customWidth="1"/>
    <col min="11054" max="11054" width="1" style="400" customWidth="1"/>
    <col min="11055" max="11055" width="4.28515625" style="400" customWidth="1"/>
    <col min="11056" max="11056" width="0.7109375" style="400" customWidth="1"/>
    <col min="11057" max="11058" width="0.85546875" style="400" customWidth="1"/>
    <col min="11059" max="11059" width="3.140625" style="400" customWidth="1"/>
    <col min="11060" max="11060" width="2.5703125" style="400" customWidth="1"/>
    <col min="11061" max="11061" width="2.28515625" style="400" customWidth="1"/>
    <col min="11062" max="11062" width="0.7109375" style="400" customWidth="1"/>
    <col min="11063" max="11063" width="3.7109375" style="400" customWidth="1"/>
    <col min="11064" max="11064" width="1.28515625" style="400" customWidth="1"/>
    <col min="11065" max="11065" width="1" style="400" customWidth="1"/>
    <col min="11066" max="11066" width="2" style="400" customWidth="1"/>
    <col min="11067" max="11067" width="2.28515625" style="400" customWidth="1"/>
    <col min="11068" max="11070" width="0.7109375" style="400" customWidth="1"/>
    <col min="11071" max="11071" width="4.140625" style="400" customWidth="1"/>
    <col min="11072" max="11072" width="0.85546875" style="400" customWidth="1"/>
    <col min="11073" max="11074" width="1.140625" style="400" customWidth="1"/>
    <col min="11075" max="11075" width="0.7109375" style="400" customWidth="1"/>
    <col min="11076" max="11076" width="1.42578125" style="400" customWidth="1"/>
    <col min="11077" max="11077" width="3.7109375" style="400" customWidth="1"/>
    <col min="11078" max="11078" width="2" style="400" customWidth="1"/>
    <col min="11079" max="11079" width="1.28515625" style="400" customWidth="1"/>
    <col min="11080" max="11080" width="7" style="400" customWidth="1"/>
    <col min="11081" max="11081" width="1" style="400" customWidth="1"/>
    <col min="11082" max="11082" width="1.28515625" style="400" customWidth="1"/>
    <col min="11083" max="11083" width="1" style="400" customWidth="1"/>
    <col min="11084" max="11084" width="4.28515625" style="400" customWidth="1"/>
    <col min="11085" max="11085" width="1.7109375" style="400" customWidth="1"/>
    <col min="11086" max="11086" width="1.140625" style="400" customWidth="1"/>
    <col min="11087" max="11264" width="6.85546875" style="400"/>
    <col min="11265" max="11265" width="0.85546875" style="400" customWidth="1"/>
    <col min="11266" max="11267" width="1.28515625" style="400" customWidth="1"/>
    <col min="11268" max="11268" width="3.140625" style="400" customWidth="1"/>
    <col min="11269" max="11269" width="0.85546875" style="400" customWidth="1"/>
    <col min="11270" max="11270" width="6.42578125" style="400" customWidth="1"/>
    <col min="11271" max="11271" width="1.28515625" style="400" customWidth="1"/>
    <col min="11272" max="11272" width="3.28515625" style="400" customWidth="1"/>
    <col min="11273" max="11273" width="2.28515625" style="400" customWidth="1"/>
    <col min="11274" max="11274" width="3.28515625" style="400" customWidth="1"/>
    <col min="11275" max="11275" width="0.7109375" style="400" customWidth="1"/>
    <col min="11276" max="11276" width="1.7109375" style="400" customWidth="1"/>
    <col min="11277" max="11277" width="0.7109375" style="400" customWidth="1"/>
    <col min="11278" max="11278" width="2.7109375" style="400" customWidth="1"/>
    <col min="11279" max="11279" width="1.42578125" style="400" customWidth="1"/>
    <col min="11280" max="11280" width="1.5703125" style="400" customWidth="1"/>
    <col min="11281" max="11281" width="1.7109375" style="400" customWidth="1"/>
    <col min="11282" max="11282" width="0.7109375" style="400" customWidth="1"/>
    <col min="11283" max="11283" width="1.28515625" style="400" customWidth="1"/>
    <col min="11284" max="11284" width="2.5703125" style="400" customWidth="1"/>
    <col min="11285" max="11285" width="3.42578125" style="400" customWidth="1"/>
    <col min="11286" max="11286" width="0.85546875" style="400" customWidth="1"/>
    <col min="11287" max="11288" width="0.7109375" style="400" customWidth="1"/>
    <col min="11289" max="11289" width="1.140625" style="400" customWidth="1"/>
    <col min="11290" max="11290" width="1.7109375" style="400" customWidth="1"/>
    <col min="11291" max="11291" width="5" style="400" customWidth="1"/>
    <col min="11292" max="11292" width="1.5703125" style="400" customWidth="1"/>
    <col min="11293" max="11293" width="0.85546875" style="400" customWidth="1"/>
    <col min="11294" max="11294" width="0.7109375" style="400" customWidth="1"/>
    <col min="11295" max="11295" width="1.28515625" style="400" customWidth="1"/>
    <col min="11296" max="11296" width="1.42578125" style="400" customWidth="1"/>
    <col min="11297" max="11298" width="1" style="400" customWidth="1"/>
    <col min="11299" max="11299" width="1.140625" style="400" customWidth="1"/>
    <col min="11300" max="11300" width="3.85546875" style="400" customWidth="1"/>
    <col min="11301" max="11301" width="1.140625" style="400" customWidth="1"/>
    <col min="11302" max="11302" width="0.85546875" style="400" customWidth="1"/>
    <col min="11303" max="11304" width="2" style="400" customWidth="1"/>
    <col min="11305" max="11305" width="1" style="400" customWidth="1"/>
    <col min="11306" max="11306" width="3" style="400" customWidth="1"/>
    <col min="11307" max="11307" width="3.85546875" style="400" customWidth="1"/>
    <col min="11308" max="11308" width="2" style="400" customWidth="1"/>
    <col min="11309" max="11309" width="0.85546875" style="400" customWidth="1"/>
    <col min="11310" max="11310" width="1" style="400" customWidth="1"/>
    <col min="11311" max="11311" width="4.28515625" style="400" customWidth="1"/>
    <col min="11312" max="11312" width="0.7109375" style="400" customWidth="1"/>
    <col min="11313" max="11314" width="0.85546875" style="400" customWidth="1"/>
    <col min="11315" max="11315" width="3.140625" style="400" customWidth="1"/>
    <col min="11316" max="11316" width="2.5703125" style="400" customWidth="1"/>
    <col min="11317" max="11317" width="2.28515625" style="400" customWidth="1"/>
    <col min="11318" max="11318" width="0.7109375" style="400" customWidth="1"/>
    <col min="11319" max="11319" width="3.7109375" style="400" customWidth="1"/>
    <col min="11320" max="11320" width="1.28515625" style="400" customWidth="1"/>
    <col min="11321" max="11321" width="1" style="400" customWidth="1"/>
    <col min="11322" max="11322" width="2" style="400" customWidth="1"/>
    <col min="11323" max="11323" width="2.28515625" style="400" customWidth="1"/>
    <col min="11324" max="11326" width="0.7109375" style="400" customWidth="1"/>
    <col min="11327" max="11327" width="4.140625" style="400" customWidth="1"/>
    <col min="11328" max="11328" width="0.85546875" style="400" customWidth="1"/>
    <col min="11329" max="11330" width="1.140625" style="400" customWidth="1"/>
    <col min="11331" max="11331" width="0.7109375" style="400" customWidth="1"/>
    <col min="11332" max="11332" width="1.42578125" style="400" customWidth="1"/>
    <col min="11333" max="11333" width="3.7109375" style="400" customWidth="1"/>
    <col min="11334" max="11334" width="2" style="400" customWidth="1"/>
    <col min="11335" max="11335" width="1.28515625" style="400" customWidth="1"/>
    <col min="11336" max="11336" width="7" style="400" customWidth="1"/>
    <col min="11337" max="11337" width="1" style="400" customWidth="1"/>
    <col min="11338" max="11338" width="1.28515625" style="400" customWidth="1"/>
    <col min="11339" max="11339" width="1" style="400" customWidth="1"/>
    <col min="11340" max="11340" width="4.28515625" style="400" customWidth="1"/>
    <col min="11341" max="11341" width="1.7109375" style="400" customWidth="1"/>
    <col min="11342" max="11342" width="1.140625" style="400" customWidth="1"/>
    <col min="11343" max="11520" width="6.85546875" style="400"/>
    <col min="11521" max="11521" width="0.85546875" style="400" customWidth="1"/>
    <col min="11522" max="11523" width="1.28515625" style="400" customWidth="1"/>
    <col min="11524" max="11524" width="3.140625" style="400" customWidth="1"/>
    <col min="11525" max="11525" width="0.85546875" style="400" customWidth="1"/>
    <col min="11526" max="11526" width="6.42578125" style="400" customWidth="1"/>
    <col min="11527" max="11527" width="1.28515625" style="400" customWidth="1"/>
    <col min="11528" max="11528" width="3.28515625" style="400" customWidth="1"/>
    <col min="11529" max="11529" width="2.28515625" style="400" customWidth="1"/>
    <col min="11530" max="11530" width="3.28515625" style="400" customWidth="1"/>
    <col min="11531" max="11531" width="0.7109375" style="400" customWidth="1"/>
    <col min="11532" max="11532" width="1.7109375" style="400" customWidth="1"/>
    <col min="11533" max="11533" width="0.7109375" style="400" customWidth="1"/>
    <col min="11534" max="11534" width="2.7109375" style="400" customWidth="1"/>
    <col min="11535" max="11535" width="1.42578125" style="400" customWidth="1"/>
    <col min="11536" max="11536" width="1.5703125" style="400" customWidth="1"/>
    <col min="11537" max="11537" width="1.7109375" style="400" customWidth="1"/>
    <col min="11538" max="11538" width="0.7109375" style="400" customWidth="1"/>
    <col min="11539" max="11539" width="1.28515625" style="400" customWidth="1"/>
    <col min="11540" max="11540" width="2.5703125" style="400" customWidth="1"/>
    <col min="11541" max="11541" width="3.42578125" style="400" customWidth="1"/>
    <col min="11542" max="11542" width="0.85546875" style="400" customWidth="1"/>
    <col min="11543" max="11544" width="0.7109375" style="400" customWidth="1"/>
    <col min="11545" max="11545" width="1.140625" style="400" customWidth="1"/>
    <col min="11546" max="11546" width="1.7109375" style="400" customWidth="1"/>
    <col min="11547" max="11547" width="5" style="400" customWidth="1"/>
    <col min="11548" max="11548" width="1.5703125" style="400" customWidth="1"/>
    <col min="11549" max="11549" width="0.85546875" style="400" customWidth="1"/>
    <col min="11550" max="11550" width="0.7109375" style="400" customWidth="1"/>
    <col min="11551" max="11551" width="1.28515625" style="400" customWidth="1"/>
    <col min="11552" max="11552" width="1.42578125" style="400" customWidth="1"/>
    <col min="11553" max="11554" width="1" style="400" customWidth="1"/>
    <col min="11555" max="11555" width="1.140625" style="400" customWidth="1"/>
    <col min="11556" max="11556" width="3.85546875" style="400" customWidth="1"/>
    <col min="11557" max="11557" width="1.140625" style="400" customWidth="1"/>
    <col min="11558" max="11558" width="0.85546875" style="400" customWidth="1"/>
    <col min="11559" max="11560" width="2" style="400" customWidth="1"/>
    <col min="11561" max="11561" width="1" style="400" customWidth="1"/>
    <col min="11562" max="11562" width="3" style="400" customWidth="1"/>
    <col min="11563" max="11563" width="3.85546875" style="400" customWidth="1"/>
    <col min="11564" max="11564" width="2" style="400" customWidth="1"/>
    <col min="11565" max="11565" width="0.85546875" style="400" customWidth="1"/>
    <col min="11566" max="11566" width="1" style="400" customWidth="1"/>
    <col min="11567" max="11567" width="4.28515625" style="400" customWidth="1"/>
    <col min="11568" max="11568" width="0.7109375" style="400" customWidth="1"/>
    <col min="11569" max="11570" width="0.85546875" style="400" customWidth="1"/>
    <col min="11571" max="11571" width="3.140625" style="400" customWidth="1"/>
    <col min="11572" max="11572" width="2.5703125" style="400" customWidth="1"/>
    <col min="11573" max="11573" width="2.28515625" style="400" customWidth="1"/>
    <col min="11574" max="11574" width="0.7109375" style="400" customWidth="1"/>
    <col min="11575" max="11575" width="3.7109375" style="400" customWidth="1"/>
    <col min="11576" max="11576" width="1.28515625" style="400" customWidth="1"/>
    <col min="11577" max="11577" width="1" style="400" customWidth="1"/>
    <col min="11578" max="11578" width="2" style="400" customWidth="1"/>
    <col min="11579" max="11579" width="2.28515625" style="400" customWidth="1"/>
    <col min="11580" max="11582" width="0.7109375" style="400" customWidth="1"/>
    <col min="11583" max="11583" width="4.140625" style="400" customWidth="1"/>
    <col min="11584" max="11584" width="0.85546875" style="400" customWidth="1"/>
    <col min="11585" max="11586" width="1.140625" style="400" customWidth="1"/>
    <col min="11587" max="11587" width="0.7109375" style="400" customWidth="1"/>
    <col min="11588" max="11588" width="1.42578125" style="400" customWidth="1"/>
    <col min="11589" max="11589" width="3.7109375" style="400" customWidth="1"/>
    <col min="11590" max="11590" width="2" style="400" customWidth="1"/>
    <col min="11591" max="11591" width="1.28515625" style="400" customWidth="1"/>
    <col min="11592" max="11592" width="7" style="400" customWidth="1"/>
    <col min="11593" max="11593" width="1" style="400" customWidth="1"/>
    <col min="11594" max="11594" width="1.28515625" style="400" customWidth="1"/>
    <col min="11595" max="11595" width="1" style="400" customWidth="1"/>
    <col min="11596" max="11596" width="4.28515625" style="400" customWidth="1"/>
    <col min="11597" max="11597" width="1.7109375" style="400" customWidth="1"/>
    <col min="11598" max="11598" width="1.140625" style="400" customWidth="1"/>
    <col min="11599" max="11776" width="6.85546875" style="400"/>
    <col min="11777" max="11777" width="0.85546875" style="400" customWidth="1"/>
    <col min="11778" max="11779" width="1.28515625" style="400" customWidth="1"/>
    <col min="11780" max="11780" width="3.140625" style="400" customWidth="1"/>
    <col min="11781" max="11781" width="0.85546875" style="400" customWidth="1"/>
    <col min="11782" max="11782" width="6.42578125" style="400" customWidth="1"/>
    <col min="11783" max="11783" width="1.28515625" style="400" customWidth="1"/>
    <col min="11784" max="11784" width="3.28515625" style="400" customWidth="1"/>
    <col min="11785" max="11785" width="2.28515625" style="400" customWidth="1"/>
    <col min="11786" max="11786" width="3.28515625" style="400" customWidth="1"/>
    <col min="11787" max="11787" width="0.7109375" style="400" customWidth="1"/>
    <col min="11788" max="11788" width="1.7109375" style="400" customWidth="1"/>
    <col min="11789" max="11789" width="0.7109375" style="400" customWidth="1"/>
    <col min="11790" max="11790" width="2.7109375" style="400" customWidth="1"/>
    <col min="11791" max="11791" width="1.42578125" style="400" customWidth="1"/>
    <col min="11792" max="11792" width="1.5703125" style="400" customWidth="1"/>
    <col min="11793" max="11793" width="1.7109375" style="400" customWidth="1"/>
    <col min="11794" max="11794" width="0.7109375" style="400" customWidth="1"/>
    <col min="11795" max="11795" width="1.28515625" style="400" customWidth="1"/>
    <col min="11796" max="11796" width="2.5703125" style="400" customWidth="1"/>
    <col min="11797" max="11797" width="3.42578125" style="400" customWidth="1"/>
    <col min="11798" max="11798" width="0.85546875" style="400" customWidth="1"/>
    <col min="11799" max="11800" width="0.7109375" style="400" customWidth="1"/>
    <col min="11801" max="11801" width="1.140625" style="400" customWidth="1"/>
    <col min="11802" max="11802" width="1.7109375" style="400" customWidth="1"/>
    <col min="11803" max="11803" width="5" style="400" customWidth="1"/>
    <col min="11804" max="11804" width="1.5703125" style="400" customWidth="1"/>
    <col min="11805" max="11805" width="0.85546875" style="400" customWidth="1"/>
    <col min="11806" max="11806" width="0.7109375" style="400" customWidth="1"/>
    <col min="11807" max="11807" width="1.28515625" style="400" customWidth="1"/>
    <col min="11808" max="11808" width="1.42578125" style="400" customWidth="1"/>
    <col min="11809" max="11810" width="1" style="400" customWidth="1"/>
    <col min="11811" max="11811" width="1.140625" style="400" customWidth="1"/>
    <col min="11812" max="11812" width="3.85546875" style="400" customWidth="1"/>
    <col min="11813" max="11813" width="1.140625" style="400" customWidth="1"/>
    <col min="11814" max="11814" width="0.85546875" style="400" customWidth="1"/>
    <col min="11815" max="11816" width="2" style="400" customWidth="1"/>
    <col min="11817" max="11817" width="1" style="400" customWidth="1"/>
    <col min="11818" max="11818" width="3" style="400" customWidth="1"/>
    <col min="11819" max="11819" width="3.85546875" style="400" customWidth="1"/>
    <col min="11820" max="11820" width="2" style="400" customWidth="1"/>
    <col min="11821" max="11821" width="0.85546875" style="400" customWidth="1"/>
    <col min="11822" max="11822" width="1" style="400" customWidth="1"/>
    <col min="11823" max="11823" width="4.28515625" style="400" customWidth="1"/>
    <col min="11824" max="11824" width="0.7109375" style="400" customWidth="1"/>
    <col min="11825" max="11826" width="0.85546875" style="400" customWidth="1"/>
    <col min="11827" max="11827" width="3.140625" style="400" customWidth="1"/>
    <col min="11828" max="11828" width="2.5703125" style="400" customWidth="1"/>
    <col min="11829" max="11829" width="2.28515625" style="400" customWidth="1"/>
    <col min="11830" max="11830" width="0.7109375" style="400" customWidth="1"/>
    <col min="11831" max="11831" width="3.7109375" style="400" customWidth="1"/>
    <col min="11832" max="11832" width="1.28515625" style="400" customWidth="1"/>
    <col min="11833" max="11833" width="1" style="400" customWidth="1"/>
    <col min="11834" max="11834" width="2" style="400" customWidth="1"/>
    <col min="11835" max="11835" width="2.28515625" style="400" customWidth="1"/>
    <col min="11836" max="11838" width="0.7109375" style="400" customWidth="1"/>
    <col min="11839" max="11839" width="4.140625" style="400" customWidth="1"/>
    <col min="11840" max="11840" width="0.85546875" style="400" customWidth="1"/>
    <col min="11841" max="11842" width="1.140625" style="400" customWidth="1"/>
    <col min="11843" max="11843" width="0.7109375" style="400" customWidth="1"/>
    <col min="11844" max="11844" width="1.42578125" style="400" customWidth="1"/>
    <col min="11845" max="11845" width="3.7109375" style="400" customWidth="1"/>
    <col min="11846" max="11846" width="2" style="400" customWidth="1"/>
    <col min="11847" max="11847" width="1.28515625" style="400" customWidth="1"/>
    <col min="11848" max="11848" width="7" style="400" customWidth="1"/>
    <col min="11849" max="11849" width="1" style="400" customWidth="1"/>
    <col min="11850" max="11850" width="1.28515625" style="400" customWidth="1"/>
    <col min="11851" max="11851" width="1" style="400" customWidth="1"/>
    <col min="11852" max="11852" width="4.28515625" style="400" customWidth="1"/>
    <col min="11853" max="11853" width="1.7109375" style="400" customWidth="1"/>
    <col min="11854" max="11854" width="1.140625" style="400" customWidth="1"/>
    <col min="11855" max="12032" width="6.85546875" style="400"/>
    <col min="12033" max="12033" width="0.85546875" style="400" customWidth="1"/>
    <col min="12034" max="12035" width="1.28515625" style="400" customWidth="1"/>
    <col min="12036" max="12036" width="3.140625" style="400" customWidth="1"/>
    <col min="12037" max="12037" width="0.85546875" style="400" customWidth="1"/>
    <col min="12038" max="12038" width="6.42578125" style="400" customWidth="1"/>
    <col min="12039" max="12039" width="1.28515625" style="400" customWidth="1"/>
    <col min="12040" max="12040" width="3.28515625" style="400" customWidth="1"/>
    <col min="12041" max="12041" width="2.28515625" style="400" customWidth="1"/>
    <col min="12042" max="12042" width="3.28515625" style="400" customWidth="1"/>
    <col min="12043" max="12043" width="0.7109375" style="400" customWidth="1"/>
    <col min="12044" max="12044" width="1.7109375" style="400" customWidth="1"/>
    <col min="12045" max="12045" width="0.7109375" style="400" customWidth="1"/>
    <col min="12046" max="12046" width="2.7109375" style="400" customWidth="1"/>
    <col min="12047" max="12047" width="1.42578125" style="400" customWidth="1"/>
    <col min="12048" max="12048" width="1.5703125" style="400" customWidth="1"/>
    <col min="12049" max="12049" width="1.7109375" style="400" customWidth="1"/>
    <col min="12050" max="12050" width="0.7109375" style="400" customWidth="1"/>
    <col min="12051" max="12051" width="1.28515625" style="400" customWidth="1"/>
    <col min="12052" max="12052" width="2.5703125" style="400" customWidth="1"/>
    <col min="12053" max="12053" width="3.42578125" style="400" customWidth="1"/>
    <col min="12054" max="12054" width="0.85546875" style="400" customWidth="1"/>
    <col min="12055" max="12056" width="0.7109375" style="400" customWidth="1"/>
    <col min="12057" max="12057" width="1.140625" style="400" customWidth="1"/>
    <col min="12058" max="12058" width="1.7109375" style="400" customWidth="1"/>
    <col min="12059" max="12059" width="5" style="400" customWidth="1"/>
    <col min="12060" max="12060" width="1.5703125" style="400" customWidth="1"/>
    <col min="12061" max="12061" width="0.85546875" style="400" customWidth="1"/>
    <col min="12062" max="12062" width="0.7109375" style="400" customWidth="1"/>
    <col min="12063" max="12063" width="1.28515625" style="400" customWidth="1"/>
    <col min="12064" max="12064" width="1.42578125" style="400" customWidth="1"/>
    <col min="12065" max="12066" width="1" style="400" customWidth="1"/>
    <col min="12067" max="12067" width="1.140625" style="400" customWidth="1"/>
    <col min="12068" max="12068" width="3.85546875" style="400" customWidth="1"/>
    <col min="12069" max="12069" width="1.140625" style="400" customWidth="1"/>
    <col min="12070" max="12070" width="0.85546875" style="400" customWidth="1"/>
    <col min="12071" max="12072" width="2" style="400" customWidth="1"/>
    <col min="12073" max="12073" width="1" style="400" customWidth="1"/>
    <col min="12074" max="12074" width="3" style="400" customWidth="1"/>
    <col min="12075" max="12075" width="3.85546875" style="400" customWidth="1"/>
    <col min="12076" max="12076" width="2" style="400" customWidth="1"/>
    <col min="12077" max="12077" width="0.85546875" style="400" customWidth="1"/>
    <col min="12078" max="12078" width="1" style="400" customWidth="1"/>
    <col min="12079" max="12079" width="4.28515625" style="400" customWidth="1"/>
    <col min="12080" max="12080" width="0.7109375" style="400" customWidth="1"/>
    <col min="12081" max="12082" width="0.85546875" style="400" customWidth="1"/>
    <col min="12083" max="12083" width="3.140625" style="400" customWidth="1"/>
    <col min="12084" max="12084" width="2.5703125" style="400" customWidth="1"/>
    <col min="12085" max="12085" width="2.28515625" style="400" customWidth="1"/>
    <col min="12086" max="12086" width="0.7109375" style="400" customWidth="1"/>
    <col min="12087" max="12087" width="3.7109375" style="400" customWidth="1"/>
    <col min="12088" max="12088" width="1.28515625" style="400" customWidth="1"/>
    <col min="12089" max="12089" width="1" style="400" customWidth="1"/>
    <col min="12090" max="12090" width="2" style="400" customWidth="1"/>
    <col min="12091" max="12091" width="2.28515625" style="400" customWidth="1"/>
    <col min="12092" max="12094" width="0.7109375" style="400" customWidth="1"/>
    <col min="12095" max="12095" width="4.140625" style="400" customWidth="1"/>
    <col min="12096" max="12096" width="0.85546875" style="400" customWidth="1"/>
    <col min="12097" max="12098" width="1.140625" style="400" customWidth="1"/>
    <col min="12099" max="12099" width="0.7109375" style="400" customWidth="1"/>
    <col min="12100" max="12100" width="1.42578125" style="400" customWidth="1"/>
    <col min="12101" max="12101" width="3.7109375" style="400" customWidth="1"/>
    <col min="12102" max="12102" width="2" style="400" customWidth="1"/>
    <col min="12103" max="12103" width="1.28515625" style="400" customWidth="1"/>
    <col min="12104" max="12104" width="7" style="400" customWidth="1"/>
    <col min="12105" max="12105" width="1" style="400" customWidth="1"/>
    <col min="12106" max="12106" width="1.28515625" style="400" customWidth="1"/>
    <col min="12107" max="12107" width="1" style="400" customWidth="1"/>
    <col min="12108" max="12108" width="4.28515625" style="400" customWidth="1"/>
    <col min="12109" max="12109" width="1.7109375" style="400" customWidth="1"/>
    <col min="12110" max="12110" width="1.140625" style="400" customWidth="1"/>
    <col min="12111" max="12288" width="6.85546875" style="400"/>
    <col min="12289" max="12289" width="0.85546875" style="400" customWidth="1"/>
    <col min="12290" max="12291" width="1.28515625" style="400" customWidth="1"/>
    <col min="12292" max="12292" width="3.140625" style="400" customWidth="1"/>
    <col min="12293" max="12293" width="0.85546875" style="400" customWidth="1"/>
    <col min="12294" max="12294" width="6.42578125" style="400" customWidth="1"/>
    <col min="12295" max="12295" width="1.28515625" style="400" customWidth="1"/>
    <col min="12296" max="12296" width="3.28515625" style="400" customWidth="1"/>
    <col min="12297" max="12297" width="2.28515625" style="400" customWidth="1"/>
    <col min="12298" max="12298" width="3.28515625" style="400" customWidth="1"/>
    <col min="12299" max="12299" width="0.7109375" style="400" customWidth="1"/>
    <col min="12300" max="12300" width="1.7109375" style="400" customWidth="1"/>
    <col min="12301" max="12301" width="0.7109375" style="400" customWidth="1"/>
    <col min="12302" max="12302" width="2.7109375" style="400" customWidth="1"/>
    <col min="12303" max="12303" width="1.42578125" style="400" customWidth="1"/>
    <col min="12304" max="12304" width="1.5703125" style="400" customWidth="1"/>
    <col min="12305" max="12305" width="1.7109375" style="400" customWidth="1"/>
    <col min="12306" max="12306" width="0.7109375" style="400" customWidth="1"/>
    <col min="12307" max="12307" width="1.28515625" style="400" customWidth="1"/>
    <col min="12308" max="12308" width="2.5703125" style="400" customWidth="1"/>
    <col min="12309" max="12309" width="3.42578125" style="400" customWidth="1"/>
    <col min="12310" max="12310" width="0.85546875" style="400" customWidth="1"/>
    <col min="12311" max="12312" width="0.7109375" style="400" customWidth="1"/>
    <col min="12313" max="12313" width="1.140625" style="400" customWidth="1"/>
    <col min="12314" max="12314" width="1.7109375" style="400" customWidth="1"/>
    <col min="12315" max="12315" width="5" style="400" customWidth="1"/>
    <col min="12316" max="12316" width="1.5703125" style="400" customWidth="1"/>
    <col min="12317" max="12317" width="0.85546875" style="400" customWidth="1"/>
    <col min="12318" max="12318" width="0.7109375" style="400" customWidth="1"/>
    <col min="12319" max="12319" width="1.28515625" style="400" customWidth="1"/>
    <col min="12320" max="12320" width="1.42578125" style="400" customWidth="1"/>
    <col min="12321" max="12322" width="1" style="400" customWidth="1"/>
    <col min="12323" max="12323" width="1.140625" style="400" customWidth="1"/>
    <col min="12324" max="12324" width="3.85546875" style="400" customWidth="1"/>
    <col min="12325" max="12325" width="1.140625" style="400" customWidth="1"/>
    <col min="12326" max="12326" width="0.85546875" style="400" customWidth="1"/>
    <col min="12327" max="12328" width="2" style="400" customWidth="1"/>
    <col min="12329" max="12329" width="1" style="400" customWidth="1"/>
    <col min="12330" max="12330" width="3" style="400" customWidth="1"/>
    <col min="12331" max="12331" width="3.85546875" style="400" customWidth="1"/>
    <col min="12332" max="12332" width="2" style="400" customWidth="1"/>
    <col min="12333" max="12333" width="0.85546875" style="400" customWidth="1"/>
    <col min="12334" max="12334" width="1" style="400" customWidth="1"/>
    <col min="12335" max="12335" width="4.28515625" style="400" customWidth="1"/>
    <col min="12336" max="12336" width="0.7109375" style="400" customWidth="1"/>
    <col min="12337" max="12338" width="0.85546875" style="400" customWidth="1"/>
    <col min="12339" max="12339" width="3.140625" style="400" customWidth="1"/>
    <col min="12340" max="12340" width="2.5703125" style="400" customWidth="1"/>
    <col min="12341" max="12341" width="2.28515625" style="400" customWidth="1"/>
    <col min="12342" max="12342" width="0.7109375" style="400" customWidth="1"/>
    <col min="12343" max="12343" width="3.7109375" style="400" customWidth="1"/>
    <col min="12344" max="12344" width="1.28515625" style="400" customWidth="1"/>
    <col min="12345" max="12345" width="1" style="400" customWidth="1"/>
    <col min="12346" max="12346" width="2" style="400" customWidth="1"/>
    <col min="12347" max="12347" width="2.28515625" style="400" customWidth="1"/>
    <col min="12348" max="12350" width="0.7109375" style="400" customWidth="1"/>
    <col min="12351" max="12351" width="4.140625" style="400" customWidth="1"/>
    <col min="12352" max="12352" width="0.85546875" style="400" customWidth="1"/>
    <col min="12353" max="12354" width="1.140625" style="400" customWidth="1"/>
    <col min="12355" max="12355" width="0.7109375" style="400" customWidth="1"/>
    <col min="12356" max="12356" width="1.42578125" style="400" customWidth="1"/>
    <col min="12357" max="12357" width="3.7109375" style="400" customWidth="1"/>
    <col min="12358" max="12358" width="2" style="400" customWidth="1"/>
    <col min="12359" max="12359" width="1.28515625" style="400" customWidth="1"/>
    <col min="12360" max="12360" width="7" style="400" customWidth="1"/>
    <col min="12361" max="12361" width="1" style="400" customWidth="1"/>
    <col min="12362" max="12362" width="1.28515625" style="400" customWidth="1"/>
    <col min="12363" max="12363" width="1" style="400" customWidth="1"/>
    <col min="12364" max="12364" width="4.28515625" style="400" customWidth="1"/>
    <col min="12365" max="12365" width="1.7109375" style="400" customWidth="1"/>
    <col min="12366" max="12366" width="1.140625" style="400" customWidth="1"/>
    <col min="12367" max="12544" width="6.85546875" style="400"/>
    <col min="12545" max="12545" width="0.85546875" style="400" customWidth="1"/>
    <col min="12546" max="12547" width="1.28515625" style="400" customWidth="1"/>
    <col min="12548" max="12548" width="3.140625" style="400" customWidth="1"/>
    <col min="12549" max="12549" width="0.85546875" style="400" customWidth="1"/>
    <col min="12550" max="12550" width="6.42578125" style="400" customWidth="1"/>
    <col min="12551" max="12551" width="1.28515625" style="400" customWidth="1"/>
    <col min="12552" max="12552" width="3.28515625" style="400" customWidth="1"/>
    <col min="12553" max="12553" width="2.28515625" style="400" customWidth="1"/>
    <col min="12554" max="12554" width="3.28515625" style="400" customWidth="1"/>
    <col min="12555" max="12555" width="0.7109375" style="400" customWidth="1"/>
    <col min="12556" max="12556" width="1.7109375" style="400" customWidth="1"/>
    <col min="12557" max="12557" width="0.7109375" style="400" customWidth="1"/>
    <col min="12558" max="12558" width="2.7109375" style="400" customWidth="1"/>
    <col min="12559" max="12559" width="1.42578125" style="400" customWidth="1"/>
    <col min="12560" max="12560" width="1.5703125" style="400" customWidth="1"/>
    <col min="12561" max="12561" width="1.7109375" style="400" customWidth="1"/>
    <col min="12562" max="12562" width="0.7109375" style="400" customWidth="1"/>
    <col min="12563" max="12563" width="1.28515625" style="400" customWidth="1"/>
    <col min="12564" max="12564" width="2.5703125" style="400" customWidth="1"/>
    <col min="12565" max="12565" width="3.42578125" style="400" customWidth="1"/>
    <col min="12566" max="12566" width="0.85546875" style="400" customWidth="1"/>
    <col min="12567" max="12568" width="0.7109375" style="400" customWidth="1"/>
    <col min="12569" max="12569" width="1.140625" style="400" customWidth="1"/>
    <col min="12570" max="12570" width="1.7109375" style="400" customWidth="1"/>
    <col min="12571" max="12571" width="5" style="400" customWidth="1"/>
    <col min="12572" max="12572" width="1.5703125" style="400" customWidth="1"/>
    <col min="12573" max="12573" width="0.85546875" style="400" customWidth="1"/>
    <col min="12574" max="12574" width="0.7109375" style="400" customWidth="1"/>
    <col min="12575" max="12575" width="1.28515625" style="400" customWidth="1"/>
    <col min="12576" max="12576" width="1.42578125" style="400" customWidth="1"/>
    <col min="12577" max="12578" width="1" style="400" customWidth="1"/>
    <col min="12579" max="12579" width="1.140625" style="400" customWidth="1"/>
    <col min="12580" max="12580" width="3.85546875" style="400" customWidth="1"/>
    <col min="12581" max="12581" width="1.140625" style="400" customWidth="1"/>
    <col min="12582" max="12582" width="0.85546875" style="400" customWidth="1"/>
    <col min="12583" max="12584" width="2" style="400" customWidth="1"/>
    <col min="12585" max="12585" width="1" style="400" customWidth="1"/>
    <col min="12586" max="12586" width="3" style="400" customWidth="1"/>
    <col min="12587" max="12587" width="3.85546875" style="400" customWidth="1"/>
    <col min="12588" max="12588" width="2" style="400" customWidth="1"/>
    <col min="12589" max="12589" width="0.85546875" style="400" customWidth="1"/>
    <col min="12590" max="12590" width="1" style="400" customWidth="1"/>
    <col min="12591" max="12591" width="4.28515625" style="400" customWidth="1"/>
    <col min="12592" max="12592" width="0.7109375" style="400" customWidth="1"/>
    <col min="12593" max="12594" width="0.85546875" style="400" customWidth="1"/>
    <col min="12595" max="12595" width="3.140625" style="400" customWidth="1"/>
    <col min="12596" max="12596" width="2.5703125" style="400" customWidth="1"/>
    <col min="12597" max="12597" width="2.28515625" style="400" customWidth="1"/>
    <col min="12598" max="12598" width="0.7109375" style="400" customWidth="1"/>
    <col min="12599" max="12599" width="3.7109375" style="400" customWidth="1"/>
    <col min="12600" max="12600" width="1.28515625" style="400" customWidth="1"/>
    <col min="12601" max="12601" width="1" style="400" customWidth="1"/>
    <col min="12602" max="12602" width="2" style="400" customWidth="1"/>
    <col min="12603" max="12603" width="2.28515625" style="400" customWidth="1"/>
    <col min="12604" max="12606" width="0.7109375" style="400" customWidth="1"/>
    <col min="12607" max="12607" width="4.140625" style="400" customWidth="1"/>
    <col min="12608" max="12608" width="0.85546875" style="400" customWidth="1"/>
    <col min="12609" max="12610" width="1.140625" style="400" customWidth="1"/>
    <col min="12611" max="12611" width="0.7109375" style="400" customWidth="1"/>
    <col min="12612" max="12612" width="1.42578125" style="400" customWidth="1"/>
    <col min="12613" max="12613" width="3.7109375" style="400" customWidth="1"/>
    <col min="12614" max="12614" width="2" style="400" customWidth="1"/>
    <col min="12615" max="12615" width="1.28515625" style="400" customWidth="1"/>
    <col min="12616" max="12616" width="7" style="400" customWidth="1"/>
    <col min="12617" max="12617" width="1" style="400" customWidth="1"/>
    <col min="12618" max="12618" width="1.28515625" style="400" customWidth="1"/>
    <col min="12619" max="12619" width="1" style="400" customWidth="1"/>
    <col min="12620" max="12620" width="4.28515625" style="400" customWidth="1"/>
    <col min="12621" max="12621" width="1.7109375" style="400" customWidth="1"/>
    <col min="12622" max="12622" width="1.140625" style="400" customWidth="1"/>
    <col min="12623" max="12800" width="6.85546875" style="400"/>
    <col min="12801" max="12801" width="0.85546875" style="400" customWidth="1"/>
    <col min="12802" max="12803" width="1.28515625" style="400" customWidth="1"/>
    <col min="12804" max="12804" width="3.140625" style="400" customWidth="1"/>
    <col min="12805" max="12805" width="0.85546875" style="400" customWidth="1"/>
    <col min="12806" max="12806" width="6.42578125" style="400" customWidth="1"/>
    <col min="12807" max="12807" width="1.28515625" style="400" customWidth="1"/>
    <col min="12808" max="12808" width="3.28515625" style="400" customWidth="1"/>
    <col min="12809" max="12809" width="2.28515625" style="400" customWidth="1"/>
    <col min="12810" max="12810" width="3.28515625" style="400" customWidth="1"/>
    <col min="12811" max="12811" width="0.7109375" style="400" customWidth="1"/>
    <col min="12812" max="12812" width="1.7109375" style="400" customWidth="1"/>
    <col min="12813" max="12813" width="0.7109375" style="400" customWidth="1"/>
    <col min="12814" max="12814" width="2.7109375" style="400" customWidth="1"/>
    <col min="12815" max="12815" width="1.42578125" style="400" customWidth="1"/>
    <col min="12816" max="12816" width="1.5703125" style="400" customWidth="1"/>
    <col min="12817" max="12817" width="1.7109375" style="400" customWidth="1"/>
    <col min="12818" max="12818" width="0.7109375" style="400" customWidth="1"/>
    <col min="12819" max="12819" width="1.28515625" style="400" customWidth="1"/>
    <col min="12820" max="12820" width="2.5703125" style="400" customWidth="1"/>
    <col min="12821" max="12821" width="3.42578125" style="400" customWidth="1"/>
    <col min="12822" max="12822" width="0.85546875" style="400" customWidth="1"/>
    <col min="12823" max="12824" width="0.7109375" style="400" customWidth="1"/>
    <col min="12825" max="12825" width="1.140625" style="400" customWidth="1"/>
    <col min="12826" max="12826" width="1.7109375" style="400" customWidth="1"/>
    <col min="12827" max="12827" width="5" style="400" customWidth="1"/>
    <col min="12828" max="12828" width="1.5703125" style="400" customWidth="1"/>
    <col min="12829" max="12829" width="0.85546875" style="400" customWidth="1"/>
    <col min="12830" max="12830" width="0.7109375" style="400" customWidth="1"/>
    <col min="12831" max="12831" width="1.28515625" style="400" customWidth="1"/>
    <col min="12832" max="12832" width="1.42578125" style="400" customWidth="1"/>
    <col min="12833" max="12834" width="1" style="400" customWidth="1"/>
    <col min="12835" max="12835" width="1.140625" style="400" customWidth="1"/>
    <col min="12836" max="12836" width="3.85546875" style="400" customWidth="1"/>
    <col min="12837" max="12837" width="1.140625" style="400" customWidth="1"/>
    <col min="12838" max="12838" width="0.85546875" style="400" customWidth="1"/>
    <col min="12839" max="12840" width="2" style="400" customWidth="1"/>
    <col min="12841" max="12841" width="1" style="400" customWidth="1"/>
    <col min="12842" max="12842" width="3" style="400" customWidth="1"/>
    <col min="12843" max="12843" width="3.85546875" style="400" customWidth="1"/>
    <col min="12844" max="12844" width="2" style="400" customWidth="1"/>
    <col min="12845" max="12845" width="0.85546875" style="400" customWidth="1"/>
    <col min="12846" max="12846" width="1" style="400" customWidth="1"/>
    <col min="12847" max="12847" width="4.28515625" style="400" customWidth="1"/>
    <col min="12848" max="12848" width="0.7109375" style="400" customWidth="1"/>
    <col min="12849" max="12850" width="0.85546875" style="400" customWidth="1"/>
    <col min="12851" max="12851" width="3.140625" style="400" customWidth="1"/>
    <col min="12852" max="12852" width="2.5703125" style="400" customWidth="1"/>
    <col min="12853" max="12853" width="2.28515625" style="400" customWidth="1"/>
    <col min="12854" max="12854" width="0.7109375" style="400" customWidth="1"/>
    <col min="12855" max="12855" width="3.7109375" style="400" customWidth="1"/>
    <col min="12856" max="12856" width="1.28515625" style="400" customWidth="1"/>
    <col min="12857" max="12857" width="1" style="400" customWidth="1"/>
    <col min="12858" max="12858" width="2" style="400" customWidth="1"/>
    <col min="12859" max="12859" width="2.28515625" style="400" customWidth="1"/>
    <col min="12860" max="12862" width="0.7109375" style="400" customWidth="1"/>
    <col min="12863" max="12863" width="4.140625" style="400" customWidth="1"/>
    <col min="12864" max="12864" width="0.85546875" style="400" customWidth="1"/>
    <col min="12865" max="12866" width="1.140625" style="400" customWidth="1"/>
    <col min="12867" max="12867" width="0.7109375" style="400" customWidth="1"/>
    <col min="12868" max="12868" width="1.42578125" style="400" customWidth="1"/>
    <col min="12869" max="12869" width="3.7109375" style="400" customWidth="1"/>
    <col min="12870" max="12870" width="2" style="400" customWidth="1"/>
    <col min="12871" max="12871" width="1.28515625" style="400" customWidth="1"/>
    <col min="12872" max="12872" width="7" style="400" customWidth="1"/>
    <col min="12873" max="12873" width="1" style="400" customWidth="1"/>
    <col min="12874" max="12874" width="1.28515625" style="400" customWidth="1"/>
    <col min="12875" max="12875" width="1" style="400" customWidth="1"/>
    <col min="12876" max="12876" width="4.28515625" style="400" customWidth="1"/>
    <col min="12877" max="12877" width="1.7109375" style="400" customWidth="1"/>
    <col min="12878" max="12878" width="1.140625" style="400" customWidth="1"/>
    <col min="12879" max="13056" width="6.85546875" style="400"/>
    <col min="13057" max="13057" width="0.85546875" style="400" customWidth="1"/>
    <col min="13058" max="13059" width="1.28515625" style="400" customWidth="1"/>
    <col min="13060" max="13060" width="3.140625" style="400" customWidth="1"/>
    <col min="13061" max="13061" width="0.85546875" style="400" customWidth="1"/>
    <col min="13062" max="13062" width="6.42578125" style="400" customWidth="1"/>
    <col min="13063" max="13063" width="1.28515625" style="400" customWidth="1"/>
    <col min="13064" max="13064" width="3.28515625" style="400" customWidth="1"/>
    <col min="13065" max="13065" width="2.28515625" style="400" customWidth="1"/>
    <col min="13066" max="13066" width="3.28515625" style="400" customWidth="1"/>
    <col min="13067" max="13067" width="0.7109375" style="400" customWidth="1"/>
    <col min="13068" max="13068" width="1.7109375" style="400" customWidth="1"/>
    <col min="13069" max="13069" width="0.7109375" style="400" customWidth="1"/>
    <col min="13070" max="13070" width="2.7109375" style="400" customWidth="1"/>
    <col min="13071" max="13071" width="1.42578125" style="400" customWidth="1"/>
    <col min="13072" max="13072" width="1.5703125" style="400" customWidth="1"/>
    <col min="13073" max="13073" width="1.7109375" style="400" customWidth="1"/>
    <col min="13074" max="13074" width="0.7109375" style="400" customWidth="1"/>
    <col min="13075" max="13075" width="1.28515625" style="400" customWidth="1"/>
    <col min="13076" max="13076" width="2.5703125" style="400" customWidth="1"/>
    <col min="13077" max="13077" width="3.42578125" style="400" customWidth="1"/>
    <col min="13078" max="13078" width="0.85546875" style="400" customWidth="1"/>
    <col min="13079" max="13080" width="0.7109375" style="400" customWidth="1"/>
    <col min="13081" max="13081" width="1.140625" style="400" customWidth="1"/>
    <col min="13082" max="13082" width="1.7109375" style="400" customWidth="1"/>
    <col min="13083" max="13083" width="5" style="400" customWidth="1"/>
    <col min="13084" max="13084" width="1.5703125" style="400" customWidth="1"/>
    <col min="13085" max="13085" width="0.85546875" style="400" customWidth="1"/>
    <col min="13086" max="13086" width="0.7109375" style="400" customWidth="1"/>
    <col min="13087" max="13087" width="1.28515625" style="400" customWidth="1"/>
    <col min="13088" max="13088" width="1.42578125" style="400" customWidth="1"/>
    <col min="13089" max="13090" width="1" style="400" customWidth="1"/>
    <col min="13091" max="13091" width="1.140625" style="400" customWidth="1"/>
    <col min="13092" max="13092" width="3.85546875" style="400" customWidth="1"/>
    <col min="13093" max="13093" width="1.140625" style="400" customWidth="1"/>
    <col min="13094" max="13094" width="0.85546875" style="400" customWidth="1"/>
    <col min="13095" max="13096" width="2" style="400" customWidth="1"/>
    <col min="13097" max="13097" width="1" style="400" customWidth="1"/>
    <col min="13098" max="13098" width="3" style="400" customWidth="1"/>
    <col min="13099" max="13099" width="3.85546875" style="400" customWidth="1"/>
    <col min="13100" max="13100" width="2" style="400" customWidth="1"/>
    <col min="13101" max="13101" width="0.85546875" style="400" customWidth="1"/>
    <col min="13102" max="13102" width="1" style="400" customWidth="1"/>
    <col min="13103" max="13103" width="4.28515625" style="400" customWidth="1"/>
    <col min="13104" max="13104" width="0.7109375" style="400" customWidth="1"/>
    <col min="13105" max="13106" width="0.85546875" style="400" customWidth="1"/>
    <col min="13107" max="13107" width="3.140625" style="400" customWidth="1"/>
    <col min="13108" max="13108" width="2.5703125" style="400" customWidth="1"/>
    <col min="13109" max="13109" width="2.28515625" style="400" customWidth="1"/>
    <col min="13110" max="13110" width="0.7109375" style="400" customWidth="1"/>
    <col min="13111" max="13111" width="3.7109375" style="400" customWidth="1"/>
    <col min="13112" max="13112" width="1.28515625" style="400" customWidth="1"/>
    <col min="13113" max="13113" width="1" style="400" customWidth="1"/>
    <col min="13114" max="13114" width="2" style="400" customWidth="1"/>
    <col min="13115" max="13115" width="2.28515625" style="400" customWidth="1"/>
    <col min="13116" max="13118" width="0.7109375" style="400" customWidth="1"/>
    <col min="13119" max="13119" width="4.140625" style="400" customWidth="1"/>
    <col min="13120" max="13120" width="0.85546875" style="400" customWidth="1"/>
    <col min="13121" max="13122" width="1.140625" style="400" customWidth="1"/>
    <col min="13123" max="13123" width="0.7109375" style="400" customWidth="1"/>
    <col min="13124" max="13124" width="1.42578125" style="400" customWidth="1"/>
    <col min="13125" max="13125" width="3.7109375" style="400" customWidth="1"/>
    <col min="13126" max="13126" width="2" style="400" customWidth="1"/>
    <col min="13127" max="13127" width="1.28515625" style="400" customWidth="1"/>
    <col min="13128" max="13128" width="7" style="400" customWidth="1"/>
    <col min="13129" max="13129" width="1" style="400" customWidth="1"/>
    <col min="13130" max="13130" width="1.28515625" style="400" customWidth="1"/>
    <col min="13131" max="13131" width="1" style="400" customWidth="1"/>
    <col min="13132" max="13132" width="4.28515625" style="400" customWidth="1"/>
    <col min="13133" max="13133" width="1.7109375" style="400" customWidth="1"/>
    <col min="13134" max="13134" width="1.140625" style="400" customWidth="1"/>
    <col min="13135" max="13312" width="6.85546875" style="400"/>
    <col min="13313" max="13313" width="0.85546875" style="400" customWidth="1"/>
    <col min="13314" max="13315" width="1.28515625" style="400" customWidth="1"/>
    <col min="13316" max="13316" width="3.140625" style="400" customWidth="1"/>
    <col min="13317" max="13317" width="0.85546875" style="400" customWidth="1"/>
    <col min="13318" max="13318" width="6.42578125" style="400" customWidth="1"/>
    <col min="13319" max="13319" width="1.28515625" style="400" customWidth="1"/>
    <col min="13320" max="13320" width="3.28515625" style="400" customWidth="1"/>
    <col min="13321" max="13321" width="2.28515625" style="400" customWidth="1"/>
    <col min="13322" max="13322" width="3.28515625" style="400" customWidth="1"/>
    <col min="13323" max="13323" width="0.7109375" style="400" customWidth="1"/>
    <col min="13324" max="13324" width="1.7109375" style="400" customWidth="1"/>
    <col min="13325" max="13325" width="0.7109375" style="400" customWidth="1"/>
    <col min="13326" max="13326" width="2.7109375" style="400" customWidth="1"/>
    <col min="13327" max="13327" width="1.42578125" style="400" customWidth="1"/>
    <col min="13328" max="13328" width="1.5703125" style="400" customWidth="1"/>
    <col min="13329" max="13329" width="1.7109375" style="400" customWidth="1"/>
    <col min="13330" max="13330" width="0.7109375" style="400" customWidth="1"/>
    <col min="13331" max="13331" width="1.28515625" style="400" customWidth="1"/>
    <col min="13332" max="13332" width="2.5703125" style="400" customWidth="1"/>
    <col min="13333" max="13333" width="3.42578125" style="400" customWidth="1"/>
    <col min="13334" max="13334" width="0.85546875" style="400" customWidth="1"/>
    <col min="13335" max="13336" width="0.7109375" style="400" customWidth="1"/>
    <col min="13337" max="13337" width="1.140625" style="400" customWidth="1"/>
    <col min="13338" max="13338" width="1.7109375" style="400" customWidth="1"/>
    <col min="13339" max="13339" width="5" style="400" customWidth="1"/>
    <col min="13340" max="13340" width="1.5703125" style="400" customWidth="1"/>
    <col min="13341" max="13341" width="0.85546875" style="400" customWidth="1"/>
    <col min="13342" max="13342" width="0.7109375" style="400" customWidth="1"/>
    <col min="13343" max="13343" width="1.28515625" style="400" customWidth="1"/>
    <col min="13344" max="13344" width="1.42578125" style="400" customWidth="1"/>
    <col min="13345" max="13346" width="1" style="400" customWidth="1"/>
    <col min="13347" max="13347" width="1.140625" style="400" customWidth="1"/>
    <col min="13348" max="13348" width="3.85546875" style="400" customWidth="1"/>
    <col min="13349" max="13349" width="1.140625" style="400" customWidth="1"/>
    <col min="13350" max="13350" width="0.85546875" style="400" customWidth="1"/>
    <col min="13351" max="13352" width="2" style="400" customWidth="1"/>
    <col min="13353" max="13353" width="1" style="400" customWidth="1"/>
    <col min="13354" max="13354" width="3" style="400" customWidth="1"/>
    <col min="13355" max="13355" width="3.85546875" style="400" customWidth="1"/>
    <col min="13356" max="13356" width="2" style="400" customWidth="1"/>
    <col min="13357" max="13357" width="0.85546875" style="400" customWidth="1"/>
    <col min="13358" max="13358" width="1" style="400" customWidth="1"/>
    <col min="13359" max="13359" width="4.28515625" style="400" customWidth="1"/>
    <col min="13360" max="13360" width="0.7109375" style="400" customWidth="1"/>
    <col min="13361" max="13362" width="0.85546875" style="400" customWidth="1"/>
    <col min="13363" max="13363" width="3.140625" style="400" customWidth="1"/>
    <col min="13364" max="13364" width="2.5703125" style="400" customWidth="1"/>
    <col min="13365" max="13365" width="2.28515625" style="400" customWidth="1"/>
    <col min="13366" max="13366" width="0.7109375" style="400" customWidth="1"/>
    <col min="13367" max="13367" width="3.7109375" style="400" customWidth="1"/>
    <col min="13368" max="13368" width="1.28515625" style="400" customWidth="1"/>
    <col min="13369" max="13369" width="1" style="400" customWidth="1"/>
    <col min="13370" max="13370" width="2" style="400" customWidth="1"/>
    <col min="13371" max="13371" width="2.28515625" style="400" customWidth="1"/>
    <col min="13372" max="13374" width="0.7109375" style="400" customWidth="1"/>
    <col min="13375" max="13375" width="4.140625" style="400" customWidth="1"/>
    <col min="13376" max="13376" width="0.85546875" style="400" customWidth="1"/>
    <col min="13377" max="13378" width="1.140625" style="400" customWidth="1"/>
    <col min="13379" max="13379" width="0.7109375" style="400" customWidth="1"/>
    <col min="13380" max="13380" width="1.42578125" style="400" customWidth="1"/>
    <col min="13381" max="13381" width="3.7109375" style="400" customWidth="1"/>
    <col min="13382" max="13382" width="2" style="400" customWidth="1"/>
    <col min="13383" max="13383" width="1.28515625" style="400" customWidth="1"/>
    <col min="13384" max="13384" width="7" style="400" customWidth="1"/>
    <col min="13385" max="13385" width="1" style="400" customWidth="1"/>
    <col min="13386" max="13386" width="1.28515625" style="400" customWidth="1"/>
    <col min="13387" max="13387" width="1" style="400" customWidth="1"/>
    <col min="13388" max="13388" width="4.28515625" style="400" customWidth="1"/>
    <col min="13389" max="13389" width="1.7109375" style="400" customWidth="1"/>
    <col min="13390" max="13390" width="1.140625" style="400" customWidth="1"/>
    <col min="13391" max="13568" width="6.85546875" style="400"/>
    <col min="13569" max="13569" width="0.85546875" style="400" customWidth="1"/>
    <col min="13570" max="13571" width="1.28515625" style="400" customWidth="1"/>
    <col min="13572" max="13572" width="3.140625" style="400" customWidth="1"/>
    <col min="13573" max="13573" width="0.85546875" style="400" customWidth="1"/>
    <col min="13574" max="13574" width="6.42578125" style="400" customWidth="1"/>
    <col min="13575" max="13575" width="1.28515625" style="400" customWidth="1"/>
    <col min="13576" max="13576" width="3.28515625" style="400" customWidth="1"/>
    <col min="13577" max="13577" width="2.28515625" style="400" customWidth="1"/>
    <col min="13578" max="13578" width="3.28515625" style="400" customWidth="1"/>
    <col min="13579" max="13579" width="0.7109375" style="400" customWidth="1"/>
    <col min="13580" max="13580" width="1.7109375" style="400" customWidth="1"/>
    <col min="13581" max="13581" width="0.7109375" style="400" customWidth="1"/>
    <col min="13582" max="13582" width="2.7109375" style="400" customWidth="1"/>
    <col min="13583" max="13583" width="1.42578125" style="400" customWidth="1"/>
    <col min="13584" max="13584" width="1.5703125" style="400" customWidth="1"/>
    <col min="13585" max="13585" width="1.7109375" style="400" customWidth="1"/>
    <col min="13586" max="13586" width="0.7109375" style="400" customWidth="1"/>
    <col min="13587" max="13587" width="1.28515625" style="400" customWidth="1"/>
    <col min="13588" max="13588" width="2.5703125" style="400" customWidth="1"/>
    <col min="13589" max="13589" width="3.42578125" style="400" customWidth="1"/>
    <col min="13590" max="13590" width="0.85546875" style="400" customWidth="1"/>
    <col min="13591" max="13592" width="0.7109375" style="400" customWidth="1"/>
    <col min="13593" max="13593" width="1.140625" style="400" customWidth="1"/>
    <col min="13594" max="13594" width="1.7109375" style="400" customWidth="1"/>
    <col min="13595" max="13595" width="5" style="400" customWidth="1"/>
    <col min="13596" max="13596" width="1.5703125" style="400" customWidth="1"/>
    <col min="13597" max="13597" width="0.85546875" style="400" customWidth="1"/>
    <col min="13598" max="13598" width="0.7109375" style="400" customWidth="1"/>
    <col min="13599" max="13599" width="1.28515625" style="400" customWidth="1"/>
    <col min="13600" max="13600" width="1.42578125" style="400" customWidth="1"/>
    <col min="13601" max="13602" width="1" style="400" customWidth="1"/>
    <col min="13603" max="13603" width="1.140625" style="400" customWidth="1"/>
    <col min="13604" max="13604" width="3.85546875" style="400" customWidth="1"/>
    <col min="13605" max="13605" width="1.140625" style="400" customWidth="1"/>
    <col min="13606" max="13606" width="0.85546875" style="400" customWidth="1"/>
    <col min="13607" max="13608" width="2" style="400" customWidth="1"/>
    <col min="13609" max="13609" width="1" style="400" customWidth="1"/>
    <col min="13610" max="13610" width="3" style="400" customWidth="1"/>
    <col min="13611" max="13611" width="3.85546875" style="400" customWidth="1"/>
    <col min="13612" max="13612" width="2" style="400" customWidth="1"/>
    <col min="13613" max="13613" width="0.85546875" style="400" customWidth="1"/>
    <col min="13614" max="13614" width="1" style="400" customWidth="1"/>
    <col min="13615" max="13615" width="4.28515625" style="400" customWidth="1"/>
    <col min="13616" max="13616" width="0.7109375" style="400" customWidth="1"/>
    <col min="13617" max="13618" width="0.85546875" style="400" customWidth="1"/>
    <col min="13619" max="13619" width="3.140625" style="400" customWidth="1"/>
    <col min="13620" max="13620" width="2.5703125" style="400" customWidth="1"/>
    <col min="13621" max="13621" width="2.28515625" style="400" customWidth="1"/>
    <col min="13622" max="13622" width="0.7109375" style="400" customWidth="1"/>
    <col min="13623" max="13623" width="3.7109375" style="400" customWidth="1"/>
    <col min="13624" max="13624" width="1.28515625" style="400" customWidth="1"/>
    <col min="13625" max="13625" width="1" style="400" customWidth="1"/>
    <col min="13626" max="13626" width="2" style="400" customWidth="1"/>
    <col min="13627" max="13627" width="2.28515625" style="400" customWidth="1"/>
    <col min="13628" max="13630" width="0.7109375" style="400" customWidth="1"/>
    <col min="13631" max="13631" width="4.140625" style="400" customWidth="1"/>
    <col min="13632" max="13632" width="0.85546875" style="400" customWidth="1"/>
    <col min="13633" max="13634" width="1.140625" style="400" customWidth="1"/>
    <col min="13635" max="13635" width="0.7109375" style="400" customWidth="1"/>
    <col min="13636" max="13636" width="1.42578125" style="400" customWidth="1"/>
    <col min="13637" max="13637" width="3.7109375" style="400" customWidth="1"/>
    <col min="13638" max="13638" width="2" style="400" customWidth="1"/>
    <col min="13639" max="13639" width="1.28515625" style="400" customWidth="1"/>
    <col min="13640" max="13640" width="7" style="400" customWidth="1"/>
    <col min="13641" max="13641" width="1" style="400" customWidth="1"/>
    <col min="13642" max="13642" width="1.28515625" style="400" customWidth="1"/>
    <col min="13643" max="13643" width="1" style="400" customWidth="1"/>
    <col min="13644" max="13644" width="4.28515625" style="400" customWidth="1"/>
    <col min="13645" max="13645" width="1.7109375" style="400" customWidth="1"/>
    <col min="13646" max="13646" width="1.140625" style="400" customWidth="1"/>
    <col min="13647" max="13824" width="6.85546875" style="400"/>
    <col min="13825" max="13825" width="0.85546875" style="400" customWidth="1"/>
    <col min="13826" max="13827" width="1.28515625" style="400" customWidth="1"/>
    <col min="13828" max="13828" width="3.140625" style="400" customWidth="1"/>
    <col min="13829" max="13829" width="0.85546875" style="400" customWidth="1"/>
    <col min="13830" max="13830" width="6.42578125" style="400" customWidth="1"/>
    <col min="13831" max="13831" width="1.28515625" style="400" customWidth="1"/>
    <col min="13832" max="13832" width="3.28515625" style="400" customWidth="1"/>
    <col min="13833" max="13833" width="2.28515625" style="400" customWidth="1"/>
    <col min="13834" max="13834" width="3.28515625" style="400" customWidth="1"/>
    <col min="13835" max="13835" width="0.7109375" style="400" customWidth="1"/>
    <col min="13836" max="13836" width="1.7109375" style="400" customWidth="1"/>
    <col min="13837" max="13837" width="0.7109375" style="400" customWidth="1"/>
    <col min="13838" max="13838" width="2.7109375" style="400" customWidth="1"/>
    <col min="13839" max="13839" width="1.42578125" style="400" customWidth="1"/>
    <col min="13840" max="13840" width="1.5703125" style="400" customWidth="1"/>
    <col min="13841" max="13841" width="1.7109375" style="400" customWidth="1"/>
    <col min="13842" max="13842" width="0.7109375" style="400" customWidth="1"/>
    <col min="13843" max="13843" width="1.28515625" style="400" customWidth="1"/>
    <col min="13844" max="13844" width="2.5703125" style="400" customWidth="1"/>
    <col min="13845" max="13845" width="3.42578125" style="400" customWidth="1"/>
    <col min="13846" max="13846" width="0.85546875" style="400" customWidth="1"/>
    <col min="13847" max="13848" width="0.7109375" style="400" customWidth="1"/>
    <col min="13849" max="13849" width="1.140625" style="400" customWidth="1"/>
    <col min="13850" max="13850" width="1.7109375" style="400" customWidth="1"/>
    <col min="13851" max="13851" width="5" style="400" customWidth="1"/>
    <col min="13852" max="13852" width="1.5703125" style="400" customWidth="1"/>
    <col min="13853" max="13853" width="0.85546875" style="400" customWidth="1"/>
    <col min="13854" max="13854" width="0.7109375" style="400" customWidth="1"/>
    <col min="13855" max="13855" width="1.28515625" style="400" customWidth="1"/>
    <col min="13856" max="13856" width="1.42578125" style="400" customWidth="1"/>
    <col min="13857" max="13858" width="1" style="400" customWidth="1"/>
    <col min="13859" max="13859" width="1.140625" style="400" customWidth="1"/>
    <col min="13860" max="13860" width="3.85546875" style="400" customWidth="1"/>
    <col min="13861" max="13861" width="1.140625" style="400" customWidth="1"/>
    <col min="13862" max="13862" width="0.85546875" style="400" customWidth="1"/>
    <col min="13863" max="13864" width="2" style="400" customWidth="1"/>
    <col min="13865" max="13865" width="1" style="400" customWidth="1"/>
    <col min="13866" max="13866" width="3" style="400" customWidth="1"/>
    <col min="13867" max="13867" width="3.85546875" style="400" customWidth="1"/>
    <col min="13868" max="13868" width="2" style="400" customWidth="1"/>
    <col min="13869" max="13869" width="0.85546875" style="400" customWidth="1"/>
    <col min="13870" max="13870" width="1" style="400" customWidth="1"/>
    <col min="13871" max="13871" width="4.28515625" style="400" customWidth="1"/>
    <col min="13872" max="13872" width="0.7109375" style="400" customWidth="1"/>
    <col min="13873" max="13874" width="0.85546875" style="400" customWidth="1"/>
    <col min="13875" max="13875" width="3.140625" style="400" customWidth="1"/>
    <col min="13876" max="13876" width="2.5703125" style="400" customWidth="1"/>
    <col min="13877" max="13877" width="2.28515625" style="400" customWidth="1"/>
    <col min="13878" max="13878" width="0.7109375" style="400" customWidth="1"/>
    <col min="13879" max="13879" width="3.7109375" style="400" customWidth="1"/>
    <col min="13880" max="13880" width="1.28515625" style="400" customWidth="1"/>
    <col min="13881" max="13881" width="1" style="400" customWidth="1"/>
    <col min="13882" max="13882" width="2" style="400" customWidth="1"/>
    <col min="13883" max="13883" width="2.28515625" style="400" customWidth="1"/>
    <col min="13884" max="13886" width="0.7109375" style="400" customWidth="1"/>
    <col min="13887" max="13887" width="4.140625" style="400" customWidth="1"/>
    <col min="13888" max="13888" width="0.85546875" style="400" customWidth="1"/>
    <col min="13889" max="13890" width="1.140625" style="400" customWidth="1"/>
    <col min="13891" max="13891" width="0.7109375" style="400" customWidth="1"/>
    <col min="13892" max="13892" width="1.42578125" style="400" customWidth="1"/>
    <col min="13893" max="13893" width="3.7109375" style="400" customWidth="1"/>
    <col min="13894" max="13894" width="2" style="400" customWidth="1"/>
    <col min="13895" max="13895" width="1.28515625" style="400" customWidth="1"/>
    <col min="13896" max="13896" width="7" style="400" customWidth="1"/>
    <col min="13897" max="13897" width="1" style="400" customWidth="1"/>
    <col min="13898" max="13898" width="1.28515625" style="400" customWidth="1"/>
    <col min="13899" max="13899" width="1" style="400" customWidth="1"/>
    <col min="13900" max="13900" width="4.28515625" style="400" customWidth="1"/>
    <col min="13901" max="13901" width="1.7109375" style="400" customWidth="1"/>
    <col min="13902" max="13902" width="1.140625" style="400" customWidth="1"/>
    <col min="13903" max="14080" width="6.85546875" style="400"/>
    <col min="14081" max="14081" width="0.85546875" style="400" customWidth="1"/>
    <col min="14082" max="14083" width="1.28515625" style="400" customWidth="1"/>
    <col min="14084" max="14084" width="3.140625" style="400" customWidth="1"/>
    <col min="14085" max="14085" width="0.85546875" style="400" customWidth="1"/>
    <col min="14086" max="14086" width="6.42578125" style="400" customWidth="1"/>
    <col min="14087" max="14087" width="1.28515625" style="400" customWidth="1"/>
    <col min="14088" max="14088" width="3.28515625" style="400" customWidth="1"/>
    <col min="14089" max="14089" width="2.28515625" style="400" customWidth="1"/>
    <col min="14090" max="14090" width="3.28515625" style="400" customWidth="1"/>
    <col min="14091" max="14091" width="0.7109375" style="400" customWidth="1"/>
    <col min="14092" max="14092" width="1.7109375" style="400" customWidth="1"/>
    <col min="14093" max="14093" width="0.7109375" style="400" customWidth="1"/>
    <col min="14094" max="14094" width="2.7109375" style="400" customWidth="1"/>
    <col min="14095" max="14095" width="1.42578125" style="400" customWidth="1"/>
    <col min="14096" max="14096" width="1.5703125" style="400" customWidth="1"/>
    <col min="14097" max="14097" width="1.7109375" style="400" customWidth="1"/>
    <col min="14098" max="14098" width="0.7109375" style="400" customWidth="1"/>
    <col min="14099" max="14099" width="1.28515625" style="400" customWidth="1"/>
    <col min="14100" max="14100" width="2.5703125" style="400" customWidth="1"/>
    <col min="14101" max="14101" width="3.42578125" style="400" customWidth="1"/>
    <col min="14102" max="14102" width="0.85546875" style="400" customWidth="1"/>
    <col min="14103" max="14104" width="0.7109375" style="400" customWidth="1"/>
    <col min="14105" max="14105" width="1.140625" style="400" customWidth="1"/>
    <col min="14106" max="14106" width="1.7109375" style="400" customWidth="1"/>
    <col min="14107" max="14107" width="5" style="400" customWidth="1"/>
    <col min="14108" max="14108" width="1.5703125" style="400" customWidth="1"/>
    <col min="14109" max="14109" width="0.85546875" style="400" customWidth="1"/>
    <col min="14110" max="14110" width="0.7109375" style="400" customWidth="1"/>
    <col min="14111" max="14111" width="1.28515625" style="400" customWidth="1"/>
    <col min="14112" max="14112" width="1.42578125" style="400" customWidth="1"/>
    <col min="14113" max="14114" width="1" style="400" customWidth="1"/>
    <col min="14115" max="14115" width="1.140625" style="400" customWidth="1"/>
    <col min="14116" max="14116" width="3.85546875" style="400" customWidth="1"/>
    <col min="14117" max="14117" width="1.140625" style="400" customWidth="1"/>
    <col min="14118" max="14118" width="0.85546875" style="400" customWidth="1"/>
    <col min="14119" max="14120" width="2" style="400" customWidth="1"/>
    <col min="14121" max="14121" width="1" style="400" customWidth="1"/>
    <col min="14122" max="14122" width="3" style="400" customWidth="1"/>
    <col min="14123" max="14123" width="3.85546875" style="400" customWidth="1"/>
    <col min="14124" max="14124" width="2" style="400" customWidth="1"/>
    <col min="14125" max="14125" width="0.85546875" style="400" customWidth="1"/>
    <col min="14126" max="14126" width="1" style="400" customWidth="1"/>
    <col min="14127" max="14127" width="4.28515625" style="400" customWidth="1"/>
    <col min="14128" max="14128" width="0.7109375" style="400" customWidth="1"/>
    <col min="14129" max="14130" width="0.85546875" style="400" customWidth="1"/>
    <col min="14131" max="14131" width="3.140625" style="400" customWidth="1"/>
    <col min="14132" max="14132" width="2.5703125" style="400" customWidth="1"/>
    <col min="14133" max="14133" width="2.28515625" style="400" customWidth="1"/>
    <col min="14134" max="14134" width="0.7109375" style="400" customWidth="1"/>
    <col min="14135" max="14135" width="3.7109375" style="400" customWidth="1"/>
    <col min="14136" max="14136" width="1.28515625" style="400" customWidth="1"/>
    <col min="14137" max="14137" width="1" style="400" customWidth="1"/>
    <col min="14138" max="14138" width="2" style="400" customWidth="1"/>
    <col min="14139" max="14139" width="2.28515625" style="400" customWidth="1"/>
    <col min="14140" max="14142" width="0.7109375" style="400" customWidth="1"/>
    <col min="14143" max="14143" width="4.140625" style="400" customWidth="1"/>
    <col min="14144" max="14144" width="0.85546875" style="400" customWidth="1"/>
    <col min="14145" max="14146" width="1.140625" style="400" customWidth="1"/>
    <col min="14147" max="14147" width="0.7109375" style="400" customWidth="1"/>
    <col min="14148" max="14148" width="1.42578125" style="400" customWidth="1"/>
    <col min="14149" max="14149" width="3.7109375" style="400" customWidth="1"/>
    <col min="14150" max="14150" width="2" style="400" customWidth="1"/>
    <col min="14151" max="14151" width="1.28515625" style="400" customWidth="1"/>
    <col min="14152" max="14152" width="7" style="400" customWidth="1"/>
    <col min="14153" max="14153" width="1" style="400" customWidth="1"/>
    <col min="14154" max="14154" width="1.28515625" style="400" customWidth="1"/>
    <col min="14155" max="14155" width="1" style="400" customWidth="1"/>
    <col min="14156" max="14156" width="4.28515625" style="400" customWidth="1"/>
    <col min="14157" max="14157" width="1.7109375" style="400" customWidth="1"/>
    <col min="14158" max="14158" width="1.140625" style="400" customWidth="1"/>
    <col min="14159" max="14336" width="6.85546875" style="400"/>
    <col min="14337" max="14337" width="0.85546875" style="400" customWidth="1"/>
    <col min="14338" max="14339" width="1.28515625" style="400" customWidth="1"/>
    <col min="14340" max="14340" width="3.140625" style="400" customWidth="1"/>
    <col min="14341" max="14341" width="0.85546875" style="400" customWidth="1"/>
    <col min="14342" max="14342" width="6.42578125" style="400" customWidth="1"/>
    <col min="14343" max="14343" width="1.28515625" style="400" customWidth="1"/>
    <col min="14344" max="14344" width="3.28515625" style="400" customWidth="1"/>
    <col min="14345" max="14345" width="2.28515625" style="400" customWidth="1"/>
    <col min="14346" max="14346" width="3.28515625" style="400" customWidth="1"/>
    <col min="14347" max="14347" width="0.7109375" style="400" customWidth="1"/>
    <col min="14348" max="14348" width="1.7109375" style="400" customWidth="1"/>
    <col min="14349" max="14349" width="0.7109375" style="400" customWidth="1"/>
    <col min="14350" max="14350" width="2.7109375" style="400" customWidth="1"/>
    <col min="14351" max="14351" width="1.42578125" style="400" customWidth="1"/>
    <col min="14352" max="14352" width="1.5703125" style="400" customWidth="1"/>
    <col min="14353" max="14353" width="1.7109375" style="400" customWidth="1"/>
    <col min="14354" max="14354" width="0.7109375" style="400" customWidth="1"/>
    <col min="14355" max="14355" width="1.28515625" style="400" customWidth="1"/>
    <col min="14356" max="14356" width="2.5703125" style="400" customWidth="1"/>
    <col min="14357" max="14357" width="3.42578125" style="400" customWidth="1"/>
    <col min="14358" max="14358" width="0.85546875" style="400" customWidth="1"/>
    <col min="14359" max="14360" width="0.7109375" style="400" customWidth="1"/>
    <col min="14361" max="14361" width="1.140625" style="400" customWidth="1"/>
    <col min="14362" max="14362" width="1.7109375" style="400" customWidth="1"/>
    <col min="14363" max="14363" width="5" style="400" customWidth="1"/>
    <col min="14364" max="14364" width="1.5703125" style="400" customWidth="1"/>
    <col min="14365" max="14365" width="0.85546875" style="400" customWidth="1"/>
    <col min="14366" max="14366" width="0.7109375" style="400" customWidth="1"/>
    <col min="14367" max="14367" width="1.28515625" style="400" customWidth="1"/>
    <col min="14368" max="14368" width="1.42578125" style="400" customWidth="1"/>
    <col min="14369" max="14370" width="1" style="400" customWidth="1"/>
    <col min="14371" max="14371" width="1.140625" style="400" customWidth="1"/>
    <col min="14372" max="14372" width="3.85546875" style="400" customWidth="1"/>
    <col min="14373" max="14373" width="1.140625" style="400" customWidth="1"/>
    <col min="14374" max="14374" width="0.85546875" style="400" customWidth="1"/>
    <col min="14375" max="14376" width="2" style="400" customWidth="1"/>
    <col min="14377" max="14377" width="1" style="400" customWidth="1"/>
    <col min="14378" max="14378" width="3" style="400" customWidth="1"/>
    <col min="14379" max="14379" width="3.85546875" style="400" customWidth="1"/>
    <col min="14380" max="14380" width="2" style="400" customWidth="1"/>
    <col min="14381" max="14381" width="0.85546875" style="400" customWidth="1"/>
    <col min="14382" max="14382" width="1" style="400" customWidth="1"/>
    <col min="14383" max="14383" width="4.28515625" style="400" customWidth="1"/>
    <col min="14384" max="14384" width="0.7109375" style="400" customWidth="1"/>
    <col min="14385" max="14386" width="0.85546875" style="400" customWidth="1"/>
    <col min="14387" max="14387" width="3.140625" style="400" customWidth="1"/>
    <col min="14388" max="14388" width="2.5703125" style="400" customWidth="1"/>
    <col min="14389" max="14389" width="2.28515625" style="400" customWidth="1"/>
    <col min="14390" max="14390" width="0.7109375" style="400" customWidth="1"/>
    <col min="14391" max="14391" width="3.7109375" style="400" customWidth="1"/>
    <col min="14392" max="14392" width="1.28515625" style="400" customWidth="1"/>
    <col min="14393" max="14393" width="1" style="400" customWidth="1"/>
    <col min="14394" max="14394" width="2" style="400" customWidth="1"/>
    <col min="14395" max="14395" width="2.28515625" style="400" customWidth="1"/>
    <col min="14396" max="14398" width="0.7109375" style="400" customWidth="1"/>
    <col min="14399" max="14399" width="4.140625" style="400" customWidth="1"/>
    <col min="14400" max="14400" width="0.85546875" style="400" customWidth="1"/>
    <col min="14401" max="14402" width="1.140625" style="400" customWidth="1"/>
    <col min="14403" max="14403" width="0.7109375" style="400" customWidth="1"/>
    <col min="14404" max="14404" width="1.42578125" style="400" customWidth="1"/>
    <col min="14405" max="14405" width="3.7109375" style="400" customWidth="1"/>
    <col min="14406" max="14406" width="2" style="400" customWidth="1"/>
    <col min="14407" max="14407" width="1.28515625" style="400" customWidth="1"/>
    <col min="14408" max="14408" width="7" style="400" customWidth="1"/>
    <col min="14409" max="14409" width="1" style="400" customWidth="1"/>
    <col min="14410" max="14410" width="1.28515625" style="400" customWidth="1"/>
    <col min="14411" max="14411" width="1" style="400" customWidth="1"/>
    <col min="14412" max="14412" width="4.28515625" style="400" customWidth="1"/>
    <col min="14413" max="14413" width="1.7109375" style="400" customWidth="1"/>
    <col min="14414" max="14414" width="1.140625" style="400" customWidth="1"/>
    <col min="14415" max="14592" width="6.85546875" style="400"/>
    <col min="14593" max="14593" width="0.85546875" style="400" customWidth="1"/>
    <col min="14594" max="14595" width="1.28515625" style="400" customWidth="1"/>
    <col min="14596" max="14596" width="3.140625" style="400" customWidth="1"/>
    <col min="14597" max="14597" width="0.85546875" style="400" customWidth="1"/>
    <col min="14598" max="14598" width="6.42578125" style="400" customWidth="1"/>
    <col min="14599" max="14599" width="1.28515625" style="400" customWidth="1"/>
    <col min="14600" max="14600" width="3.28515625" style="400" customWidth="1"/>
    <col min="14601" max="14601" width="2.28515625" style="400" customWidth="1"/>
    <col min="14602" max="14602" width="3.28515625" style="400" customWidth="1"/>
    <col min="14603" max="14603" width="0.7109375" style="400" customWidth="1"/>
    <col min="14604" max="14604" width="1.7109375" style="400" customWidth="1"/>
    <col min="14605" max="14605" width="0.7109375" style="400" customWidth="1"/>
    <col min="14606" max="14606" width="2.7109375" style="400" customWidth="1"/>
    <col min="14607" max="14607" width="1.42578125" style="400" customWidth="1"/>
    <col min="14608" max="14608" width="1.5703125" style="400" customWidth="1"/>
    <col min="14609" max="14609" width="1.7109375" style="400" customWidth="1"/>
    <col min="14610" max="14610" width="0.7109375" style="400" customWidth="1"/>
    <col min="14611" max="14611" width="1.28515625" style="400" customWidth="1"/>
    <col min="14612" max="14612" width="2.5703125" style="400" customWidth="1"/>
    <col min="14613" max="14613" width="3.42578125" style="400" customWidth="1"/>
    <col min="14614" max="14614" width="0.85546875" style="400" customWidth="1"/>
    <col min="14615" max="14616" width="0.7109375" style="400" customWidth="1"/>
    <col min="14617" max="14617" width="1.140625" style="400" customWidth="1"/>
    <col min="14618" max="14618" width="1.7109375" style="400" customWidth="1"/>
    <col min="14619" max="14619" width="5" style="400" customWidth="1"/>
    <col min="14620" max="14620" width="1.5703125" style="400" customWidth="1"/>
    <col min="14621" max="14621" width="0.85546875" style="400" customWidth="1"/>
    <col min="14622" max="14622" width="0.7109375" style="400" customWidth="1"/>
    <col min="14623" max="14623" width="1.28515625" style="400" customWidth="1"/>
    <col min="14624" max="14624" width="1.42578125" style="400" customWidth="1"/>
    <col min="14625" max="14626" width="1" style="400" customWidth="1"/>
    <col min="14627" max="14627" width="1.140625" style="400" customWidth="1"/>
    <col min="14628" max="14628" width="3.85546875" style="400" customWidth="1"/>
    <col min="14629" max="14629" width="1.140625" style="400" customWidth="1"/>
    <col min="14630" max="14630" width="0.85546875" style="400" customWidth="1"/>
    <col min="14631" max="14632" width="2" style="400" customWidth="1"/>
    <col min="14633" max="14633" width="1" style="400" customWidth="1"/>
    <col min="14634" max="14634" width="3" style="400" customWidth="1"/>
    <col min="14635" max="14635" width="3.85546875" style="400" customWidth="1"/>
    <col min="14636" max="14636" width="2" style="400" customWidth="1"/>
    <col min="14637" max="14637" width="0.85546875" style="400" customWidth="1"/>
    <col min="14638" max="14638" width="1" style="400" customWidth="1"/>
    <col min="14639" max="14639" width="4.28515625" style="400" customWidth="1"/>
    <col min="14640" max="14640" width="0.7109375" style="400" customWidth="1"/>
    <col min="14641" max="14642" width="0.85546875" style="400" customWidth="1"/>
    <col min="14643" max="14643" width="3.140625" style="400" customWidth="1"/>
    <col min="14644" max="14644" width="2.5703125" style="400" customWidth="1"/>
    <col min="14645" max="14645" width="2.28515625" style="400" customWidth="1"/>
    <col min="14646" max="14646" width="0.7109375" style="400" customWidth="1"/>
    <col min="14647" max="14647" width="3.7109375" style="400" customWidth="1"/>
    <col min="14648" max="14648" width="1.28515625" style="400" customWidth="1"/>
    <col min="14649" max="14649" width="1" style="400" customWidth="1"/>
    <col min="14650" max="14650" width="2" style="400" customWidth="1"/>
    <col min="14651" max="14651" width="2.28515625" style="400" customWidth="1"/>
    <col min="14652" max="14654" width="0.7109375" style="400" customWidth="1"/>
    <col min="14655" max="14655" width="4.140625" style="400" customWidth="1"/>
    <col min="14656" max="14656" width="0.85546875" style="400" customWidth="1"/>
    <col min="14657" max="14658" width="1.140625" style="400" customWidth="1"/>
    <col min="14659" max="14659" width="0.7109375" style="400" customWidth="1"/>
    <col min="14660" max="14660" width="1.42578125" style="400" customWidth="1"/>
    <col min="14661" max="14661" width="3.7109375" style="400" customWidth="1"/>
    <col min="14662" max="14662" width="2" style="400" customWidth="1"/>
    <col min="14663" max="14663" width="1.28515625" style="400" customWidth="1"/>
    <col min="14664" max="14664" width="7" style="400" customWidth="1"/>
    <col min="14665" max="14665" width="1" style="400" customWidth="1"/>
    <col min="14666" max="14666" width="1.28515625" style="400" customWidth="1"/>
    <col min="14667" max="14667" width="1" style="400" customWidth="1"/>
    <col min="14668" max="14668" width="4.28515625" style="400" customWidth="1"/>
    <col min="14669" max="14669" width="1.7109375" style="400" customWidth="1"/>
    <col min="14670" max="14670" width="1.140625" style="400" customWidth="1"/>
    <col min="14671" max="14848" width="6.85546875" style="400"/>
    <col min="14849" max="14849" width="0.85546875" style="400" customWidth="1"/>
    <col min="14850" max="14851" width="1.28515625" style="400" customWidth="1"/>
    <col min="14852" max="14852" width="3.140625" style="400" customWidth="1"/>
    <col min="14853" max="14853" width="0.85546875" style="400" customWidth="1"/>
    <col min="14854" max="14854" width="6.42578125" style="400" customWidth="1"/>
    <col min="14855" max="14855" width="1.28515625" style="400" customWidth="1"/>
    <col min="14856" max="14856" width="3.28515625" style="400" customWidth="1"/>
    <col min="14857" max="14857" width="2.28515625" style="400" customWidth="1"/>
    <col min="14858" max="14858" width="3.28515625" style="400" customWidth="1"/>
    <col min="14859" max="14859" width="0.7109375" style="400" customWidth="1"/>
    <col min="14860" max="14860" width="1.7109375" style="400" customWidth="1"/>
    <col min="14861" max="14861" width="0.7109375" style="400" customWidth="1"/>
    <col min="14862" max="14862" width="2.7109375" style="400" customWidth="1"/>
    <col min="14863" max="14863" width="1.42578125" style="400" customWidth="1"/>
    <col min="14864" max="14864" width="1.5703125" style="400" customWidth="1"/>
    <col min="14865" max="14865" width="1.7109375" style="400" customWidth="1"/>
    <col min="14866" max="14866" width="0.7109375" style="400" customWidth="1"/>
    <col min="14867" max="14867" width="1.28515625" style="400" customWidth="1"/>
    <col min="14868" max="14868" width="2.5703125" style="400" customWidth="1"/>
    <col min="14869" max="14869" width="3.42578125" style="400" customWidth="1"/>
    <col min="14870" max="14870" width="0.85546875" style="400" customWidth="1"/>
    <col min="14871" max="14872" width="0.7109375" style="400" customWidth="1"/>
    <col min="14873" max="14873" width="1.140625" style="400" customWidth="1"/>
    <col min="14874" max="14874" width="1.7109375" style="400" customWidth="1"/>
    <col min="14875" max="14875" width="5" style="400" customWidth="1"/>
    <col min="14876" max="14876" width="1.5703125" style="400" customWidth="1"/>
    <col min="14877" max="14877" width="0.85546875" style="400" customWidth="1"/>
    <col min="14878" max="14878" width="0.7109375" style="400" customWidth="1"/>
    <col min="14879" max="14879" width="1.28515625" style="400" customWidth="1"/>
    <col min="14880" max="14880" width="1.42578125" style="400" customWidth="1"/>
    <col min="14881" max="14882" width="1" style="400" customWidth="1"/>
    <col min="14883" max="14883" width="1.140625" style="400" customWidth="1"/>
    <col min="14884" max="14884" width="3.85546875" style="400" customWidth="1"/>
    <col min="14885" max="14885" width="1.140625" style="400" customWidth="1"/>
    <col min="14886" max="14886" width="0.85546875" style="400" customWidth="1"/>
    <col min="14887" max="14888" width="2" style="400" customWidth="1"/>
    <col min="14889" max="14889" width="1" style="400" customWidth="1"/>
    <col min="14890" max="14890" width="3" style="400" customWidth="1"/>
    <col min="14891" max="14891" width="3.85546875" style="400" customWidth="1"/>
    <col min="14892" max="14892" width="2" style="400" customWidth="1"/>
    <col min="14893" max="14893" width="0.85546875" style="400" customWidth="1"/>
    <col min="14894" max="14894" width="1" style="400" customWidth="1"/>
    <col min="14895" max="14895" width="4.28515625" style="400" customWidth="1"/>
    <col min="14896" max="14896" width="0.7109375" style="400" customWidth="1"/>
    <col min="14897" max="14898" width="0.85546875" style="400" customWidth="1"/>
    <col min="14899" max="14899" width="3.140625" style="400" customWidth="1"/>
    <col min="14900" max="14900" width="2.5703125" style="400" customWidth="1"/>
    <col min="14901" max="14901" width="2.28515625" style="400" customWidth="1"/>
    <col min="14902" max="14902" width="0.7109375" style="400" customWidth="1"/>
    <col min="14903" max="14903" width="3.7109375" style="400" customWidth="1"/>
    <col min="14904" max="14904" width="1.28515625" style="400" customWidth="1"/>
    <col min="14905" max="14905" width="1" style="400" customWidth="1"/>
    <col min="14906" max="14906" width="2" style="400" customWidth="1"/>
    <col min="14907" max="14907" width="2.28515625" style="400" customWidth="1"/>
    <col min="14908" max="14910" width="0.7109375" style="400" customWidth="1"/>
    <col min="14911" max="14911" width="4.140625" style="400" customWidth="1"/>
    <col min="14912" max="14912" width="0.85546875" style="400" customWidth="1"/>
    <col min="14913" max="14914" width="1.140625" style="400" customWidth="1"/>
    <col min="14915" max="14915" width="0.7109375" style="400" customWidth="1"/>
    <col min="14916" max="14916" width="1.42578125" style="400" customWidth="1"/>
    <col min="14917" max="14917" width="3.7109375" style="400" customWidth="1"/>
    <col min="14918" max="14918" width="2" style="400" customWidth="1"/>
    <col min="14919" max="14919" width="1.28515625" style="400" customWidth="1"/>
    <col min="14920" max="14920" width="7" style="400" customWidth="1"/>
    <col min="14921" max="14921" width="1" style="400" customWidth="1"/>
    <col min="14922" max="14922" width="1.28515625" style="400" customWidth="1"/>
    <col min="14923" max="14923" width="1" style="400" customWidth="1"/>
    <col min="14924" max="14924" width="4.28515625" style="400" customWidth="1"/>
    <col min="14925" max="14925" width="1.7109375" style="400" customWidth="1"/>
    <col min="14926" max="14926" width="1.140625" style="400" customWidth="1"/>
    <col min="14927" max="15104" width="6.85546875" style="400"/>
    <col min="15105" max="15105" width="0.85546875" style="400" customWidth="1"/>
    <col min="15106" max="15107" width="1.28515625" style="400" customWidth="1"/>
    <col min="15108" max="15108" width="3.140625" style="400" customWidth="1"/>
    <col min="15109" max="15109" width="0.85546875" style="400" customWidth="1"/>
    <col min="15110" max="15110" width="6.42578125" style="400" customWidth="1"/>
    <col min="15111" max="15111" width="1.28515625" style="400" customWidth="1"/>
    <col min="15112" max="15112" width="3.28515625" style="400" customWidth="1"/>
    <col min="15113" max="15113" width="2.28515625" style="400" customWidth="1"/>
    <col min="15114" max="15114" width="3.28515625" style="400" customWidth="1"/>
    <col min="15115" max="15115" width="0.7109375" style="400" customWidth="1"/>
    <col min="15116" max="15116" width="1.7109375" style="400" customWidth="1"/>
    <col min="15117" max="15117" width="0.7109375" style="400" customWidth="1"/>
    <col min="15118" max="15118" width="2.7109375" style="400" customWidth="1"/>
    <col min="15119" max="15119" width="1.42578125" style="400" customWidth="1"/>
    <col min="15120" max="15120" width="1.5703125" style="400" customWidth="1"/>
    <col min="15121" max="15121" width="1.7109375" style="400" customWidth="1"/>
    <col min="15122" max="15122" width="0.7109375" style="400" customWidth="1"/>
    <col min="15123" max="15123" width="1.28515625" style="400" customWidth="1"/>
    <col min="15124" max="15124" width="2.5703125" style="400" customWidth="1"/>
    <col min="15125" max="15125" width="3.42578125" style="400" customWidth="1"/>
    <col min="15126" max="15126" width="0.85546875" style="400" customWidth="1"/>
    <col min="15127" max="15128" width="0.7109375" style="400" customWidth="1"/>
    <col min="15129" max="15129" width="1.140625" style="400" customWidth="1"/>
    <col min="15130" max="15130" width="1.7109375" style="400" customWidth="1"/>
    <col min="15131" max="15131" width="5" style="400" customWidth="1"/>
    <col min="15132" max="15132" width="1.5703125" style="400" customWidth="1"/>
    <col min="15133" max="15133" width="0.85546875" style="400" customWidth="1"/>
    <col min="15134" max="15134" width="0.7109375" style="400" customWidth="1"/>
    <col min="15135" max="15135" width="1.28515625" style="400" customWidth="1"/>
    <col min="15136" max="15136" width="1.42578125" style="400" customWidth="1"/>
    <col min="15137" max="15138" width="1" style="400" customWidth="1"/>
    <col min="15139" max="15139" width="1.140625" style="400" customWidth="1"/>
    <col min="15140" max="15140" width="3.85546875" style="400" customWidth="1"/>
    <col min="15141" max="15141" width="1.140625" style="400" customWidth="1"/>
    <col min="15142" max="15142" width="0.85546875" style="400" customWidth="1"/>
    <col min="15143" max="15144" width="2" style="400" customWidth="1"/>
    <col min="15145" max="15145" width="1" style="400" customWidth="1"/>
    <col min="15146" max="15146" width="3" style="400" customWidth="1"/>
    <col min="15147" max="15147" width="3.85546875" style="400" customWidth="1"/>
    <col min="15148" max="15148" width="2" style="400" customWidth="1"/>
    <col min="15149" max="15149" width="0.85546875" style="400" customWidth="1"/>
    <col min="15150" max="15150" width="1" style="400" customWidth="1"/>
    <col min="15151" max="15151" width="4.28515625" style="400" customWidth="1"/>
    <col min="15152" max="15152" width="0.7109375" style="400" customWidth="1"/>
    <col min="15153" max="15154" width="0.85546875" style="400" customWidth="1"/>
    <col min="15155" max="15155" width="3.140625" style="400" customWidth="1"/>
    <col min="15156" max="15156" width="2.5703125" style="400" customWidth="1"/>
    <col min="15157" max="15157" width="2.28515625" style="400" customWidth="1"/>
    <col min="15158" max="15158" width="0.7109375" style="400" customWidth="1"/>
    <col min="15159" max="15159" width="3.7109375" style="400" customWidth="1"/>
    <col min="15160" max="15160" width="1.28515625" style="400" customWidth="1"/>
    <col min="15161" max="15161" width="1" style="400" customWidth="1"/>
    <col min="15162" max="15162" width="2" style="400" customWidth="1"/>
    <col min="15163" max="15163" width="2.28515625" style="400" customWidth="1"/>
    <col min="15164" max="15166" width="0.7109375" style="400" customWidth="1"/>
    <col min="15167" max="15167" width="4.140625" style="400" customWidth="1"/>
    <col min="15168" max="15168" width="0.85546875" style="400" customWidth="1"/>
    <col min="15169" max="15170" width="1.140625" style="400" customWidth="1"/>
    <col min="15171" max="15171" width="0.7109375" style="400" customWidth="1"/>
    <col min="15172" max="15172" width="1.42578125" style="400" customWidth="1"/>
    <col min="15173" max="15173" width="3.7109375" style="400" customWidth="1"/>
    <col min="15174" max="15174" width="2" style="400" customWidth="1"/>
    <col min="15175" max="15175" width="1.28515625" style="400" customWidth="1"/>
    <col min="15176" max="15176" width="7" style="400" customWidth="1"/>
    <col min="15177" max="15177" width="1" style="400" customWidth="1"/>
    <col min="15178" max="15178" width="1.28515625" style="400" customWidth="1"/>
    <col min="15179" max="15179" width="1" style="400" customWidth="1"/>
    <col min="15180" max="15180" width="4.28515625" style="400" customWidth="1"/>
    <col min="15181" max="15181" width="1.7109375" style="400" customWidth="1"/>
    <col min="15182" max="15182" width="1.140625" style="400" customWidth="1"/>
    <col min="15183" max="15360" width="6.85546875" style="400"/>
    <col min="15361" max="15361" width="0.85546875" style="400" customWidth="1"/>
    <col min="15362" max="15363" width="1.28515625" style="400" customWidth="1"/>
    <col min="15364" max="15364" width="3.140625" style="400" customWidth="1"/>
    <col min="15365" max="15365" width="0.85546875" style="400" customWidth="1"/>
    <col min="15366" max="15366" width="6.42578125" style="400" customWidth="1"/>
    <col min="15367" max="15367" width="1.28515625" style="400" customWidth="1"/>
    <col min="15368" max="15368" width="3.28515625" style="400" customWidth="1"/>
    <col min="15369" max="15369" width="2.28515625" style="400" customWidth="1"/>
    <col min="15370" max="15370" width="3.28515625" style="400" customWidth="1"/>
    <col min="15371" max="15371" width="0.7109375" style="400" customWidth="1"/>
    <col min="15372" max="15372" width="1.7109375" style="400" customWidth="1"/>
    <col min="15373" max="15373" width="0.7109375" style="400" customWidth="1"/>
    <col min="15374" max="15374" width="2.7109375" style="400" customWidth="1"/>
    <col min="15375" max="15375" width="1.42578125" style="400" customWidth="1"/>
    <col min="15376" max="15376" width="1.5703125" style="400" customWidth="1"/>
    <col min="15377" max="15377" width="1.7109375" style="400" customWidth="1"/>
    <col min="15378" max="15378" width="0.7109375" style="400" customWidth="1"/>
    <col min="15379" max="15379" width="1.28515625" style="400" customWidth="1"/>
    <col min="15380" max="15380" width="2.5703125" style="400" customWidth="1"/>
    <col min="15381" max="15381" width="3.42578125" style="400" customWidth="1"/>
    <col min="15382" max="15382" width="0.85546875" style="400" customWidth="1"/>
    <col min="15383" max="15384" width="0.7109375" style="400" customWidth="1"/>
    <col min="15385" max="15385" width="1.140625" style="400" customWidth="1"/>
    <col min="15386" max="15386" width="1.7109375" style="400" customWidth="1"/>
    <col min="15387" max="15387" width="5" style="400" customWidth="1"/>
    <col min="15388" max="15388" width="1.5703125" style="400" customWidth="1"/>
    <col min="15389" max="15389" width="0.85546875" style="400" customWidth="1"/>
    <col min="15390" max="15390" width="0.7109375" style="400" customWidth="1"/>
    <col min="15391" max="15391" width="1.28515625" style="400" customWidth="1"/>
    <col min="15392" max="15392" width="1.42578125" style="400" customWidth="1"/>
    <col min="15393" max="15394" width="1" style="400" customWidth="1"/>
    <col min="15395" max="15395" width="1.140625" style="400" customWidth="1"/>
    <col min="15396" max="15396" width="3.85546875" style="400" customWidth="1"/>
    <col min="15397" max="15397" width="1.140625" style="400" customWidth="1"/>
    <col min="15398" max="15398" width="0.85546875" style="400" customWidth="1"/>
    <col min="15399" max="15400" width="2" style="400" customWidth="1"/>
    <col min="15401" max="15401" width="1" style="400" customWidth="1"/>
    <col min="15402" max="15402" width="3" style="400" customWidth="1"/>
    <col min="15403" max="15403" width="3.85546875" style="400" customWidth="1"/>
    <col min="15404" max="15404" width="2" style="400" customWidth="1"/>
    <col min="15405" max="15405" width="0.85546875" style="400" customWidth="1"/>
    <col min="15406" max="15406" width="1" style="400" customWidth="1"/>
    <col min="15407" max="15407" width="4.28515625" style="400" customWidth="1"/>
    <col min="15408" max="15408" width="0.7109375" style="400" customWidth="1"/>
    <col min="15409" max="15410" width="0.85546875" style="400" customWidth="1"/>
    <col min="15411" max="15411" width="3.140625" style="400" customWidth="1"/>
    <col min="15412" max="15412" width="2.5703125" style="400" customWidth="1"/>
    <col min="15413" max="15413" width="2.28515625" style="400" customWidth="1"/>
    <col min="15414" max="15414" width="0.7109375" style="400" customWidth="1"/>
    <col min="15415" max="15415" width="3.7109375" style="400" customWidth="1"/>
    <col min="15416" max="15416" width="1.28515625" style="400" customWidth="1"/>
    <col min="15417" max="15417" width="1" style="400" customWidth="1"/>
    <col min="15418" max="15418" width="2" style="400" customWidth="1"/>
    <col min="15419" max="15419" width="2.28515625" style="400" customWidth="1"/>
    <col min="15420" max="15422" width="0.7109375" style="400" customWidth="1"/>
    <col min="15423" max="15423" width="4.140625" style="400" customWidth="1"/>
    <col min="15424" max="15424" width="0.85546875" style="400" customWidth="1"/>
    <col min="15425" max="15426" width="1.140625" style="400" customWidth="1"/>
    <col min="15427" max="15427" width="0.7109375" style="400" customWidth="1"/>
    <col min="15428" max="15428" width="1.42578125" style="400" customWidth="1"/>
    <col min="15429" max="15429" width="3.7109375" style="400" customWidth="1"/>
    <col min="15430" max="15430" width="2" style="400" customWidth="1"/>
    <col min="15431" max="15431" width="1.28515625" style="400" customWidth="1"/>
    <col min="15432" max="15432" width="7" style="400" customWidth="1"/>
    <col min="15433" max="15433" width="1" style="400" customWidth="1"/>
    <col min="15434" max="15434" width="1.28515625" style="400" customWidth="1"/>
    <col min="15435" max="15435" width="1" style="400" customWidth="1"/>
    <col min="15436" max="15436" width="4.28515625" style="400" customWidth="1"/>
    <col min="15437" max="15437" width="1.7109375" style="400" customWidth="1"/>
    <col min="15438" max="15438" width="1.140625" style="400" customWidth="1"/>
    <col min="15439" max="15616" width="6.85546875" style="400"/>
    <col min="15617" max="15617" width="0.85546875" style="400" customWidth="1"/>
    <col min="15618" max="15619" width="1.28515625" style="400" customWidth="1"/>
    <col min="15620" max="15620" width="3.140625" style="400" customWidth="1"/>
    <col min="15621" max="15621" width="0.85546875" style="400" customWidth="1"/>
    <col min="15622" max="15622" width="6.42578125" style="400" customWidth="1"/>
    <col min="15623" max="15623" width="1.28515625" style="400" customWidth="1"/>
    <col min="15624" max="15624" width="3.28515625" style="400" customWidth="1"/>
    <col min="15625" max="15625" width="2.28515625" style="400" customWidth="1"/>
    <col min="15626" max="15626" width="3.28515625" style="400" customWidth="1"/>
    <col min="15627" max="15627" width="0.7109375" style="400" customWidth="1"/>
    <col min="15628" max="15628" width="1.7109375" style="400" customWidth="1"/>
    <col min="15629" max="15629" width="0.7109375" style="400" customWidth="1"/>
    <col min="15630" max="15630" width="2.7109375" style="400" customWidth="1"/>
    <col min="15631" max="15631" width="1.42578125" style="400" customWidth="1"/>
    <col min="15632" max="15632" width="1.5703125" style="400" customWidth="1"/>
    <col min="15633" max="15633" width="1.7109375" style="400" customWidth="1"/>
    <col min="15634" max="15634" width="0.7109375" style="400" customWidth="1"/>
    <col min="15635" max="15635" width="1.28515625" style="400" customWidth="1"/>
    <col min="15636" max="15636" width="2.5703125" style="400" customWidth="1"/>
    <col min="15637" max="15637" width="3.42578125" style="400" customWidth="1"/>
    <col min="15638" max="15638" width="0.85546875" style="400" customWidth="1"/>
    <col min="15639" max="15640" width="0.7109375" style="400" customWidth="1"/>
    <col min="15641" max="15641" width="1.140625" style="400" customWidth="1"/>
    <col min="15642" max="15642" width="1.7109375" style="400" customWidth="1"/>
    <col min="15643" max="15643" width="5" style="400" customWidth="1"/>
    <col min="15644" max="15644" width="1.5703125" style="400" customWidth="1"/>
    <col min="15645" max="15645" width="0.85546875" style="400" customWidth="1"/>
    <col min="15646" max="15646" width="0.7109375" style="400" customWidth="1"/>
    <col min="15647" max="15647" width="1.28515625" style="400" customWidth="1"/>
    <col min="15648" max="15648" width="1.42578125" style="400" customWidth="1"/>
    <col min="15649" max="15650" width="1" style="400" customWidth="1"/>
    <col min="15651" max="15651" width="1.140625" style="400" customWidth="1"/>
    <col min="15652" max="15652" width="3.85546875" style="400" customWidth="1"/>
    <col min="15653" max="15653" width="1.140625" style="400" customWidth="1"/>
    <col min="15654" max="15654" width="0.85546875" style="400" customWidth="1"/>
    <col min="15655" max="15656" width="2" style="400" customWidth="1"/>
    <col min="15657" max="15657" width="1" style="400" customWidth="1"/>
    <col min="15658" max="15658" width="3" style="400" customWidth="1"/>
    <col min="15659" max="15659" width="3.85546875" style="400" customWidth="1"/>
    <col min="15660" max="15660" width="2" style="400" customWidth="1"/>
    <col min="15661" max="15661" width="0.85546875" style="400" customWidth="1"/>
    <col min="15662" max="15662" width="1" style="400" customWidth="1"/>
    <col min="15663" max="15663" width="4.28515625" style="400" customWidth="1"/>
    <col min="15664" max="15664" width="0.7109375" style="400" customWidth="1"/>
    <col min="15665" max="15666" width="0.85546875" style="400" customWidth="1"/>
    <col min="15667" max="15667" width="3.140625" style="400" customWidth="1"/>
    <col min="15668" max="15668" width="2.5703125" style="400" customWidth="1"/>
    <col min="15669" max="15669" width="2.28515625" style="400" customWidth="1"/>
    <col min="15670" max="15670" width="0.7109375" style="400" customWidth="1"/>
    <col min="15671" max="15671" width="3.7109375" style="400" customWidth="1"/>
    <col min="15672" max="15672" width="1.28515625" style="400" customWidth="1"/>
    <col min="15673" max="15673" width="1" style="400" customWidth="1"/>
    <col min="15674" max="15674" width="2" style="400" customWidth="1"/>
    <col min="15675" max="15675" width="2.28515625" style="400" customWidth="1"/>
    <col min="15676" max="15678" width="0.7109375" style="400" customWidth="1"/>
    <col min="15679" max="15679" width="4.140625" style="400" customWidth="1"/>
    <col min="15680" max="15680" width="0.85546875" style="400" customWidth="1"/>
    <col min="15681" max="15682" width="1.140625" style="400" customWidth="1"/>
    <col min="15683" max="15683" width="0.7109375" style="400" customWidth="1"/>
    <col min="15684" max="15684" width="1.42578125" style="400" customWidth="1"/>
    <col min="15685" max="15685" width="3.7109375" style="400" customWidth="1"/>
    <col min="15686" max="15686" width="2" style="400" customWidth="1"/>
    <col min="15687" max="15687" width="1.28515625" style="400" customWidth="1"/>
    <col min="15688" max="15688" width="7" style="400" customWidth="1"/>
    <col min="15689" max="15689" width="1" style="400" customWidth="1"/>
    <col min="15690" max="15690" width="1.28515625" style="400" customWidth="1"/>
    <col min="15691" max="15691" width="1" style="400" customWidth="1"/>
    <col min="15692" max="15692" width="4.28515625" style="400" customWidth="1"/>
    <col min="15693" max="15693" width="1.7109375" style="400" customWidth="1"/>
    <col min="15694" max="15694" width="1.140625" style="400" customWidth="1"/>
    <col min="15695" max="15872" width="6.85546875" style="400"/>
    <col min="15873" max="15873" width="0.85546875" style="400" customWidth="1"/>
    <col min="15874" max="15875" width="1.28515625" style="400" customWidth="1"/>
    <col min="15876" max="15876" width="3.140625" style="400" customWidth="1"/>
    <col min="15877" max="15877" width="0.85546875" style="400" customWidth="1"/>
    <col min="15878" max="15878" width="6.42578125" style="400" customWidth="1"/>
    <col min="15879" max="15879" width="1.28515625" style="400" customWidth="1"/>
    <col min="15880" max="15880" width="3.28515625" style="400" customWidth="1"/>
    <col min="15881" max="15881" width="2.28515625" style="400" customWidth="1"/>
    <col min="15882" max="15882" width="3.28515625" style="400" customWidth="1"/>
    <col min="15883" max="15883" width="0.7109375" style="400" customWidth="1"/>
    <col min="15884" max="15884" width="1.7109375" style="400" customWidth="1"/>
    <col min="15885" max="15885" width="0.7109375" style="400" customWidth="1"/>
    <col min="15886" max="15886" width="2.7109375" style="400" customWidth="1"/>
    <col min="15887" max="15887" width="1.42578125" style="400" customWidth="1"/>
    <col min="15888" max="15888" width="1.5703125" style="400" customWidth="1"/>
    <col min="15889" max="15889" width="1.7109375" style="400" customWidth="1"/>
    <col min="15890" max="15890" width="0.7109375" style="400" customWidth="1"/>
    <col min="15891" max="15891" width="1.28515625" style="400" customWidth="1"/>
    <col min="15892" max="15892" width="2.5703125" style="400" customWidth="1"/>
    <col min="15893" max="15893" width="3.42578125" style="400" customWidth="1"/>
    <col min="15894" max="15894" width="0.85546875" style="400" customWidth="1"/>
    <col min="15895" max="15896" width="0.7109375" style="400" customWidth="1"/>
    <col min="15897" max="15897" width="1.140625" style="400" customWidth="1"/>
    <col min="15898" max="15898" width="1.7109375" style="400" customWidth="1"/>
    <col min="15899" max="15899" width="5" style="400" customWidth="1"/>
    <col min="15900" max="15900" width="1.5703125" style="400" customWidth="1"/>
    <col min="15901" max="15901" width="0.85546875" style="400" customWidth="1"/>
    <col min="15902" max="15902" width="0.7109375" style="400" customWidth="1"/>
    <col min="15903" max="15903" width="1.28515625" style="400" customWidth="1"/>
    <col min="15904" max="15904" width="1.42578125" style="400" customWidth="1"/>
    <col min="15905" max="15906" width="1" style="400" customWidth="1"/>
    <col min="15907" max="15907" width="1.140625" style="400" customWidth="1"/>
    <col min="15908" max="15908" width="3.85546875" style="400" customWidth="1"/>
    <col min="15909" max="15909" width="1.140625" style="400" customWidth="1"/>
    <col min="15910" max="15910" width="0.85546875" style="400" customWidth="1"/>
    <col min="15911" max="15912" width="2" style="400" customWidth="1"/>
    <col min="15913" max="15913" width="1" style="400" customWidth="1"/>
    <col min="15914" max="15914" width="3" style="400" customWidth="1"/>
    <col min="15915" max="15915" width="3.85546875" style="400" customWidth="1"/>
    <col min="15916" max="15916" width="2" style="400" customWidth="1"/>
    <col min="15917" max="15917" width="0.85546875" style="400" customWidth="1"/>
    <col min="15918" max="15918" width="1" style="400" customWidth="1"/>
    <col min="15919" max="15919" width="4.28515625" style="400" customWidth="1"/>
    <col min="15920" max="15920" width="0.7109375" style="400" customWidth="1"/>
    <col min="15921" max="15922" width="0.85546875" style="400" customWidth="1"/>
    <col min="15923" max="15923" width="3.140625" style="400" customWidth="1"/>
    <col min="15924" max="15924" width="2.5703125" style="400" customWidth="1"/>
    <col min="15925" max="15925" width="2.28515625" style="400" customWidth="1"/>
    <col min="15926" max="15926" width="0.7109375" style="400" customWidth="1"/>
    <col min="15927" max="15927" width="3.7109375" style="400" customWidth="1"/>
    <col min="15928" max="15928" width="1.28515625" style="400" customWidth="1"/>
    <col min="15929" max="15929" width="1" style="400" customWidth="1"/>
    <col min="15930" max="15930" width="2" style="400" customWidth="1"/>
    <col min="15931" max="15931" width="2.28515625" style="400" customWidth="1"/>
    <col min="15932" max="15934" width="0.7109375" style="400" customWidth="1"/>
    <col min="15935" max="15935" width="4.140625" style="400" customWidth="1"/>
    <col min="15936" max="15936" width="0.85546875" style="400" customWidth="1"/>
    <col min="15937" max="15938" width="1.140625" style="400" customWidth="1"/>
    <col min="15939" max="15939" width="0.7109375" style="400" customWidth="1"/>
    <col min="15940" max="15940" width="1.42578125" style="400" customWidth="1"/>
    <col min="15941" max="15941" width="3.7109375" style="400" customWidth="1"/>
    <col min="15942" max="15942" width="2" style="400" customWidth="1"/>
    <col min="15943" max="15943" width="1.28515625" style="400" customWidth="1"/>
    <col min="15944" max="15944" width="7" style="400" customWidth="1"/>
    <col min="15945" max="15945" width="1" style="400" customWidth="1"/>
    <col min="15946" max="15946" width="1.28515625" style="400" customWidth="1"/>
    <col min="15947" max="15947" width="1" style="400" customWidth="1"/>
    <col min="15948" max="15948" width="4.28515625" style="400" customWidth="1"/>
    <col min="15949" max="15949" width="1.7109375" style="400" customWidth="1"/>
    <col min="15950" max="15950" width="1.140625" style="400" customWidth="1"/>
    <col min="15951" max="16128" width="6.85546875" style="400"/>
    <col min="16129" max="16129" width="0.85546875" style="400" customWidth="1"/>
    <col min="16130" max="16131" width="1.28515625" style="400" customWidth="1"/>
    <col min="16132" max="16132" width="3.140625" style="400" customWidth="1"/>
    <col min="16133" max="16133" width="0.85546875" style="400" customWidth="1"/>
    <col min="16134" max="16134" width="6.42578125" style="400" customWidth="1"/>
    <col min="16135" max="16135" width="1.28515625" style="400" customWidth="1"/>
    <col min="16136" max="16136" width="3.28515625" style="400" customWidth="1"/>
    <col min="16137" max="16137" width="2.28515625" style="400" customWidth="1"/>
    <col min="16138" max="16138" width="3.28515625" style="400" customWidth="1"/>
    <col min="16139" max="16139" width="0.7109375" style="400" customWidth="1"/>
    <col min="16140" max="16140" width="1.7109375" style="400" customWidth="1"/>
    <col min="16141" max="16141" width="0.7109375" style="400" customWidth="1"/>
    <col min="16142" max="16142" width="2.7109375" style="400" customWidth="1"/>
    <col min="16143" max="16143" width="1.42578125" style="400" customWidth="1"/>
    <col min="16144" max="16144" width="1.5703125" style="400" customWidth="1"/>
    <col min="16145" max="16145" width="1.7109375" style="400" customWidth="1"/>
    <col min="16146" max="16146" width="0.7109375" style="400" customWidth="1"/>
    <col min="16147" max="16147" width="1.28515625" style="400" customWidth="1"/>
    <col min="16148" max="16148" width="2.5703125" style="400" customWidth="1"/>
    <col min="16149" max="16149" width="3.42578125" style="400" customWidth="1"/>
    <col min="16150" max="16150" width="0.85546875" style="400" customWidth="1"/>
    <col min="16151" max="16152" width="0.7109375" style="400" customWidth="1"/>
    <col min="16153" max="16153" width="1.140625" style="400" customWidth="1"/>
    <col min="16154" max="16154" width="1.7109375" style="400" customWidth="1"/>
    <col min="16155" max="16155" width="5" style="400" customWidth="1"/>
    <col min="16156" max="16156" width="1.5703125" style="400" customWidth="1"/>
    <col min="16157" max="16157" width="0.85546875" style="400" customWidth="1"/>
    <col min="16158" max="16158" width="0.7109375" style="400" customWidth="1"/>
    <col min="16159" max="16159" width="1.28515625" style="400" customWidth="1"/>
    <col min="16160" max="16160" width="1.42578125" style="400" customWidth="1"/>
    <col min="16161" max="16162" width="1" style="400" customWidth="1"/>
    <col min="16163" max="16163" width="1.140625" style="400" customWidth="1"/>
    <col min="16164" max="16164" width="3.85546875" style="400" customWidth="1"/>
    <col min="16165" max="16165" width="1.140625" style="400" customWidth="1"/>
    <col min="16166" max="16166" width="0.85546875" style="400" customWidth="1"/>
    <col min="16167" max="16168" width="2" style="400" customWidth="1"/>
    <col min="16169" max="16169" width="1" style="400" customWidth="1"/>
    <col min="16170" max="16170" width="3" style="400" customWidth="1"/>
    <col min="16171" max="16171" width="3.85546875" style="400" customWidth="1"/>
    <col min="16172" max="16172" width="2" style="400" customWidth="1"/>
    <col min="16173" max="16173" width="0.85546875" style="400" customWidth="1"/>
    <col min="16174" max="16174" width="1" style="400" customWidth="1"/>
    <col min="16175" max="16175" width="4.28515625" style="400" customWidth="1"/>
    <col min="16176" max="16176" width="0.7109375" style="400" customWidth="1"/>
    <col min="16177" max="16178" width="0.85546875" style="400" customWidth="1"/>
    <col min="16179" max="16179" width="3.140625" style="400" customWidth="1"/>
    <col min="16180" max="16180" width="2.5703125" style="400" customWidth="1"/>
    <col min="16181" max="16181" width="2.28515625" style="400" customWidth="1"/>
    <col min="16182" max="16182" width="0.7109375" style="400" customWidth="1"/>
    <col min="16183" max="16183" width="3.7109375" style="400" customWidth="1"/>
    <col min="16184" max="16184" width="1.28515625" style="400" customWidth="1"/>
    <col min="16185" max="16185" width="1" style="400" customWidth="1"/>
    <col min="16186" max="16186" width="2" style="400" customWidth="1"/>
    <col min="16187" max="16187" width="2.28515625" style="400" customWidth="1"/>
    <col min="16188" max="16190" width="0.7109375" style="400" customWidth="1"/>
    <col min="16191" max="16191" width="4.140625" style="400" customWidth="1"/>
    <col min="16192" max="16192" width="0.85546875" style="400" customWidth="1"/>
    <col min="16193" max="16194" width="1.140625" style="400" customWidth="1"/>
    <col min="16195" max="16195" width="0.7109375" style="400" customWidth="1"/>
    <col min="16196" max="16196" width="1.42578125" style="400" customWidth="1"/>
    <col min="16197" max="16197" width="3.7109375" style="400" customWidth="1"/>
    <col min="16198" max="16198" width="2" style="400" customWidth="1"/>
    <col min="16199" max="16199" width="1.28515625" style="400" customWidth="1"/>
    <col min="16200" max="16200" width="7" style="400" customWidth="1"/>
    <col min="16201" max="16201" width="1" style="400" customWidth="1"/>
    <col min="16202" max="16202" width="1.28515625" style="400" customWidth="1"/>
    <col min="16203" max="16203" width="1" style="400" customWidth="1"/>
    <col min="16204" max="16204" width="4.28515625" style="400" customWidth="1"/>
    <col min="16205" max="16205" width="1.7109375" style="400" customWidth="1"/>
    <col min="16206" max="16206" width="1.140625" style="400" customWidth="1"/>
    <col min="16207" max="16384" width="6.85546875" style="400"/>
  </cols>
  <sheetData>
    <row r="1" spans="2:77" ht="11.25" customHeight="1"/>
    <row r="2" spans="2:77" ht="15.75" customHeight="1">
      <c r="B2" s="482" t="s">
        <v>1191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3" t="s">
        <v>721</v>
      </c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O2" s="484" t="s">
        <v>1192</v>
      </c>
      <c r="BP2" s="484"/>
      <c r="BQ2" s="484"/>
      <c r="BR2" s="484"/>
      <c r="BS2" s="484"/>
      <c r="BT2" s="484"/>
      <c r="BU2" s="484"/>
      <c r="BV2" s="484"/>
      <c r="BW2" s="484"/>
      <c r="BX2" s="484"/>
      <c r="BY2" s="484"/>
    </row>
    <row r="3" spans="2:77" ht="16.5" customHeight="1">
      <c r="B3" s="481" t="s">
        <v>1193</v>
      </c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  <c r="N3" s="481"/>
      <c r="O3" s="485" t="s">
        <v>1194</v>
      </c>
      <c r="P3" s="485"/>
      <c r="Q3" s="485"/>
      <c r="R3" s="485"/>
      <c r="S3" s="485"/>
      <c r="T3" s="485"/>
      <c r="U3" s="485"/>
      <c r="V3" s="485"/>
      <c r="W3" s="485"/>
      <c r="X3" s="485"/>
      <c r="Y3" s="485"/>
      <c r="Z3" s="485"/>
      <c r="AA3" s="485"/>
      <c r="AB3" s="485"/>
      <c r="AC3" s="485"/>
      <c r="AD3" s="485"/>
      <c r="AE3" s="485"/>
      <c r="AF3" s="485"/>
      <c r="AG3" s="485"/>
      <c r="AH3" s="485"/>
      <c r="AI3" s="485"/>
      <c r="AJ3" s="485"/>
      <c r="AK3" s="485"/>
      <c r="AL3" s="485"/>
      <c r="AM3" s="485"/>
      <c r="AN3" s="485"/>
      <c r="AO3" s="485"/>
      <c r="AP3" s="485"/>
      <c r="AQ3" s="485"/>
      <c r="AR3" s="485"/>
      <c r="AS3" s="485"/>
      <c r="AT3" s="485"/>
      <c r="AU3" s="485"/>
      <c r="AV3" s="485"/>
      <c r="AW3" s="485"/>
      <c r="AX3" s="485"/>
      <c r="AY3" s="485"/>
      <c r="AZ3" s="485"/>
      <c r="BA3" s="485"/>
      <c r="BB3" s="485"/>
      <c r="BC3" s="485"/>
      <c r="BD3" s="485"/>
      <c r="BE3" s="485"/>
      <c r="BF3" s="485"/>
      <c r="BG3" s="485"/>
      <c r="BH3" s="485"/>
      <c r="BI3" s="485"/>
      <c r="BJ3" s="485"/>
      <c r="BK3" s="485"/>
      <c r="BO3" s="486" t="s">
        <v>1195</v>
      </c>
      <c r="BP3" s="486"/>
      <c r="BQ3" s="486"/>
      <c r="BR3" s="486"/>
      <c r="BS3" s="486"/>
      <c r="BT3" s="486"/>
      <c r="BU3" s="486"/>
      <c r="BV3" s="486"/>
      <c r="BW3" s="486"/>
      <c r="BX3" s="486"/>
      <c r="BY3" s="486"/>
    </row>
    <row r="4" spans="2:77" ht="6.75" customHeight="1">
      <c r="O4" s="479" t="s">
        <v>1196</v>
      </c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79"/>
      <c r="AO4" s="479"/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79"/>
      <c r="BC4" s="479"/>
      <c r="BD4" s="479"/>
      <c r="BE4" s="479"/>
      <c r="BF4" s="479"/>
      <c r="BG4" s="479"/>
      <c r="BH4" s="479"/>
      <c r="BI4" s="479"/>
      <c r="BJ4" s="479"/>
      <c r="BK4" s="479"/>
    </row>
    <row r="5" spans="2:77" ht="3" customHeight="1"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79"/>
      <c r="AF5" s="479"/>
      <c r="AG5" s="479"/>
      <c r="AH5" s="479"/>
      <c r="AI5" s="479"/>
      <c r="AJ5" s="479"/>
      <c r="AK5" s="479"/>
      <c r="AL5" s="479"/>
      <c r="AM5" s="479"/>
      <c r="AN5" s="479"/>
      <c r="AO5" s="479"/>
      <c r="AP5" s="479"/>
      <c r="AQ5" s="479"/>
      <c r="AR5" s="479"/>
      <c r="AS5" s="479"/>
      <c r="AT5" s="479"/>
      <c r="AU5" s="479"/>
      <c r="AV5" s="479"/>
      <c r="AW5" s="479"/>
      <c r="AX5" s="479"/>
      <c r="AY5" s="479"/>
      <c r="AZ5" s="479"/>
      <c r="BA5" s="479"/>
      <c r="BB5" s="479"/>
      <c r="BC5" s="479"/>
      <c r="BD5" s="479"/>
      <c r="BE5" s="479"/>
      <c r="BF5" s="479"/>
      <c r="BG5" s="479"/>
      <c r="BH5" s="479"/>
      <c r="BI5" s="479"/>
      <c r="BJ5" s="479"/>
      <c r="BK5" s="479"/>
    </row>
    <row r="6" spans="2:77" ht="12" customHeight="1">
      <c r="B6" s="480" t="s">
        <v>1197</v>
      </c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  <c r="O6" s="480"/>
      <c r="P6" s="480"/>
      <c r="Q6" s="480"/>
      <c r="R6" s="480"/>
      <c r="S6" s="480"/>
      <c r="T6" s="480"/>
      <c r="U6" s="480"/>
      <c r="V6" s="480"/>
      <c r="W6" s="480"/>
      <c r="X6" s="480"/>
      <c r="Y6" s="480"/>
      <c r="Z6" s="480"/>
    </row>
    <row r="7" spans="2:77" ht="5.25" customHeight="1"/>
    <row r="8" spans="2:77" ht="2.25" customHeight="1">
      <c r="B8" s="481" t="s">
        <v>1198</v>
      </c>
      <c r="C8" s="481"/>
      <c r="D8" s="481"/>
      <c r="E8" s="481"/>
      <c r="F8" s="481"/>
      <c r="G8" s="481"/>
      <c r="H8" s="481"/>
      <c r="I8" s="481"/>
      <c r="J8" s="481"/>
      <c r="K8" s="481"/>
      <c r="L8" s="481"/>
      <c r="M8" s="481"/>
      <c r="N8" s="481"/>
      <c r="O8" s="481"/>
      <c r="P8" s="481"/>
      <c r="Q8" s="481"/>
      <c r="R8" s="481"/>
      <c r="S8" s="481"/>
      <c r="T8" s="481"/>
      <c r="U8" s="481"/>
      <c r="V8" s="481"/>
      <c r="W8" s="481"/>
      <c r="X8" s="481"/>
      <c r="Y8" s="481"/>
      <c r="Z8" s="481"/>
      <c r="AA8" s="481"/>
      <c r="AB8" s="481"/>
      <c r="AC8" s="481"/>
      <c r="AD8" s="481"/>
      <c r="AE8" s="481"/>
      <c r="AF8" s="481"/>
      <c r="AG8" s="481"/>
      <c r="AH8" s="481"/>
      <c r="AI8" s="481"/>
      <c r="AJ8" s="481"/>
      <c r="AK8" s="481"/>
      <c r="AL8" s="481"/>
      <c r="AM8" s="481"/>
      <c r="AN8" s="481"/>
      <c r="AO8" s="481"/>
      <c r="AP8" s="481"/>
      <c r="AQ8" s="481"/>
      <c r="AR8" s="481"/>
      <c r="AS8" s="481"/>
      <c r="AT8" s="481"/>
      <c r="AU8" s="481"/>
      <c r="AV8" s="481"/>
      <c r="AW8" s="481"/>
      <c r="AX8" s="481"/>
      <c r="AY8" s="481"/>
      <c r="AZ8" s="481"/>
      <c r="BA8" s="481"/>
      <c r="BB8" s="481"/>
      <c r="BC8" s="481"/>
      <c r="BD8" s="481"/>
      <c r="BE8" s="481"/>
      <c r="BF8" s="481"/>
      <c r="BG8" s="481"/>
      <c r="BH8" s="481"/>
      <c r="BI8" s="481"/>
      <c r="BJ8" s="481"/>
      <c r="BK8" s="481"/>
      <c r="BL8" s="481"/>
      <c r="BM8" s="481"/>
      <c r="BN8" s="481"/>
      <c r="BO8" s="481"/>
      <c r="BP8" s="481"/>
      <c r="BQ8" s="481"/>
      <c r="BR8" s="481"/>
      <c r="BS8" s="481"/>
      <c r="BT8" s="481"/>
    </row>
    <row r="9" spans="2:77" ht="9.75" customHeight="1">
      <c r="B9" s="481"/>
      <c r="C9" s="481"/>
      <c r="D9" s="481"/>
      <c r="E9" s="481"/>
      <c r="F9" s="481"/>
      <c r="G9" s="481"/>
      <c r="H9" s="481"/>
      <c r="I9" s="481"/>
      <c r="J9" s="481"/>
      <c r="K9" s="481"/>
      <c r="L9" s="481"/>
      <c r="M9" s="481"/>
      <c r="N9" s="481"/>
      <c r="O9" s="481"/>
      <c r="P9" s="481"/>
      <c r="Q9" s="481"/>
      <c r="R9" s="481"/>
      <c r="S9" s="481"/>
      <c r="T9" s="481"/>
      <c r="U9" s="481"/>
      <c r="V9" s="481"/>
      <c r="W9" s="481"/>
      <c r="X9" s="481"/>
      <c r="Y9" s="481"/>
      <c r="Z9" s="481"/>
      <c r="AA9" s="481"/>
      <c r="AB9" s="481"/>
      <c r="AC9" s="481"/>
      <c r="AD9" s="481"/>
      <c r="AE9" s="481"/>
      <c r="AF9" s="481"/>
      <c r="AG9" s="481"/>
      <c r="AH9" s="481"/>
      <c r="AI9" s="481"/>
      <c r="AJ9" s="481"/>
      <c r="AK9" s="481"/>
      <c r="AL9" s="481"/>
      <c r="AM9" s="481"/>
      <c r="AN9" s="481"/>
      <c r="AO9" s="481"/>
      <c r="AP9" s="481"/>
      <c r="AQ9" s="481"/>
      <c r="AR9" s="481"/>
      <c r="AS9" s="481"/>
      <c r="AT9" s="481"/>
      <c r="AU9" s="481"/>
      <c r="AV9" s="481"/>
      <c r="AW9" s="481"/>
      <c r="AX9" s="481"/>
      <c r="AY9" s="481"/>
      <c r="AZ9" s="481"/>
      <c r="BA9" s="481"/>
      <c r="BB9" s="481"/>
      <c r="BC9" s="481"/>
      <c r="BD9" s="481"/>
      <c r="BE9" s="481"/>
      <c r="BF9" s="481"/>
      <c r="BG9" s="481"/>
      <c r="BH9" s="481"/>
      <c r="BI9" s="481"/>
      <c r="BJ9" s="481"/>
      <c r="BK9" s="481"/>
      <c r="BL9" s="481"/>
      <c r="BM9" s="481"/>
      <c r="BN9" s="481"/>
      <c r="BO9" s="481"/>
      <c r="BP9" s="481"/>
      <c r="BQ9" s="481"/>
      <c r="BR9" s="481"/>
      <c r="BS9" s="481"/>
      <c r="BT9" s="481"/>
    </row>
    <row r="10" spans="2:77" ht="0.75" customHeight="1"/>
    <row r="11" spans="2:77" ht="12" customHeight="1">
      <c r="B11" s="481" t="s">
        <v>1199</v>
      </c>
      <c r="C11" s="481"/>
      <c r="D11" s="481"/>
      <c r="E11" s="481"/>
      <c r="F11" s="481"/>
      <c r="G11" s="481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1"/>
      <c r="AA11" s="481"/>
      <c r="AB11" s="481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481"/>
      <c r="BW11" s="481"/>
      <c r="BX11" s="481"/>
      <c r="BY11" s="481"/>
    </row>
    <row r="12" spans="2:77" ht="1.5" customHeight="1"/>
    <row r="13" spans="2:77" ht="12" customHeight="1">
      <c r="B13" s="481" t="s">
        <v>1200</v>
      </c>
      <c r="C13" s="481"/>
      <c r="D13" s="481"/>
      <c r="E13" s="481"/>
      <c r="F13" s="481"/>
      <c r="G13" s="481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1"/>
      <c r="AA13" s="481"/>
      <c r="AB13" s="481"/>
      <c r="AC13" s="481"/>
      <c r="AD13" s="481"/>
      <c r="AE13" s="481"/>
      <c r="AF13" s="481"/>
      <c r="AG13" s="481"/>
      <c r="AH13" s="481"/>
      <c r="AI13" s="481"/>
      <c r="AJ13" s="481"/>
      <c r="AK13" s="481"/>
      <c r="AL13" s="481"/>
      <c r="AM13" s="481"/>
      <c r="AN13" s="481"/>
      <c r="AO13" s="481"/>
      <c r="AP13" s="481"/>
      <c r="AQ13" s="481"/>
      <c r="AR13" s="481"/>
      <c r="AS13" s="481"/>
      <c r="AT13" s="481"/>
      <c r="AU13" s="481"/>
      <c r="AV13" s="481"/>
      <c r="AW13" s="481"/>
      <c r="AX13" s="481"/>
      <c r="AY13" s="481"/>
      <c r="AZ13" s="481"/>
      <c r="BA13" s="481"/>
      <c r="BB13" s="481"/>
      <c r="BC13" s="481"/>
      <c r="BD13" s="481"/>
      <c r="BE13" s="481"/>
      <c r="BF13" s="481"/>
      <c r="BG13" s="481"/>
      <c r="BH13" s="481"/>
      <c r="BI13" s="481"/>
      <c r="BJ13" s="481"/>
      <c r="BK13" s="481"/>
      <c r="BL13" s="481"/>
      <c r="BM13" s="481"/>
      <c r="BN13" s="481"/>
      <c r="BO13" s="481"/>
      <c r="BP13" s="481"/>
      <c r="BQ13" s="481"/>
      <c r="BR13" s="481"/>
      <c r="BS13" s="481"/>
      <c r="BT13" s="481"/>
      <c r="BU13" s="481"/>
      <c r="BV13" s="481"/>
      <c r="BW13" s="481"/>
      <c r="BX13" s="481"/>
      <c r="BY13" s="481"/>
    </row>
    <row r="14" spans="2:77" ht="12" customHeight="1">
      <c r="B14" s="481"/>
      <c r="C14" s="481"/>
      <c r="D14" s="481"/>
      <c r="E14" s="481"/>
      <c r="F14" s="481"/>
      <c r="G14" s="481"/>
      <c r="H14" s="481"/>
      <c r="I14" s="481"/>
      <c r="J14" s="481"/>
      <c r="K14" s="481"/>
      <c r="L14" s="481"/>
      <c r="M14" s="481"/>
      <c r="N14" s="481"/>
      <c r="O14" s="481"/>
      <c r="P14" s="481"/>
      <c r="Q14" s="481"/>
      <c r="R14" s="481"/>
      <c r="S14" s="481"/>
      <c r="T14" s="481"/>
      <c r="U14" s="481"/>
      <c r="V14" s="481"/>
      <c r="W14" s="481"/>
      <c r="X14" s="481"/>
      <c r="Y14" s="481"/>
      <c r="Z14" s="481"/>
      <c r="AA14" s="481"/>
      <c r="AB14" s="481"/>
      <c r="AC14" s="481"/>
      <c r="AD14" s="481"/>
      <c r="AE14" s="481"/>
      <c r="AF14" s="481"/>
      <c r="AG14" s="481"/>
      <c r="AH14" s="481"/>
      <c r="AI14" s="481"/>
      <c r="AJ14" s="481"/>
      <c r="AK14" s="481"/>
      <c r="AL14" s="481"/>
      <c r="AM14" s="481"/>
      <c r="AN14" s="481"/>
      <c r="AO14" s="481"/>
      <c r="AP14" s="481"/>
      <c r="AQ14" s="481"/>
      <c r="AR14" s="481"/>
      <c r="AS14" s="481"/>
      <c r="AT14" s="481"/>
      <c r="AU14" s="481"/>
      <c r="AV14" s="481"/>
      <c r="AW14" s="481"/>
      <c r="AX14" s="481"/>
      <c r="AY14" s="481"/>
      <c r="AZ14" s="481"/>
      <c r="BA14" s="481"/>
      <c r="BB14" s="481"/>
      <c r="BC14" s="481"/>
      <c r="BD14" s="481"/>
      <c r="BE14" s="481"/>
      <c r="BF14" s="481"/>
      <c r="BG14" s="481"/>
      <c r="BH14" s="481"/>
      <c r="BI14" s="481"/>
      <c r="BJ14" s="481"/>
      <c r="BK14" s="481"/>
      <c r="BL14" s="481"/>
      <c r="BM14" s="481"/>
      <c r="BN14" s="481"/>
      <c r="BO14" s="481"/>
      <c r="BP14" s="481"/>
      <c r="BQ14" s="481"/>
      <c r="BR14" s="481"/>
      <c r="BS14" s="481"/>
      <c r="BT14" s="481"/>
      <c r="BU14" s="481"/>
      <c r="BV14" s="481"/>
      <c r="BW14" s="481"/>
      <c r="BX14" s="481"/>
      <c r="BY14" s="481"/>
    </row>
    <row r="15" spans="2:77" ht="9" customHeight="1"/>
    <row r="16" spans="2:77" ht="14.25" customHeight="1">
      <c r="B16" s="482" t="s">
        <v>1201</v>
      </c>
      <c r="C16" s="482"/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2"/>
      <c r="S16" s="482"/>
      <c r="T16" s="482"/>
      <c r="U16" s="482"/>
    </row>
    <row r="17" spans="2:77" ht="0.75" customHeight="1"/>
    <row r="18" spans="2:77" ht="12" customHeight="1">
      <c r="F18" s="480" t="s">
        <v>1202</v>
      </c>
      <c r="G18" s="480"/>
      <c r="H18" s="480"/>
      <c r="I18" s="480"/>
    </row>
    <row r="19" spans="2:77" ht="12" customHeight="1">
      <c r="B19" s="493" t="s">
        <v>420</v>
      </c>
      <c r="C19" s="493"/>
      <c r="D19" s="493"/>
      <c r="F19" s="480"/>
      <c r="G19" s="480"/>
      <c r="H19" s="480"/>
      <c r="I19" s="480"/>
      <c r="J19" s="480" t="s">
        <v>1203</v>
      </c>
      <c r="K19" s="480"/>
      <c r="L19" s="480"/>
      <c r="N19" s="494" t="s">
        <v>1204</v>
      </c>
      <c r="O19" s="494"/>
      <c r="P19" s="494"/>
      <c r="Q19" s="494"/>
      <c r="S19" s="480" t="s">
        <v>1205</v>
      </c>
      <c r="T19" s="480"/>
      <c r="U19" s="480"/>
      <c r="V19" s="480"/>
      <c r="W19" s="480"/>
      <c r="X19" s="480"/>
      <c r="Y19" s="491" t="s">
        <v>1206</v>
      </c>
      <c r="Z19" s="491"/>
      <c r="AA19" s="491"/>
      <c r="AB19" s="491"/>
      <c r="AE19" s="491" t="s">
        <v>1207</v>
      </c>
      <c r="AF19" s="491"/>
      <c r="AG19" s="491"/>
      <c r="AH19" s="491"/>
      <c r="AI19" s="491"/>
      <c r="AJ19" s="491"/>
      <c r="AN19" s="491" t="s">
        <v>1208</v>
      </c>
      <c r="AO19" s="491"/>
      <c r="AP19" s="491"/>
      <c r="AQ19" s="491"/>
      <c r="AR19" s="491" t="s">
        <v>1209</v>
      </c>
      <c r="AS19" s="491"/>
      <c r="AT19" s="491"/>
      <c r="AU19" s="491"/>
      <c r="AW19" s="491" t="s">
        <v>1210</v>
      </c>
      <c r="AX19" s="491"/>
      <c r="AY19" s="491"/>
      <c r="AZ19" s="491"/>
      <c r="BA19" s="491" t="s">
        <v>1211</v>
      </c>
      <c r="BB19" s="491"/>
      <c r="BC19" s="491"/>
      <c r="BD19" s="491" t="s">
        <v>1212</v>
      </c>
      <c r="BE19" s="491"/>
      <c r="BF19" s="491"/>
      <c r="BG19" s="491"/>
      <c r="BH19" s="491" t="s">
        <v>1213</v>
      </c>
      <c r="BI19" s="491"/>
      <c r="BJ19" s="491"/>
      <c r="BK19" s="491"/>
      <c r="BM19" s="491" t="s">
        <v>1214</v>
      </c>
      <c r="BN19" s="491"/>
      <c r="BO19" s="491"/>
      <c r="BP19" s="491"/>
      <c r="BQ19" s="491"/>
      <c r="BR19" s="491"/>
      <c r="BS19" s="491" t="s">
        <v>1215</v>
      </c>
      <c r="BT19" s="491"/>
      <c r="BU19" s="491"/>
      <c r="BX19" s="480" t="s">
        <v>1216</v>
      </c>
      <c r="BY19" s="480"/>
    </row>
    <row r="20" spans="2:77" ht="11.25" customHeight="1">
      <c r="B20" s="493"/>
      <c r="C20" s="493"/>
      <c r="D20" s="493"/>
      <c r="F20" s="480"/>
      <c r="G20" s="480"/>
      <c r="H20" s="480"/>
      <c r="I20" s="480"/>
      <c r="J20" s="480"/>
      <c r="K20" s="480"/>
      <c r="L20" s="480"/>
      <c r="N20" s="494"/>
      <c r="O20" s="494"/>
      <c r="P20" s="494"/>
      <c r="Q20" s="494"/>
      <c r="S20" s="480"/>
      <c r="T20" s="480"/>
      <c r="U20" s="480"/>
      <c r="V20" s="480"/>
      <c r="W20" s="480"/>
      <c r="X20" s="480"/>
      <c r="Y20" s="491"/>
      <c r="Z20" s="491"/>
      <c r="AA20" s="491"/>
      <c r="AB20" s="491"/>
      <c r="AE20" s="491"/>
      <c r="AF20" s="491"/>
      <c r="AG20" s="491"/>
      <c r="AH20" s="491"/>
      <c r="AI20" s="491"/>
      <c r="AJ20" s="491"/>
      <c r="AN20" s="491"/>
      <c r="AO20" s="491"/>
      <c r="AP20" s="491"/>
      <c r="AQ20" s="491"/>
      <c r="AR20" s="491"/>
      <c r="AS20" s="491"/>
      <c r="AT20" s="491"/>
      <c r="AU20" s="491"/>
      <c r="AW20" s="491"/>
      <c r="AX20" s="491"/>
      <c r="AY20" s="491"/>
      <c r="AZ20" s="491"/>
      <c r="BA20" s="491"/>
      <c r="BB20" s="491"/>
      <c r="BC20" s="491"/>
      <c r="BD20" s="491"/>
      <c r="BE20" s="491"/>
      <c r="BF20" s="491"/>
      <c r="BG20" s="491"/>
      <c r="BH20" s="491"/>
      <c r="BI20" s="491"/>
      <c r="BJ20" s="491"/>
      <c r="BK20" s="491"/>
      <c r="BM20" s="491"/>
      <c r="BN20" s="491"/>
      <c r="BO20" s="491"/>
      <c r="BP20" s="491"/>
      <c r="BQ20" s="491"/>
      <c r="BR20" s="491"/>
      <c r="BS20" s="491"/>
      <c r="BT20" s="491"/>
      <c r="BU20" s="491"/>
      <c r="BX20" s="480"/>
      <c r="BY20" s="480"/>
    </row>
    <row r="21" spans="2:77" ht="6.75" customHeight="1"/>
    <row r="22" spans="2:77" ht="3" customHeight="1"/>
    <row r="23" spans="2:77" ht="1.5" customHeight="1"/>
    <row r="24" spans="2:77" ht="12.75" hidden="1" customHeight="1">
      <c r="B24" s="488" t="s">
        <v>84</v>
      </c>
      <c r="C24" s="488"/>
      <c r="D24" s="488"/>
      <c r="F24" s="492" t="s">
        <v>1217</v>
      </c>
      <c r="G24" s="492"/>
      <c r="H24" s="492"/>
      <c r="I24" s="492"/>
      <c r="J24" s="492" t="s">
        <v>1218</v>
      </c>
      <c r="K24" s="492"/>
      <c r="L24" s="492"/>
      <c r="N24" s="487" t="s">
        <v>358</v>
      </c>
      <c r="O24" s="487"/>
      <c r="P24" s="487"/>
      <c r="Q24" s="487"/>
      <c r="BN24" s="489">
        <v>0</v>
      </c>
      <c r="BO24" s="489"/>
      <c r="BP24" s="489"/>
      <c r="BQ24" s="489"/>
      <c r="BR24" s="489"/>
      <c r="BS24" s="489">
        <v>0</v>
      </c>
      <c r="BT24" s="489"/>
      <c r="BU24" s="489"/>
      <c r="BV24" s="489"/>
      <c r="BW24" s="489"/>
      <c r="BX24" s="487" t="s">
        <v>1219</v>
      </c>
      <c r="BY24" s="487"/>
    </row>
    <row r="25" spans="2:77" ht="5.25" customHeight="1">
      <c r="B25" s="488"/>
      <c r="C25" s="488"/>
      <c r="D25" s="488"/>
      <c r="F25" s="492"/>
      <c r="G25" s="492"/>
      <c r="H25" s="492"/>
      <c r="I25" s="492"/>
      <c r="J25" s="492"/>
      <c r="K25" s="492"/>
      <c r="L25" s="492"/>
      <c r="N25" s="487"/>
      <c r="O25" s="487"/>
      <c r="P25" s="487"/>
      <c r="Q25" s="487"/>
      <c r="S25" s="488" t="s">
        <v>1220</v>
      </c>
      <c r="T25" s="488"/>
      <c r="U25" s="488"/>
      <c r="V25" s="488"/>
      <c r="X25" s="489">
        <v>-25</v>
      </c>
      <c r="Y25" s="489"/>
      <c r="Z25" s="489"/>
      <c r="AA25" s="489"/>
      <c r="AB25" s="489"/>
      <c r="AC25" s="489"/>
      <c r="AD25" s="490">
        <v>0</v>
      </c>
      <c r="AE25" s="490"/>
      <c r="AF25" s="490"/>
      <c r="AG25" s="490"/>
      <c r="AH25" s="490"/>
      <c r="AI25" s="490"/>
      <c r="AJ25" s="490"/>
      <c r="AN25" s="489">
        <v>-25</v>
      </c>
      <c r="AO25" s="489"/>
      <c r="AP25" s="489"/>
      <c r="AQ25" s="489"/>
      <c r="AR25" s="489">
        <v>-25</v>
      </c>
      <c r="AS25" s="489"/>
      <c r="AT25" s="489"/>
      <c r="AU25" s="489"/>
      <c r="AW25" s="489">
        <v>0</v>
      </c>
      <c r="AX25" s="489"/>
      <c r="AY25" s="489"/>
      <c r="AZ25" s="489"/>
      <c r="BA25" s="489">
        <v>0</v>
      </c>
      <c r="BB25" s="489"/>
      <c r="BC25" s="489"/>
      <c r="BD25" s="489">
        <v>0</v>
      </c>
      <c r="BE25" s="489"/>
      <c r="BF25" s="489"/>
      <c r="BG25" s="489"/>
      <c r="BI25" s="489">
        <v>0</v>
      </c>
      <c r="BJ25" s="489"/>
      <c r="BK25" s="489"/>
      <c r="BL25" s="489"/>
      <c r="BM25" s="489"/>
      <c r="BN25" s="489"/>
      <c r="BO25" s="489"/>
      <c r="BP25" s="489"/>
      <c r="BQ25" s="489"/>
      <c r="BR25" s="489"/>
      <c r="BS25" s="489"/>
      <c r="BT25" s="489"/>
      <c r="BU25" s="489"/>
      <c r="BV25" s="489"/>
      <c r="BW25" s="489"/>
      <c r="BX25" s="487"/>
      <c r="BY25" s="487"/>
    </row>
    <row r="26" spans="2:77" ht="4.5" customHeight="1">
      <c r="B26" s="488"/>
      <c r="C26" s="488"/>
      <c r="D26" s="488"/>
      <c r="F26" s="492"/>
      <c r="G26" s="492"/>
      <c r="H26" s="492"/>
      <c r="I26" s="492"/>
      <c r="J26" s="492"/>
      <c r="K26" s="492"/>
      <c r="L26" s="492"/>
      <c r="N26" s="487"/>
      <c r="O26" s="487"/>
      <c r="P26" s="487"/>
      <c r="Q26" s="487"/>
      <c r="S26" s="488"/>
      <c r="T26" s="488"/>
      <c r="U26" s="488"/>
      <c r="V26" s="488"/>
      <c r="X26" s="489"/>
      <c r="Y26" s="489"/>
      <c r="Z26" s="489"/>
      <c r="AA26" s="489"/>
      <c r="AB26" s="489"/>
      <c r="AC26" s="489"/>
      <c r="AD26" s="490"/>
      <c r="AE26" s="490"/>
      <c r="AF26" s="490"/>
      <c r="AG26" s="490"/>
      <c r="AH26" s="490"/>
      <c r="AI26" s="490"/>
      <c r="AJ26" s="490"/>
      <c r="AN26" s="489"/>
      <c r="AO26" s="489"/>
      <c r="AP26" s="489"/>
      <c r="AQ26" s="489"/>
      <c r="AR26" s="489"/>
      <c r="AS26" s="489"/>
      <c r="AT26" s="489"/>
      <c r="AU26" s="489"/>
      <c r="AW26" s="489"/>
      <c r="AX26" s="489"/>
      <c r="AY26" s="489"/>
      <c r="AZ26" s="489"/>
      <c r="BA26" s="489"/>
      <c r="BB26" s="489"/>
      <c r="BC26" s="489"/>
      <c r="BD26" s="489"/>
      <c r="BE26" s="489"/>
      <c r="BF26" s="489"/>
      <c r="BG26" s="489"/>
      <c r="BI26" s="489"/>
      <c r="BJ26" s="489"/>
      <c r="BK26" s="489"/>
      <c r="BL26" s="489"/>
      <c r="BM26" s="489"/>
      <c r="BN26" s="489"/>
      <c r="BO26" s="489"/>
      <c r="BP26" s="489"/>
      <c r="BQ26" s="489"/>
      <c r="BR26" s="489"/>
      <c r="BS26" s="489"/>
      <c r="BT26" s="489"/>
      <c r="BU26" s="489"/>
      <c r="BV26" s="489"/>
      <c r="BW26" s="489"/>
      <c r="BX26" s="487"/>
      <c r="BY26" s="487"/>
    </row>
    <row r="27" spans="2:77" ht="0.75" customHeight="1">
      <c r="F27" s="492"/>
      <c r="G27" s="492"/>
      <c r="H27" s="492"/>
      <c r="I27" s="492"/>
      <c r="J27" s="492"/>
      <c r="K27" s="492"/>
      <c r="L27" s="492"/>
      <c r="S27" s="488"/>
      <c r="T27" s="488"/>
      <c r="U27" s="488"/>
      <c r="V27" s="488"/>
      <c r="AN27" s="489"/>
      <c r="AO27" s="489"/>
      <c r="AP27" s="489"/>
      <c r="AQ27" s="489"/>
    </row>
    <row r="28" spans="2:77" ht="12.75" hidden="1" customHeight="1">
      <c r="F28" s="492"/>
      <c r="G28" s="492"/>
      <c r="H28" s="492"/>
      <c r="I28" s="492"/>
      <c r="J28" s="492"/>
      <c r="K28" s="492"/>
      <c r="L28" s="492"/>
      <c r="AN28" s="489"/>
      <c r="AO28" s="489"/>
      <c r="AP28" s="489"/>
      <c r="AQ28" s="489"/>
    </row>
    <row r="29" spans="2:77" ht="6.75" customHeight="1">
      <c r="F29" s="492"/>
      <c r="G29" s="492"/>
      <c r="H29" s="492"/>
      <c r="I29" s="492"/>
      <c r="J29" s="492"/>
      <c r="K29" s="492"/>
      <c r="L29" s="492"/>
    </row>
    <row r="30" spans="2:77" ht="2.25" customHeight="1">
      <c r="F30" s="492"/>
      <c r="G30" s="492"/>
      <c r="H30" s="492"/>
      <c r="I30" s="492"/>
      <c r="J30" s="492"/>
      <c r="K30" s="492"/>
      <c r="L30" s="492"/>
    </row>
    <row r="31" spans="2:77" ht="9.75" customHeight="1">
      <c r="F31" s="492"/>
      <c r="G31" s="492"/>
      <c r="H31" s="492"/>
      <c r="I31" s="492"/>
    </row>
    <row r="32" spans="2:77" ht="9.75" customHeight="1">
      <c r="F32" s="492"/>
      <c r="G32" s="492"/>
      <c r="H32" s="492"/>
      <c r="I32" s="492"/>
    </row>
    <row r="33" spans="2:77" ht="10.5" customHeight="1">
      <c r="F33" s="492"/>
      <c r="G33" s="492"/>
      <c r="H33" s="492"/>
      <c r="I33" s="492"/>
    </row>
    <row r="34" spans="2:77" ht="2.25" customHeight="1"/>
    <row r="35" spans="2:77" ht="1.5" customHeight="1"/>
    <row r="36" spans="2:77" ht="12.75" hidden="1" customHeight="1">
      <c r="B36" s="488" t="s">
        <v>88</v>
      </c>
      <c r="C36" s="488"/>
      <c r="D36" s="488"/>
      <c r="F36" s="492" t="s">
        <v>1221</v>
      </c>
      <c r="G36" s="492"/>
      <c r="H36" s="492"/>
      <c r="I36" s="492"/>
      <c r="J36" s="492" t="s">
        <v>1218</v>
      </c>
      <c r="K36" s="492"/>
      <c r="L36" s="492"/>
      <c r="N36" s="487" t="s">
        <v>498</v>
      </c>
      <c r="O36" s="487"/>
      <c r="P36" s="487"/>
      <c r="Q36" s="487"/>
      <c r="BN36" s="489">
        <v>0</v>
      </c>
      <c r="BO36" s="489"/>
      <c r="BP36" s="489"/>
      <c r="BQ36" s="489"/>
      <c r="BR36" s="489"/>
      <c r="BS36" s="489">
        <v>0</v>
      </c>
      <c r="BT36" s="489"/>
      <c r="BU36" s="489"/>
      <c r="BV36" s="489"/>
      <c r="BW36" s="489"/>
      <c r="BX36" s="487" t="s">
        <v>1222</v>
      </c>
      <c r="BY36" s="487"/>
    </row>
    <row r="37" spans="2:77" ht="5.25" customHeight="1">
      <c r="B37" s="488"/>
      <c r="C37" s="488"/>
      <c r="D37" s="488"/>
      <c r="F37" s="492"/>
      <c r="G37" s="492"/>
      <c r="H37" s="492"/>
      <c r="I37" s="492"/>
      <c r="J37" s="492"/>
      <c r="K37" s="492"/>
      <c r="L37" s="492"/>
      <c r="N37" s="487"/>
      <c r="O37" s="487"/>
      <c r="P37" s="487"/>
      <c r="Q37" s="487"/>
      <c r="S37" s="488" t="s">
        <v>1223</v>
      </c>
      <c r="T37" s="488"/>
      <c r="U37" s="488"/>
      <c r="V37" s="488"/>
      <c r="X37" s="489">
        <v>-318.7</v>
      </c>
      <c r="Y37" s="489"/>
      <c r="Z37" s="489"/>
      <c r="AA37" s="489"/>
      <c r="AB37" s="489"/>
      <c r="AC37" s="489"/>
      <c r="AD37" s="490">
        <v>0</v>
      </c>
      <c r="AE37" s="490"/>
      <c r="AF37" s="490"/>
      <c r="AG37" s="490"/>
      <c r="AH37" s="490"/>
      <c r="AI37" s="490"/>
      <c r="AJ37" s="490"/>
      <c r="AN37" s="489">
        <v>-318.7</v>
      </c>
      <c r="AO37" s="489"/>
      <c r="AP37" s="489"/>
      <c r="AQ37" s="489"/>
      <c r="AR37" s="489">
        <v>-318.7</v>
      </c>
      <c r="AS37" s="489"/>
      <c r="AT37" s="489"/>
      <c r="AU37" s="489"/>
      <c r="AW37" s="489">
        <v>0</v>
      </c>
      <c r="AX37" s="489"/>
      <c r="AY37" s="489"/>
      <c r="AZ37" s="489"/>
      <c r="BA37" s="489">
        <v>0</v>
      </c>
      <c r="BB37" s="489"/>
      <c r="BC37" s="489"/>
      <c r="BD37" s="489">
        <v>0</v>
      </c>
      <c r="BE37" s="489"/>
      <c r="BF37" s="489"/>
      <c r="BG37" s="489"/>
      <c r="BI37" s="489">
        <v>0</v>
      </c>
      <c r="BJ37" s="489"/>
      <c r="BK37" s="489"/>
      <c r="BL37" s="489"/>
      <c r="BM37" s="489"/>
      <c r="BN37" s="489"/>
      <c r="BO37" s="489"/>
      <c r="BP37" s="489"/>
      <c r="BQ37" s="489"/>
      <c r="BR37" s="489"/>
      <c r="BS37" s="489"/>
      <c r="BT37" s="489"/>
      <c r="BU37" s="489"/>
      <c r="BV37" s="489"/>
      <c r="BW37" s="489"/>
      <c r="BX37" s="487"/>
      <c r="BY37" s="487"/>
    </row>
    <row r="38" spans="2:77" ht="4.5" customHeight="1">
      <c r="B38" s="488"/>
      <c r="C38" s="488"/>
      <c r="D38" s="488"/>
      <c r="F38" s="492"/>
      <c r="G38" s="492"/>
      <c r="H38" s="492"/>
      <c r="I38" s="492"/>
      <c r="J38" s="492"/>
      <c r="K38" s="492"/>
      <c r="L38" s="492"/>
      <c r="N38" s="487"/>
      <c r="O38" s="487"/>
      <c r="P38" s="487"/>
      <c r="Q38" s="487"/>
      <c r="S38" s="488"/>
      <c r="T38" s="488"/>
      <c r="U38" s="488"/>
      <c r="V38" s="488"/>
      <c r="X38" s="489"/>
      <c r="Y38" s="489"/>
      <c r="Z38" s="489"/>
      <c r="AA38" s="489"/>
      <c r="AB38" s="489"/>
      <c r="AC38" s="489"/>
      <c r="AD38" s="490"/>
      <c r="AE38" s="490"/>
      <c r="AF38" s="490"/>
      <c r="AG38" s="490"/>
      <c r="AH38" s="490"/>
      <c r="AI38" s="490"/>
      <c r="AJ38" s="490"/>
      <c r="AN38" s="489"/>
      <c r="AO38" s="489"/>
      <c r="AP38" s="489"/>
      <c r="AQ38" s="489"/>
      <c r="AR38" s="489"/>
      <c r="AS38" s="489"/>
      <c r="AT38" s="489"/>
      <c r="AU38" s="489"/>
      <c r="AW38" s="489"/>
      <c r="AX38" s="489"/>
      <c r="AY38" s="489"/>
      <c r="AZ38" s="489"/>
      <c r="BA38" s="489"/>
      <c r="BB38" s="489"/>
      <c r="BC38" s="489"/>
      <c r="BD38" s="489"/>
      <c r="BE38" s="489"/>
      <c r="BF38" s="489"/>
      <c r="BG38" s="489"/>
      <c r="BI38" s="489"/>
      <c r="BJ38" s="489"/>
      <c r="BK38" s="489"/>
      <c r="BL38" s="489"/>
      <c r="BM38" s="489"/>
      <c r="BN38" s="489"/>
      <c r="BO38" s="489"/>
      <c r="BP38" s="489"/>
      <c r="BQ38" s="489"/>
      <c r="BR38" s="489"/>
      <c r="BS38" s="489"/>
      <c r="BT38" s="489"/>
      <c r="BU38" s="489"/>
      <c r="BV38" s="489"/>
      <c r="BW38" s="489"/>
      <c r="BX38" s="487"/>
      <c r="BY38" s="487"/>
    </row>
    <row r="39" spans="2:77" ht="0.75" customHeight="1">
      <c r="F39" s="492"/>
      <c r="G39" s="492"/>
      <c r="H39" s="492"/>
      <c r="I39" s="492"/>
      <c r="J39" s="492"/>
      <c r="K39" s="492"/>
      <c r="L39" s="492"/>
      <c r="S39" s="488"/>
      <c r="T39" s="488"/>
      <c r="U39" s="488"/>
      <c r="V39" s="488"/>
      <c r="AN39" s="489"/>
      <c r="AO39" s="489"/>
      <c r="AP39" s="489"/>
      <c r="AQ39" s="489"/>
    </row>
    <row r="40" spans="2:77" ht="12.75" hidden="1" customHeight="1">
      <c r="F40" s="492"/>
      <c r="G40" s="492"/>
      <c r="H40" s="492"/>
      <c r="I40" s="492"/>
      <c r="J40" s="492"/>
      <c r="K40" s="492"/>
      <c r="L40" s="492"/>
      <c r="AN40" s="489"/>
      <c r="AO40" s="489"/>
      <c r="AP40" s="489"/>
      <c r="AQ40" s="489"/>
    </row>
    <row r="41" spans="2:77" ht="6.75" customHeight="1">
      <c r="F41" s="492"/>
      <c r="G41" s="492"/>
      <c r="H41" s="492"/>
      <c r="I41" s="492"/>
      <c r="J41" s="492"/>
      <c r="K41" s="492"/>
      <c r="L41" s="492"/>
    </row>
    <row r="42" spans="2:77" ht="2.25" customHeight="1">
      <c r="F42" s="492"/>
      <c r="G42" s="492"/>
      <c r="H42" s="492"/>
      <c r="I42" s="492"/>
      <c r="J42" s="492"/>
      <c r="K42" s="492"/>
      <c r="L42" s="492"/>
    </row>
    <row r="43" spans="2:77" ht="9.75" customHeight="1">
      <c r="F43" s="492"/>
      <c r="G43" s="492"/>
      <c r="H43" s="492"/>
      <c r="I43" s="492"/>
    </row>
    <row r="44" spans="2:77" ht="10.5" customHeight="1">
      <c r="F44" s="492"/>
      <c r="G44" s="492"/>
      <c r="H44" s="492"/>
      <c r="I44" s="492"/>
    </row>
    <row r="45" spans="2:77" ht="2.25" customHeight="1"/>
    <row r="46" spans="2:77" ht="1.5" customHeight="1"/>
    <row r="47" spans="2:77" ht="12.75" hidden="1" customHeight="1">
      <c r="B47" s="488" t="s">
        <v>89</v>
      </c>
      <c r="C47" s="488"/>
      <c r="D47" s="488"/>
      <c r="F47" s="492" t="s">
        <v>1224</v>
      </c>
      <c r="G47" s="492"/>
      <c r="H47" s="492"/>
      <c r="I47" s="492"/>
      <c r="J47" s="492" t="s">
        <v>1218</v>
      </c>
      <c r="K47" s="492"/>
      <c r="L47" s="492"/>
      <c r="N47" s="487" t="s">
        <v>472</v>
      </c>
      <c r="O47" s="487"/>
      <c r="P47" s="487"/>
      <c r="Q47" s="487"/>
      <c r="BN47" s="489">
        <v>0</v>
      </c>
      <c r="BO47" s="489"/>
      <c r="BP47" s="489"/>
      <c r="BQ47" s="489"/>
      <c r="BR47" s="489"/>
      <c r="BS47" s="489">
        <v>0</v>
      </c>
      <c r="BT47" s="489"/>
      <c r="BU47" s="489"/>
      <c r="BV47" s="489"/>
      <c r="BW47" s="489"/>
      <c r="BX47" s="487" t="s">
        <v>1225</v>
      </c>
      <c r="BY47" s="487"/>
    </row>
    <row r="48" spans="2:77" ht="5.25" customHeight="1">
      <c r="B48" s="488"/>
      <c r="C48" s="488"/>
      <c r="D48" s="488"/>
      <c r="F48" s="492"/>
      <c r="G48" s="492"/>
      <c r="H48" s="492"/>
      <c r="I48" s="492"/>
      <c r="J48" s="492"/>
      <c r="K48" s="492"/>
      <c r="L48" s="492"/>
      <c r="N48" s="487"/>
      <c r="O48" s="487"/>
      <c r="P48" s="487"/>
      <c r="Q48" s="487"/>
      <c r="S48" s="488" t="s">
        <v>1220</v>
      </c>
      <c r="T48" s="488"/>
      <c r="U48" s="488"/>
      <c r="V48" s="488"/>
      <c r="X48" s="489">
        <v>-2305.39</v>
      </c>
      <c r="Y48" s="489"/>
      <c r="Z48" s="489"/>
      <c r="AA48" s="489"/>
      <c r="AB48" s="489"/>
      <c r="AC48" s="489"/>
      <c r="AD48" s="490">
        <v>0</v>
      </c>
      <c r="AE48" s="490"/>
      <c r="AF48" s="490"/>
      <c r="AG48" s="490"/>
      <c r="AH48" s="490"/>
      <c r="AI48" s="490"/>
      <c r="AJ48" s="490"/>
      <c r="AK48" s="495" t="s">
        <v>1226</v>
      </c>
      <c r="AN48" s="489">
        <v>-2305.39</v>
      </c>
      <c r="AO48" s="489"/>
      <c r="AP48" s="489"/>
      <c r="AQ48" s="489"/>
      <c r="AR48" s="489">
        <v>0</v>
      </c>
      <c r="AS48" s="489"/>
      <c r="AT48" s="489"/>
      <c r="AU48" s="489"/>
      <c r="AW48" s="489">
        <v>-2305.39</v>
      </c>
      <c r="AX48" s="489"/>
      <c r="AY48" s="489"/>
      <c r="AZ48" s="489"/>
      <c r="BA48" s="489">
        <v>0</v>
      </c>
      <c r="BB48" s="489"/>
      <c r="BC48" s="489"/>
      <c r="BD48" s="489">
        <v>0</v>
      </c>
      <c r="BE48" s="489"/>
      <c r="BF48" s="489"/>
      <c r="BG48" s="489"/>
      <c r="BI48" s="489">
        <v>0</v>
      </c>
      <c r="BJ48" s="489"/>
      <c r="BK48" s="489"/>
      <c r="BL48" s="489"/>
      <c r="BM48" s="489"/>
      <c r="BN48" s="489"/>
      <c r="BO48" s="489"/>
      <c r="BP48" s="489"/>
      <c r="BQ48" s="489"/>
      <c r="BR48" s="489"/>
      <c r="BS48" s="489"/>
      <c r="BT48" s="489"/>
      <c r="BU48" s="489"/>
      <c r="BV48" s="489"/>
      <c r="BW48" s="489"/>
      <c r="BX48" s="487"/>
      <c r="BY48" s="487"/>
    </row>
    <row r="49" spans="2:77" ht="4.5" customHeight="1">
      <c r="B49" s="488"/>
      <c r="C49" s="488"/>
      <c r="D49" s="488"/>
      <c r="F49" s="492"/>
      <c r="G49" s="492"/>
      <c r="H49" s="492"/>
      <c r="I49" s="492"/>
      <c r="J49" s="492"/>
      <c r="K49" s="492"/>
      <c r="L49" s="492"/>
      <c r="N49" s="487"/>
      <c r="O49" s="487"/>
      <c r="P49" s="487"/>
      <c r="Q49" s="487"/>
      <c r="S49" s="488"/>
      <c r="T49" s="488"/>
      <c r="U49" s="488"/>
      <c r="V49" s="488"/>
      <c r="X49" s="489"/>
      <c r="Y49" s="489"/>
      <c r="Z49" s="489"/>
      <c r="AA49" s="489"/>
      <c r="AB49" s="489"/>
      <c r="AC49" s="489"/>
      <c r="AD49" s="490"/>
      <c r="AE49" s="490"/>
      <c r="AF49" s="490"/>
      <c r="AG49" s="490"/>
      <c r="AH49" s="490"/>
      <c r="AI49" s="490"/>
      <c r="AJ49" s="490"/>
      <c r="AK49" s="495"/>
      <c r="AN49" s="489"/>
      <c r="AO49" s="489"/>
      <c r="AP49" s="489"/>
      <c r="AQ49" s="489"/>
      <c r="AR49" s="489"/>
      <c r="AS49" s="489"/>
      <c r="AT49" s="489"/>
      <c r="AU49" s="489"/>
      <c r="AW49" s="489"/>
      <c r="AX49" s="489"/>
      <c r="AY49" s="489"/>
      <c r="AZ49" s="489"/>
      <c r="BA49" s="489"/>
      <c r="BB49" s="489"/>
      <c r="BC49" s="489"/>
      <c r="BD49" s="489"/>
      <c r="BE49" s="489"/>
      <c r="BF49" s="489"/>
      <c r="BG49" s="489"/>
      <c r="BI49" s="489"/>
      <c r="BJ49" s="489"/>
      <c r="BK49" s="489"/>
      <c r="BL49" s="489"/>
      <c r="BM49" s="489"/>
      <c r="BN49" s="489"/>
      <c r="BO49" s="489"/>
      <c r="BP49" s="489"/>
      <c r="BQ49" s="489"/>
      <c r="BR49" s="489"/>
      <c r="BS49" s="489"/>
      <c r="BT49" s="489"/>
      <c r="BU49" s="489"/>
      <c r="BV49" s="489"/>
      <c r="BW49" s="489"/>
      <c r="BX49" s="487"/>
      <c r="BY49" s="487"/>
    </row>
    <row r="50" spans="2:77" ht="0.75" customHeight="1">
      <c r="F50" s="492"/>
      <c r="G50" s="492"/>
      <c r="H50" s="492"/>
      <c r="I50" s="492"/>
      <c r="J50" s="492"/>
      <c r="K50" s="492"/>
      <c r="L50" s="492"/>
      <c r="S50" s="488"/>
      <c r="T50" s="488"/>
      <c r="U50" s="488"/>
      <c r="V50" s="488"/>
      <c r="AK50" s="495"/>
      <c r="AN50" s="489"/>
      <c r="AO50" s="489"/>
      <c r="AP50" s="489"/>
      <c r="AQ50" s="489"/>
    </row>
    <row r="51" spans="2:77" ht="12.75" hidden="1" customHeight="1">
      <c r="F51" s="492"/>
      <c r="G51" s="492"/>
      <c r="H51" s="492"/>
      <c r="I51" s="492"/>
      <c r="J51" s="492"/>
      <c r="K51" s="492"/>
      <c r="L51" s="492"/>
      <c r="AN51" s="489"/>
      <c r="AO51" s="489"/>
      <c r="AP51" s="489"/>
      <c r="AQ51" s="489"/>
    </row>
    <row r="52" spans="2:77" ht="6.75" customHeight="1">
      <c r="F52" s="492"/>
      <c r="G52" s="492"/>
      <c r="H52" s="492"/>
      <c r="I52" s="492"/>
      <c r="J52" s="492"/>
      <c r="K52" s="492"/>
      <c r="L52" s="492"/>
    </row>
    <row r="53" spans="2:77" ht="2.25" customHeight="1">
      <c r="F53" s="492"/>
      <c r="G53" s="492"/>
      <c r="H53" s="492"/>
      <c r="I53" s="492"/>
      <c r="J53" s="492"/>
      <c r="K53" s="492"/>
      <c r="L53" s="492"/>
    </row>
    <row r="54" spans="2:77" ht="14.25" customHeight="1">
      <c r="F54" s="492"/>
      <c r="G54" s="492"/>
      <c r="H54" s="492"/>
      <c r="I54" s="492"/>
    </row>
    <row r="55" spans="2:77" ht="3" customHeight="1"/>
    <row r="56" spans="2:77" ht="1.5" customHeight="1"/>
    <row r="57" spans="2:77" ht="12.75" hidden="1" customHeight="1">
      <c r="B57" s="488" t="s">
        <v>94</v>
      </c>
      <c r="C57" s="488"/>
      <c r="D57" s="488"/>
      <c r="F57" s="492" t="s">
        <v>1227</v>
      </c>
      <c r="G57" s="492"/>
      <c r="H57" s="492"/>
      <c r="I57" s="492"/>
      <c r="J57" s="492" t="s">
        <v>1218</v>
      </c>
      <c r="K57" s="492"/>
      <c r="L57" s="492"/>
      <c r="N57" s="487" t="s">
        <v>462</v>
      </c>
      <c r="O57" s="487"/>
      <c r="P57" s="487"/>
      <c r="Q57" s="487"/>
      <c r="BN57" s="489">
        <v>0</v>
      </c>
      <c r="BO57" s="489"/>
      <c r="BP57" s="489"/>
      <c r="BQ57" s="489"/>
      <c r="BR57" s="489"/>
      <c r="BS57" s="489">
        <v>0</v>
      </c>
      <c r="BT57" s="489"/>
      <c r="BU57" s="489"/>
      <c r="BV57" s="489"/>
      <c r="BW57" s="489"/>
      <c r="BX57" s="487" t="s">
        <v>1222</v>
      </c>
      <c r="BY57" s="487"/>
    </row>
    <row r="58" spans="2:77" ht="5.25" customHeight="1">
      <c r="B58" s="488"/>
      <c r="C58" s="488"/>
      <c r="D58" s="488"/>
      <c r="F58" s="492"/>
      <c r="G58" s="492"/>
      <c r="H58" s="492"/>
      <c r="I58" s="492"/>
      <c r="J58" s="492"/>
      <c r="K58" s="492"/>
      <c r="L58" s="492"/>
      <c r="N58" s="487"/>
      <c r="O58" s="487"/>
      <c r="P58" s="487"/>
      <c r="Q58" s="487"/>
      <c r="S58" s="488" t="s">
        <v>1223</v>
      </c>
      <c r="T58" s="488"/>
      <c r="U58" s="488"/>
      <c r="V58" s="488"/>
      <c r="X58" s="489">
        <v>-1785.76</v>
      </c>
      <c r="Y58" s="489"/>
      <c r="Z58" s="489"/>
      <c r="AA58" s="489"/>
      <c r="AB58" s="489"/>
      <c r="AC58" s="489"/>
      <c r="AD58" s="490">
        <v>0</v>
      </c>
      <c r="AE58" s="490"/>
      <c r="AF58" s="490"/>
      <c r="AG58" s="490"/>
      <c r="AH58" s="490"/>
      <c r="AI58" s="490"/>
      <c r="AJ58" s="490"/>
      <c r="AN58" s="489">
        <v>-1785.76</v>
      </c>
      <c r="AO58" s="489"/>
      <c r="AP58" s="489"/>
      <c r="AQ58" s="489"/>
      <c r="AR58" s="489">
        <v>-1785.76</v>
      </c>
      <c r="AS58" s="489"/>
      <c r="AT58" s="489"/>
      <c r="AU58" s="489"/>
      <c r="AW58" s="489">
        <v>0</v>
      </c>
      <c r="AX58" s="489"/>
      <c r="AY58" s="489"/>
      <c r="AZ58" s="489"/>
      <c r="BA58" s="489">
        <v>0</v>
      </c>
      <c r="BB58" s="489"/>
      <c r="BC58" s="489"/>
      <c r="BD58" s="489">
        <v>0</v>
      </c>
      <c r="BE58" s="489"/>
      <c r="BF58" s="489"/>
      <c r="BG58" s="489"/>
      <c r="BI58" s="489">
        <v>0</v>
      </c>
      <c r="BJ58" s="489"/>
      <c r="BK58" s="489"/>
      <c r="BL58" s="489"/>
      <c r="BM58" s="489"/>
      <c r="BN58" s="489"/>
      <c r="BO58" s="489"/>
      <c r="BP58" s="489"/>
      <c r="BQ58" s="489"/>
      <c r="BR58" s="489"/>
      <c r="BS58" s="489"/>
      <c r="BT58" s="489"/>
      <c r="BU58" s="489"/>
      <c r="BV58" s="489"/>
      <c r="BW58" s="489"/>
      <c r="BX58" s="487"/>
      <c r="BY58" s="487"/>
    </row>
    <row r="59" spans="2:77" ht="4.5" customHeight="1">
      <c r="B59" s="488"/>
      <c r="C59" s="488"/>
      <c r="D59" s="488"/>
      <c r="F59" s="492"/>
      <c r="G59" s="492"/>
      <c r="H59" s="492"/>
      <c r="I59" s="492"/>
      <c r="J59" s="492"/>
      <c r="K59" s="492"/>
      <c r="L59" s="492"/>
      <c r="N59" s="487"/>
      <c r="O59" s="487"/>
      <c r="P59" s="487"/>
      <c r="Q59" s="487"/>
      <c r="S59" s="488"/>
      <c r="T59" s="488"/>
      <c r="U59" s="488"/>
      <c r="V59" s="488"/>
      <c r="X59" s="489"/>
      <c r="Y59" s="489"/>
      <c r="Z59" s="489"/>
      <c r="AA59" s="489"/>
      <c r="AB59" s="489"/>
      <c r="AC59" s="489"/>
      <c r="AD59" s="490"/>
      <c r="AE59" s="490"/>
      <c r="AF59" s="490"/>
      <c r="AG59" s="490"/>
      <c r="AH59" s="490"/>
      <c r="AI59" s="490"/>
      <c r="AJ59" s="490"/>
      <c r="AN59" s="489"/>
      <c r="AO59" s="489"/>
      <c r="AP59" s="489"/>
      <c r="AQ59" s="489"/>
      <c r="AR59" s="489"/>
      <c r="AS59" s="489"/>
      <c r="AT59" s="489"/>
      <c r="AU59" s="489"/>
      <c r="AW59" s="489"/>
      <c r="AX59" s="489"/>
      <c r="AY59" s="489"/>
      <c r="AZ59" s="489"/>
      <c r="BA59" s="489"/>
      <c r="BB59" s="489"/>
      <c r="BC59" s="489"/>
      <c r="BD59" s="489"/>
      <c r="BE59" s="489"/>
      <c r="BF59" s="489"/>
      <c r="BG59" s="489"/>
      <c r="BI59" s="489"/>
      <c r="BJ59" s="489"/>
      <c r="BK59" s="489"/>
      <c r="BL59" s="489"/>
      <c r="BM59" s="489"/>
      <c r="BN59" s="489"/>
      <c r="BO59" s="489"/>
      <c r="BP59" s="489"/>
      <c r="BQ59" s="489"/>
      <c r="BR59" s="489"/>
      <c r="BS59" s="489"/>
      <c r="BT59" s="489"/>
      <c r="BU59" s="489"/>
      <c r="BV59" s="489"/>
      <c r="BW59" s="489"/>
      <c r="BX59" s="487"/>
      <c r="BY59" s="487"/>
    </row>
    <row r="60" spans="2:77" ht="0.75" customHeight="1">
      <c r="F60" s="492"/>
      <c r="G60" s="492"/>
      <c r="H60" s="492"/>
      <c r="I60" s="492"/>
      <c r="J60" s="492"/>
      <c r="K60" s="492"/>
      <c r="L60" s="492"/>
      <c r="S60" s="488"/>
      <c r="T60" s="488"/>
      <c r="U60" s="488"/>
      <c r="V60" s="488"/>
      <c r="AN60" s="489"/>
      <c r="AO60" s="489"/>
      <c r="AP60" s="489"/>
      <c r="AQ60" s="489"/>
    </row>
    <row r="61" spans="2:77" ht="12.75" hidden="1" customHeight="1">
      <c r="F61" s="492"/>
      <c r="G61" s="492"/>
      <c r="H61" s="492"/>
      <c r="I61" s="492"/>
      <c r="J61" s="492"/>
      <c r="K61" s="492"/>
      <c r="L61" s="492"/>
      <c r="AN61" s="489"/>
      <c r="AO61" s="489"/>
      <c r="AP61" s="489"/>
      <c r="AQ61" s="489"/>
    </row>
    <row r="62" spans="2:77" ht="6.75" customHeight="1">
      <c r="F62" s="492"/>
      <c r="G62" s="492"/>
      <c r="H62" s="492"/>
      <c r="I62" s="492"/>
      <c r="J62" s="492"/>
      <c r="K62" s="492"/>
      <c r="L62" s="492"/>
    </row>
    <row r="63" spans="2:77" ht="2.25" customHeight="1">
      <c r="F63" s="492"/>
      <c r="G63" s="492"/>
      <c r="H63" s="492"/>
      <c r="I63" s="492"/>
      <c r="J63" s="492"/>
      <c r="K63" s="492"/>
      <c r="L63" s="492"/>
    </row>
    <row r="64" spans="2:77" ht="9.75" customHeight="1">
      <c r="F64" s="492"/>
      <c r="G64" s="492"/>
      <c r="H64" s="492"/>
      <c r="I64" s="492"/>
    </row>
    <row r="65" spans="2:77" ht="9.75" customHeight="1">
      <c r="F65" s="492"/>
      <c r="G65" s="492"/>
      <c r="H65" s="492"/>
      <c r="I65" s="492"/>
    </row>
    <row r="66" spans="2:77" ht="10.5" customHeight="1">
      <c r="F66" s="492"/>
      <c r="G66" s="492"/>
      <c r="H66" s="492"/>
      <c r="I66" s="492"/>
    </row>
    <row r="67" spans="2:77" ht="2.25" customHeight="1"/>
    <row r="68" spans="2:77" ht="1.5" customHeight="1"/>
    <row r="69" spans="2:77" ht="12.75" hidden="1" customHeight="1">
      <c r="B69" s="488" t="s">
        <v>96</v>
      </c>
      <c r="C69" s="488"/>
      <c r="D69" s="488"/>
      <c r="F69" s="492" t="s">
        <v>1228</v>
      </c>
      <c r="G69" s="492"/>
      <c r="H69" s="492"/>
      <c r="I69" s="492"/>
      <c r="J69" s="492" t="s">
        <v>1218</v>
      </c>
      <c r="K69" s="492"/>
      <c r="L69" s="492"/>
      <c r="N69" s="487" t="s">
        <v>717</v>
      </c>
      <c r="O69" s="487"/>
      <c r="P69" s="487"/>
      <c r="Q69" s="487"/>
      <c r="BN69" s="489">
        <v>0</v>
      </c>
      <c r="BO69" s="489"/>
      <c r="BP69" s="489"/>
      <c r="BQ69" s="489"/>
      <c r="BR69" s="489"/>
      <c r="BS69" s="489">
        <v>0</v>
      </c>
      <c r="BT69" s="489"/>
      <c r="BU69" s="489"/>
      <c r="BV69" s="489"/>
      <c r="BW69" s="489"/>
      <c r="BX69" s="487" t="s">
        <v>1229</v>
      </c>
      <c r="BY69" s="487"/>
    </row>
    <row r="70" spans="2:77" ht="5.25" customHeight="1">
      <c r="B70" s="488"/>
      <c r="C70" s="488"/>
      <c r="D70" s="488"/>
      <c r="F70" s="492"/>
      <c r="G70" s="492"/>
      <c r="H70" s="492"/>
      <c r="I70" s="492"/>
      <c r="J70" s="492"/>
      <c r="K70" s="492"/>
      <c r="L70" s="492"/>
      <c r="N70" s="487"/>
      <c r="O70" s="487"/>
      <c r="P70" s="487"/>
      <c r="Q70" s="487"/>
      <c r="S70" s="488" t="s">
        <v>1230</v>
      </c>
      <c r="T70" s="488"/>
      <c r="U70" s="488"/>
      <c r="V70" s="488"/>
      <c r="X70" s="489">
        <v>-4.7</v>
      </c>
      <c r="Y70" s="489"/>
      <c r="Z70" s="489"/>
      <c r="AA70" s="489"/>
      <c r="AB70" s="489"/>
      <c r="AC70" s="489"/>
      <c r="AD70" s="490">
        <v>0</v>
      </c>
      <c r="AE70" s="490"/>
      <c r="AF70" s="490"/>
      <c r="AG70" s="490"/>
      <c r="AH70" s="490"/>
      <c r="AI70" s="490"/>
      <c r="AJ70" s="490"/>
      <c r="AN70" s="489">
        <v>-4.7</v>
      </c>
      <c r="AO70" s="489"/>
      <c r="AP70" s="489"/>
      <c r="AQ70" s="489"/>
      <c r="AR70" s="489">
        <v>-4.7</v>
      </c>
      <c r="AS70" s="489"/>
      <c r="AT70" s="489"/>
      <c r="AU70" s="489"/>
      <c r="AW70" s="489">
        <v>0</v>
      </c>
      <c r="AX70" s="489"/>
      <c r="AY70" s="489"/>
      <c r="AZ70" s="489"/>
      <c r="BA70" s="489">
        <v>0</v>
      </c>
      <c r="BB70" s="489"/>
      <c r="BC70" s="489"/>
      <c r="BD70" s="489">
        <v>0</v>
      </c>
      <c r="BE70" s="489"/>
      <c r="BF70" s="489"/>
      <c r="BG70" s="489"/>
      <c r="BI70" s="489">
        <v>0</v>
      </c>
      <c r="BJ70" s="489"/>
      <c r="BK70" s="489"/>
      <c r="BL70" s="489"/>
      <c r="BM70" s="489"/>
      <c r="BN70" s="489"/>
      <c r="BO70" s="489"/>
      <c r="BP70" s="489"/>
      <c r="BQ70" s="489"/>
      <c r="BR70" s="489"/>
      <c r="BS70" s="489"/>
      <c r="BT70" s="489"/>
      <c r="BU70" s="489"/>
      <c r="BV70" s="489"/>
      <c r="BW70" s="489"/>
      <c r="BX70" s="487"/>
      <c r="BY70" s="487"/>
    </row>
    <row r="71" spans="2:77" ht="4.5" customHeight="1">
      <c r="B71" s="488"/>
      <c r="C71" s="488"/>
      <c r="D71" s="488"/>
      <c r="F71" s="492"/>
      <c r="G71" s="492"/>
      <c r="H71" s="492"/>
      <c r="I71" s="492"/>
      <c r="J71" s="492"/>
      <c r="K71" s="492"/>
      <c r="L71" s="492"/>
      <c r="N71" s="487"/>
      <c r="O71" s="487"/>
      <c r="P71" s="487"/>
      <c r="Q71" s="487"/>
      <c r="S71" s="488"/>
      <c r="T71" s="488"/>
      <c r="U71" s="488"/>
      <c r="V71" s="488"/>
      <c r="X71" s="489"/>
      <c r="Y71" s="489"/>
      <c r="Z71" s="489"/>
      <c r="AA71" s="489"/>
      <c r="AB71" s="489"/>
      <c r="AC71" s="489"/>
      <c r="AD71" s="490"/>
      <c r="AE71" s="490"/>
      <c r="AF71" s="490"/>
      <c r="AG71" s="490"/>
      <c r="AH71" s="490"/>
      <c r="AI71" s="490"/>
      <c r="AJ71" s="490"/>
      <c r="AN71" s="489"/>
      <c r="AO71" s="489"/>
      <c r="AP71" s="489"/>
      <c r="AQ71" s="489"/>
      <c r="AR71" s="489"/>
      <c r="AS71" s="489"/>
      <c r="AT71" s="489"/>
      <c r="AU71" s="489"/>
      <c r="AW71" s="489"/>
      <c r="AX71" s="489"/>
      <c r="AY71" s="489"/>
      <c r="AZ71" s="489"/>
      <c r="BA71" s="489"/>
      <c r="BB71" s="489"/>
      <c r="BC71" s="489"/>
      <c r="BD71" s="489"/>
      <c r="BE71" s="489"/>
      <c r="BF71" s="489"/>
      <c r="BG71" s="489"/>
      <c r="BI71" s="489"/>
      <c r="BJ71" s="489"/>
      <c r="BK71" s="489"/>
      <c r="BL71" s="489"/>
      <c r="BM71" s="489"/>
      <c r="BN71" s="489"/>
      <c r="BO71" s="489"/>
      <c r="BP71" s="489"/>
      <c r="BQ71" s="489"/>
      <c r="BR71" s="489"/>
      <c r="BS71" s="489"/>
      <c r="BT71" s="489"/>
      <c r="BU71" s="489"/>
      <c r="BV71" s="489"/>
      <c r="BW71" s="489"/>
      <c r="BX71" s="487"/>
      <c r="BY71" s="487"/>
    </row>
    <row r="72" spans="2:77" ht="0.75" customHeight="1">
      <c r="F72" s="492"/>
      <c r="G72" s="492"/>
      <c r="H72" s="492"/>
      <c r="I72" s="492"/>
      <c r="J72" s="492"/>
      <c r="K72" s="492"/>
      <c r="L72" s="492"/>
      <c r="S72" s="488"/>
      <c r="T72" s="488"/>
      <c r="U72" s="488"/>
      <c r="V72" s="488"/>
      <c r="AN72" s="489"/>
      <c r="AO72" s="489"/>
      <c r="AP72" s="489"/>
      <c r="AQ72" s="489"/>
    </row>
    <row r="73" spans="2:77" ht="12.75" hidden="1" customHeight="1">
      <c r="F73" s="492"/>
      <c r="G73" s="492"/>
      <c r="H73" s="492"/>
      <c r="I73" s="492"/>
      <c r="J73" s="492"/>
      <c r="K73" s="492"/>
      <c r="L73" s="492"/>
      <c r="AN73" s="489"/>
      <c r="AO73" s="489"/>
      <c r="AP73" s="489"/>
      <c r="AQ73" s="489"/>
    </row>
    <row r="74" spans="2:77" ht="6.75" customHeight="1">
      <c r="F74" s="492"/>
      <c r="G74" s="492"/>
      <c r="H74" s="492"/>
      <c r="I74" s="492"/>
      <c r="J74" s="492"/>
      <c r="K74" s="492"/>
      <c r="L74" s="492"/>
    </row>
    <row r="75" spans="2:77" ht="2.25" customHeight="1">
      <c r="F75" s="492"/>
      <c r="G75" s="492"/>
      <c r="H75" s="492"/>
      <c r="I75" s="492"/>
      <c r="J75" s="492"/>
      <c r="K75" s="492"/>
      <c r="L75" s="492"/>
    </row>
    <row r="76" spans="2:77" ht="9.75" customHeight="1">
      <c r="F76" s="492"/>
      <c r="G76" s="492"/>
      <c r="H76" s="492"/>
      <c r="I76" s="492"/>
    </row>
    <row r="77" spans="2:77" ht="9.75" customHeight="1">
      <c r="F77" s="492"/>
      <c r="G77" s="492"/>
      <c r="H77" s="492"/>
      <c r="I77" s="492"/>
    </row>
    <row r="78" spans="2:77" ht="10.5" customHeight="1">
      <c r="F78" s="492"/>
      <c r="G78" s="492"/>
      <c r="H78" s="492"/>
      <c r="I78" s="492"/>
    </row>
    <row r="79" spans="2:77" ht="2.25" customHeight="1"/>
    <row r="80" spans="2:77" ht="1.5" customHeight="1"/>
    <row r="81" spans="2:77" ht="12.75" hidden="1" customHeight="1">
      <c r="B81" s="488" t="s">
        <v>111</v>
      </c>
      <c r="C81" s="488"/>
      <c r="D81" s="488"/>
      <c r="F81" s="492" t="s">
        <v>1231</v>
      </c>
      <c r="G81" s="492"/>
      <c r="H81" s="492"/>
      <c r="I81" s="492"/>
      <c r="J81" s="492" t="s">
        <v>1218</v>
      </c>
      <c r="K81" s="492"/>
      <c r="L81" s="492"/>
      <c r="N81" s="487" t="s">
        <v>1076</v>
      </c>
      <c r="O81" s="487"/>
      <c r="P81" s="487"/>
      <c r="Q81" s="487"/>
      <c r="BN81" s="489">
        <v>0</v>
      </c>
      <c r="BO81" s="489"/>
      <c r="BP81" s="489"/>
      <c r="BQ81" s="489"/>
      <c r="BR81" s="489"/>
      <c r="BS81" s="489">
        <v>0</v>
      </c>
      <c r="BT81" s="489"/>
      <c r="BU81" s="489"/>
      <c r="BV81" s="489"/>
      <c r="BW81" s="489"/>
      <c r="BX81" s="487" t="s">
        <v>1229</v>
      </c>
      <c r="BY81" s="487"/>
    </row>
    <row r="82" spans="2:77" ht="5.25" customHeight="1">
      <c r="B82" s="488"/>
      <c r="C82" s="488"/>
      <c r="D82" s="488"/>
      <c r="F82" s="492"/>
      <c r="G82" s="492"/>
      <c r="H82" s="492"/>
      <c r="I82" s="492"/>
      <c r="J82" s="492"/>
      <c r="K82" s="492"/>
      <c r="L82" s="492"/>
      <c r="N82" s="487"/>
      <c r="O82" s="487"/>
      <c r="P82" s="487"/>
      <c r="Q82" s="487"/>
      <c r="S82" s="488" t="s">
        <v>1045</v>
      </c>
      <c r="T82" s="488"/>
      <c r="U82" s="488"/>
      <c r="V82" s="488"/>
      <c r="X82" s="489">
        <v>0</v>
      </c>
      <c r="Y82" s="489"/>
      <c r="Z82" s="489"/>
      <c r="AA82" s="489"/>
      <c r="AB82" s="489"/>
      <c r="AC82" s="489"/>
      <c r="AD82" s="490">
        <v>2.3199999999999998</v>
      </c>
      <c r="AE82" s="490"/>
      <c r="AF82" s="490"/>
      <c r="AG82" s="490"/>
      <c r="AH82" s="490"/>
      <c r="AI82" s="490"/>
      <c r="AJ82" s="490"/>
      <c r="AR82" s="489">
        <v>2.3199999999999998</v>
      </c>
      <c r="AS82" s="489"/>
      <c r="AT82" s="489"/>
      <c r="AU82" s="489"/>
      <c r="AW82" s="489">
        <v>0</v>
      </c>
      <c r="AX82" s="489"/>
      <c r="AY82" s="489"/>
      <c r="AZ82" s="489"/>
      <c r="BA82" s="489">
        <v>0</v>
      </c>
      <c r="BB82" s="489"/>
      <c r="BC82" s="489"/>
      <c r="BD82" s="489">
        <v>0</v>
      </c>
      <c r="BE82" s="489"/>
      <c r="BF82" s="489"/>
      <c r="BG82" s="489"/>
      <c r="BI82" s="489">
        <v>0</v>
      </c>
      <c r="BJ82" s="489"/>
      <c r="BK82" s="489"/>
      <c r="BL82" s="489"/>
      <c r="BM82" s="489"/>
      <c r="BN82" s="489"/>
      <c r="BO82" s="489"/>
      <c r="BP82" s="489"/>
      <c r="BQ82" s="489"/>
      <c r="BR82" s="489"/>
      <c r="BS82" s="489"/>
      <c r="BT82" s="489"/>
      <c r="BU82" s="489"/>
      <c r="BV82" s="489"/>
      <c r="BW82" s="489"/>
      <c r="BX82" s="487"/>
      <c r="BY82" s="487"/>
    </row>
    <row r="83" spans="2:77" ht="4.5" customHeight="1">
      <c r="B83" s="488"/>
      <c r="C83" s="488"/>
      <c r="D83" s="488"/>
      <c r="F83" s="492"/>
      <c r="G83" s="492"/>
      <c r="H83" s="492"/>
      <c r="I83" s="492"/>
      <c r="J83" s="492"/>
      <c r="K83" s="492"/>
      <c r="L83" s="492"/>
      <c r="N83" s="487"/>
      <c r="O83" s="487"/>
      <c r="P83" s="487"/>
      <c r="Q83" s="487"/>
      <c r="S83" s="488"/>
      <c r="T83" s="488"/>
      <c r="U83" s="488"/>
      <c r="V83" s="488"/>
      <c r="X83" s="489"/>
      <c r="Y83" s="489"/>
      <c r="Z83" s="489"/>
      <c r="AA83" s="489"/>
      <c r="AB83" s="489"/>
      <c r="AC83" s="489"/>
      <c r="AD83" s="490"/>
      <c r="AE83" s="490"/>
      <c r="AF83" s="490"/>
      <c r="AG83" s="490"/>
      <c r="AH83" s="490"/>
      <c r="AI83" s="490"/>
      <c r="AJ83" s="490"/>
      <c r="AR83" s="489"/>
      <c r="AS83" s="489"/>
      <c r="AT83" s="489"/>
      <c r="AU83" s="489"/>
      <c r="AW83" s="489"/>
      <c r="AX83" s="489"/>
      <c r="AY83" s="489"/>
      <c r="AZ83" s="489"/>
      <c r="BA83" s="489"/>
      <c r="BB83" s="489"/>
      <c r="BC83" s="489"/>
      <c r="BD83" s="489"/>
      <c r="BE83" s="489"/>
      <c r="BF83" s="489"/>
      <c r="BG83" s="489"/>
      <c r="BI83" s="489"/>
      <c r="BJ83" s="489"/>
      <c r="BK83" s="489"/>
      <c r="BL83" s="489"/>
      <c r="BM83" s="489"/>
      <c r="BN83" s="489"/>
      <c r="BO83" s="489"/>
      <c r="BP83" s="489"/>
      <c r="BQ83" s="489"/>
      <c r="BR83" s="489"/>
      <c r="BS83" s="489"/>
      <c r="BT83" s="489"/>
      <c r="BU83" s="489"/>
      <c r="BV83" s="489"/>
      <c r="BW83" s="489"/>
      <c r="BX83" s="487"/>
      <c r="BY83" s="487"/>
    </row>
    <row r="84" spans="2:77" ht="12.75" hidden="1" customHeight="1">
      <c r="F84" s="492"/>
      <c r="G84" s="492"/>
      <c r="H84" s="492"/>
      <c r="I84" s="492"/>
      <c r="J84" s="492"/>
      <c r="K84" s="492"/>
      <c r="L84" s="492"/>
      <c r="S84" s="488"/>
      <c r="T84" s="488"/>
      <c r="U84" s="488"/>
      <c r="V84" s="488"/>
    </row>
    <row r="85" spans="2:77" ht="0.75" customHeight="1">
      <c r="F85" s="492"/>
      <c r="G85" s="492"/>
      <c r="H85" s="492"/>
      <c r="I85" s="492"/>
      <c r="J85" s="492"/>
      <c r="K85" s="492"/>
      <c r="L85" s="492"/>
    </row>
    <row r="86" spans="2:77" ht="6.75" customHeight="1">
      <c r="F86" s="492"/>
      <c r="G86" s="492"/>
      <c r="H86" s="492"/>
      <c r="I86" s="492"/>
      <c r="J86" s="492"/>
      <c r="K86" s="492"/>
      <c r="L86" s="492"/>
    </row>
    <row r="87" spans="2:77" ht="1.5" customHeight="1">
      <c r="F87" s="492"/>
      <c r="G87" s="492"/>
      <c r="H87" s="492"/>
      <c r="I87" s="492"/>
      <c r="J87" s="492"/>
      <c r="K87" s="492"/>
      <c r="L87" s="492"/>
    </row>
    <row r="88" spans="2:77" ht="0.75" customHeight="1">
      <c r="F88" s="492"/>
      <c r="G88" s="492"/>
      <c r="H88" s="492"/>
      <c r="I88" s="492"/>
      <c r="J88" s="492"/>
      <c r="K88" s="492"/>
      <c r="L88" s="492"/>
      <c r="S88" s="488" t="s">
        <v>1040</v>
      </c>
      <c r="T88" s="488"/>
      <c r="U88" s="488"/>
      <c r="V88" s="488"/>
      <c r="X88" s="489">
        <v>0</v>
      </c>
      <c r="Y88" s="489"/>
      <c r="Z88" s="489"/>
      <c r="AA88" s="489"/>
      <c r="AB88" s="489"/>
      <c r="AC88" s="489"/>
      <c r="AD88" s="490">
        <v>3.23</v>
      </c>
      <c r="AE88" s="490"/>
      <c r="AF88" s="490"/>
      <c r="AG88" s="490"/>
      <c r="AH88" s="490"/>
      <c r="AI88" s="490"/>
      <c r="AJ88" s="490"/>
      <c r="AR88" s="489">
        <v>3.23</v>
      </c>
      <c r="AS88" s="489"/>
      <c r="AT88" s="489"/>
      <c r="AU88" s="489"/>
      <c r="AW88" s="489">
        <v>0</v>
      </c>
      <c r="AX88" s="489"/>
      <c r="AY88" s="489"/>
      <c r="AZ88" s="489"/>
      <c r="BA88" s="489">
        <v>0</v>
      </c>
      <c r="BB88" s="489"/>
      <c r="BC88" s="489"/>
      <c r="BD88" s="489">
        <v>0</v>
      </c>
      <c r="BE88" s="489"/>
      <c r="BF88" s="489"/>
      <c r="BG88" s="489"/>
      <c r="BI88" s="489">
        <v>0</v>
      </c>
      <c r="BJ88" s="489"/>
      <c r="BK88" s="489"/>
      <c r="BL88" s="489"/>
      <c r="BM88" s="489"/>
    </row>
    <row r="89" spans="2:77" ht="9" customHeight="1">
      <c r="F89" s="492"/>
      <c r="G89" s="492"/>
      <c r="H89" s="492"/>
      <c r="I89" s="492"/>
      <c r="S89" s="488"/>
      <c r="T89" s="488"/>
      <c r="U89" s="488"/>
      <c r="V89" s="488"/>
      <c r="X89" s="489"/>
      <c r="Y89" s="489"/>
      <c r="Z89" s="489"/>
      <c r="AA89" s="489"/>
      <c r="AB89" s="489"/>
      <c r="AC89" s="489"/>
      <c r="AD89" s="490"/>
      <c r="AE89" s="490"/>
      <c r="AF89" s="490"/>
      <c r="AG89" s="490"/>
      <c r="AH89" s="490"/>
      <c r="AI89" s="490"/>
      <c r="AJ89" s="490"/>
      <c r="AR89" s="489"/>
      <c r="AS89" s="489"/>
      <c r="AT89" s="489"/>
      <c r="AU89" s="489"/>
      <c r="AW89" s="489"/>
      <c r="AX89" s="489"/>
      <c r="AY89" s="489"/>
      <c r="AZ89" s="489"/>
      <c r="BA89" s="489"/>
      <c r="BB89" s="489"/>
      <c r="BC89" s="489"/>
      <c r="BD89" s="489"/>
      <c r="BE89" s="489"/>
      <c r="BF89" s="489"/>
      <c r="BG89" s="489"/>
      <c r="BI89" s="489"/>
      <c r="BJ89" s="489"/>
      <c r="BK89" s="489"/>
      <c r="BL89" s="489"/>
      <c r="BM89" s="489"/>
    </row>
    <row r="90" spans="2:77" ht="0.75" customHeight="1">
      <c r="F90" s="492"/>
      <c r="G90" s="492"/>
      <c r="H90" s="492"/>
      <c r="I90" s="492"/>
    </row>
    <row r="91" spans="2:77" ht="6.75" customHeight="1">
      <c r="F91" s="492"/>
      <c r="G91" s="492"/>
      <c r="H91" s="492"/>
      <c r="I91" s="492"/>
    </row>
    <row r="92" spans="2:77" ht="1.5" customHeight="1">
      <c r="F92" s="492"/>
      <c r="G92" s="492"/>
      <c r="H92" s="492"/>
      <c r="I92" s="492"/>
    </row>
    <row r="93" spans="2:77" ht="1.5" customHeight="1">
      <c r="F93" s="492"/>
      <c r="G93" s="492"/>
      <c r="H93" s="492"/>
      <c r="I93" s="492"/>
      <c r="S93" s="488" t="s">
        <v>1041</v>
      </c>
      <c r="T93" s="488"/>
      <c r="U93" s="488"/>
      <c r="V93" s="488"/>
      <c r="X93" s="489">
        <v>0</v>
      </c>
      <c r="Y93" s="489"/>
      <c r="Z93" s="489"/>
      <c r="AA93" s="489"/>
      <c r="AB93" s="489"/>
      <c r="AC93" s="489"/>
      <c r="AD93" s="490">
        <v>1.03</v>
      </c>
      <c r="AE93" s="490"/>
      <c r="AF93" s="490"/>
      <c r="AG93" s="490"/>
      <c r="AH93" s="490"/>
      <c r="AI93" s="490"/>
      <c r="AJ93" s="490"/>
      <c r="AR93" s="489">
        <v>1.03</v>
      </c>
      <c r="AS93" s="489"/>
      <c r="AT93" s="489"/>
      <c r="AU93" s="489"/>
      <c r="AW93" s="489">
        <v>0</v>
      </c>
      <c r="AX93" s="489"/>
      <c r="AY93" s="489"/>
      <c r="AZ93" s="489"/>
      <c r="BA93" s="489">
        <v>0</v>
      </c>
      <c r="BB93" s="489"/>
      <c r="BC93" s="489"/>
      <c r="BD93" s="489">
        <v>0</v>
      </c>
      <c r="BE93" s="489"/>
      <c r="BF93" s="489"/>
      <c r="BG93" s="489"/>
      <c r="BI93" s="489">
        <v>0</v>
      </c>
      <c r="BJ93" s="489"/>
      <c r="BK93" s="489"/>
      <c r="BL93" s="489"/>
      <c r="BM93" s="489"/>
    </row>
    <row r="94" spans="2:77" ht="8.25" customHeight="1">
      <c r="S94" s="488"/>
      <c r="T94" s="488"/>
      <c r="U94" s="488"/>
      <c r="V94" s="488"/>
      <c r="X94" s="489"/>
      <c r="Y94" s="489"/>
      <c r="Z94" s="489"/>
      <c r="AA94" s="489"/>
      <c r="AB94" s="489"/>
      <c r="AC94" s="489"/>
      <c r="AD94" s="490"/>
      <c r="AE94" s="490"/>
      <c r="AF94" s="490"/>
      <c r="AG94" s="490"/>
      <c r="AH94" s="490"/>
      <c r="AI94" s="490"/>
      <c r="AJ94" s="490"/>
      <c r="AR94" s="489"/>
      <c r="AS94" s="489"/>
      <c r="AT94" s="489"/>
      <c r="AU94" s="489"/>
      <c r="AW94" s="489"/>
      <c r="AX94" s="489"/>
      <c r="AY94" s="489"/>
      <c r="AZ94" s="489"/>
      <c r="BA94" s="489"/>
      <c r="BB94" s="489"/>
      <c r="BC94" s="489"/>
      <c r="BD94" s="489"/>
      <c r="BE94" s="489"/>
      <c r="BF94" s="489"/>
      <c r="BG94" s="489"/>
      <c r="BI94" s="489"/>
      <c r="BJ94" s="489"/>
      <c r="BK94" s="489"/>
      <c r="BL94" s="489"/>
      <c r="BM94" s="489"/>
    </row>
    <row r="95" spans="2:77" ht="6.75" customHeight="1"/>
    <row r="96" spans="2:77" ht="1.5" customHeight="1"/>
    <row r="97" spans="2:77" ht="9.75" customHeight="1">
      <c r="S97" s="488" t="s">
        <v>1042</v>
      </c>
      <c r="T97" s="488"/>
      <c r="U97" s="488"/>
      <c r="V97" s="488"/>
      <c r="X97" s="489">
        <v>0</v>
      </c>
      <c r="Y97" s="489"/>
      <c r="Z97" s="489"/>
      <c r="AA97" s="489"/>
      <c r="AB97" s="489"/>
      <c r="AC97" s="489"/>
      <c r="AD97" s="490">
        <v>0.65</v>
      </c>
      <c r="AE97" s="490"/>
      <c r="AF97" s="490"/>
      <c r="AG97" s="490"/>
      <c r="AH97" s="490"/>
      <c r="AI97" s="490"/>
      <c r="AJ97" s="490"/>
      <c r="AR97" s="489">
        <v>0.65</v>
      </c>
      <c r="AS97" s="489"/>
      <c r="AT97" s="489"/>
      <c r="AU97" s="489"/>
      <c r="AW97" s="489">
        <v>0</v>
      </c>
      <c r="AX97" s="489"/>
      <c r="AY97" s="489"/>
      <c r="AZ97" s="489"/>
      <c r="BA97" s="489">
        <v>0</v>
      </c>
      <c r="BB97" s="489"/>
      <c r="BC97" s="489"/>
      <c r="BD97" s="489">
        <v>0</v>
      </c>
      <c r="BE97" s="489"/>
      <c r="BF97" s="489"/>
      <c r="BG97" s="489"/>
      <c r="BI97" s="489">
        <v>0</v>
      </c>
      <c r="BJ97" s="489"/>
      <c r="BK97" s="489"/>
      <c r="BL97" s="489"/>
      <c r="BM97" s="489"/>
    </row>
    <row r="98" spans="2:77" ht="6.75" customHeight="1"/>
    <row r="99" spans="2:77" ht="1.5" customHeight="1"/>
    <row r="100" spans="2:77" ht="9.75" customHeight="1">
      <c r="S100" s="488" t="s">
        <v>1043</v>
      </c>
      <c r="T100" s="488"/>
      <c r="U100" s="488"/>
      <c r="V100" s="488"/>
      <c r="X100" s="489">
        <v>0</v>
      </c>
      <c r="Y100" s="489"/>
      <c r="Z100" s="489"/>
      <c r="AA100" s="489"/>
      <c r="AB100" s="489"/>
      <c r="AC100" s="489"/>
      <c r="AD100" s="490">
        <v>0.65</v>
      </c>
      <c r="AE100" s="490"/>
      <c r="AF100" s="490"/>
      <c r="AG100" s="490"/>
      <c r="AH100" s="490"/>
      <c r="AI100" s="490"/>
      <c r="AJ100" s="490"/>
      <c r="AR100" s="489">
        <v>0.65</v>
      </c>
      <c r="AS100" s="489"/>
      <c r="AT100" s="489"/>
      <c r="AU100" s="489"/>
      <c r="AW100" s="489">
        <v>0</v>
      </c>
      <c r="AX100" s="489"/>
      <c r="AY100" s="489"/>
      <c r="AZ100" s="489"/>
      <c r="BA100" s="489">
        <v>0</v>
      </c>
      <c r="BB100" s="489"/>
      <c r="BC100" s="489"/>
      <c r="BD100" s="489">
        <v>0</v>
      </c>
      <c r="BE100" s="489"/>
      <c r="BF100" s="489"/>
      <c r="BG100" s="489"/>
      <c r="BI100" s="489">
        <v>0</v>
      </c>
      <c r="BJ100" s="489"/>
      <c r="BK100" s="489"/>
      <c r="BL100" s="489"/>
      <c r="BM100" s="489"/>
    </row>
    <row r="101" spans="2:77" ht="6.75" customHeight="1"/>
    <row r="102" spans="2:77" ht="1.5" customHeight="1"/>
    <row r="103" spans="2:77" ht="9.75" customHeight="1">
      <c r="S103" s="488" t="s">
        <v>1044</v>
      </c>
      <c r="T103" s="488"/>
      <c r="U103" s="488"/>
      <c r="V103" s="488"/>
      <c r="X103" s="489">
        <v>0</v>
      </c>
      <c r="Y103" s="489"/>
      <c r="Z103" s="489"/>
      <c r="AA103" s="489"/>
      <c r="AB103" s="489"/>
      <c r="AC103" s="489"/>
      <c r="AD103" s="490">
        <v>0.39</v>
      </c>
      <c r="AE103" s="490"/>
      <c r="AF103" s="490"/>
      <c r="AG103" s="490"/>
      <c r="AH103" s="490"/>
      <c r="AI103" s="490"/>
      <c r="AJ103" s="490"/>
      <c r="AR103" s="489">
        <v>0.39</v>
      </c>
      <c r="AS103" s="489"/>
      <c r="AT103" s="489"/>
      <c r="AU103" s="489"/>
      <c r="AW103" s="489">
        <v>0</v>
      </c>
      <c r="AX103" s="489"/>
      <c r="AY103" s="489"/>
      <c r="AZ103" s="489"/>
      <c r="BA103" s="489">
        <v>0</v>
      </c>
      <c r="BB103" s="489"/>
      <c r="BC103" s="489"/>
      <c r="BD103" s="489">
        <v>0</v>
      </c>
      <c r="BE103" s="489"/>
      <c r="BF103" s="489"/>
      <c r="BG103" s="489"/>
      <c r="BI103" s="489">
        <v>0</v>
      </c>
      <c r="BJ103" s="489"/>
      <c r="BK103" s="489"/>
      <c r="BL103" s="489"/>
      <c r="BM103" s="489"/>
    </row>
    <row r="104" spans="2:77" ht="6.75" customHeight="1"/>
    <row r="105" spans="2:77" ht="1.5" customHeight="1"/>
    <row r="106" spans="2:77" ht="9.75" customHeight="1">
      <c r="S106" s="488" t="s">
        <v>1046</v>
      </c>
      <c r="T106" s="488"/>
      <c r="U106" s="488"/>
      <c r="V106" s="488"/>
      <c r="X106" s="489">
        <v>0</v>
      </c>
      <c r="Y106" s="489"/>
      <c r="Z106" s="489"/>
      <c r="AA106" s="489"/>
      <c r="AB106" s="489"/>
      <c r="AC106" s="489"/>
      <c r="AD106" s="490">
        <v>3.23</v>
      </c>
      <c r="AE106" s="490"/>
      <c r="AF106" s="490"/>
      <c r="AG106" s="490"/>
      <c r="AH106" s="490"/>
      <c r="AI106" s="490"/>
      <c r="AJ106" s="490"/>
      <c r="AR106" s="489">
        <v>3.23</v>
      </c>
      <c r="AS106" s="489"/>
      <c r="AT106" s="489"/>
      <c r="AU106" s="489"/>
      <c r="AW106" s="489">
        <v>0</v>
      </c>
      <c r="AX106" s="489"/>
      <c r="AY106" s="489"/>
      <c r="AZ106" s="489"/>
      <c r="BA106" s="489">
        <v>0</v>
      </c>
      <c r="BB106" s="489"/>
      <c r="BC106" s="489"/>
      <c r="BD106" s="489">
        <v>0</v>
      </c>
      <c r="BE106" s="489"/>
      <c r="BF106" s="489"/>
      <c r="BG106" s="489"/>
      <c r="BI106" s="489">
        <v>0</v>
      </c>
      <c r="BJ106" s="489"/>
      <c r="BK106" s="489"/>
      <c r="BL106" s="489"/>
      <c r="BM106" s="489"/>
    </row>
    <row r="107" spans="2:77" ht="6.75" customHeight="1"/>
    <row r="108" spans="2:77" ht="9" customHeight="1"/>
    <row r="109" spans="2:77" ht="14.25" customHeight="1">
      <c r="B109" s="482" t="s">
        <v>1201</v>
      </c>
      <c r="C109" s="482"/>
      <c r="D109" s="482"/>
      <c r="E109" s="482"/>
      <c r="F109" s="482"/>
      <c r="G109" s="482"/>
      <c r="H109" s="482"/>
      <c r="I109" s="482"/>
      <c r="J109" s="482"/>
      <c r="K109" s="482"/>
      <c r="L109" s="482"/>
      <c r="M109" s="482"/>
      <c r="N109" s="482"/>
      <c r="O109" s="482"/>
      <c r="P109" s="482"/>
      <c r="Q109" s="482"/>
      <c r="R109" s="482"/>
      <c r="S109" s="482"/>
      <c r="T109" s="482"/>
      <c r="U109" s="482"/>
    </row>
    <row r="110" spans="2:77" ht="0.75" customHeight="1"/>
    <row r="111" spans="2:77" ht="12" customHeight="1">
      <c r="F111" s="480" t="s">
        <v>1202</v>
      </c>
      <c r="G111" s="480"/>
      <c r="H111" s="480"/>
      <c r="I111" s="480"/>
    </row>
    <row r="112" spans="2:77" ht="12" customHeight="1">
      <c r="B112" s="493" t="s">
        <v>420</v>
      </c>
      <c r="C112" s="493"/>
      <c r="D112" s="493"/>
      <c r="F112" s="480"/>
      <c r="G112" s="480"/>
      <c r="H112" s="480"/>
      <c r="I112" s="480"/>
      <c r="J112" s="480" t="s">
        <v>1203</v>
      </c>
      <c r="K112" s="480"/>
      <c r="L112" s="480"/>
      <c r="N112" s="494" t="s">
        <v>1204</v>
      </c>
      <c r="O112" s="494"/>
      <c r="P112" s="494"/>
      <c r="Q112" s="494"/>
      <c r="S112" s="480" t="s">
        <v>1205</v>
      </c>
      <c r="T112" s="480"/>
      <c r="U112" s="480"/>
      <c r="V112" s="480"/>
      <c r="W112" s="480"/>
      <c r="X112" s="480"/>
      <c r="Y112" s="491" t="s">
        <v>1206</v>
      </c>
      <c r="Z112" s="491"/>
      <c r="AA112" s="491"/>
      <c r="AB112" s="491"/>
      <c r="AE112" s="491" t="s">
        <v>1207</v>
      </c>
      <c r="AF112" s="491"/>
      <c r="AG112" s="491"/>
      <c r="AH112" s="491"/>
      <c r="AI112" s="491"/>
      <c r="AJ112" s="491"/>
      <c r="AN112" s="491" t="s">
        <v>1208</v>
      </c>
      <c r="AO112" s="491"/>
      <c r="AP112" s="491"/>
      <c r="AQ112" s="491"/>
      <c r="AR112" s="491" t="s">
        <v>1209</v>
      </c>
      <c r="AS112" s="491"/>
      <c r="AT112" s="491"/>
      <c r="AU112" s="491"/>
      <c r="AW112" s="491" t="s">
        <v>1210</v>
      </c>
      <c r="AX112" s="491"/>
      <c r="AY112" s="491"/>
      <c r="AZ112" s="491"/>
      <c r="BA112" s="491" t="s">
        <v>1211</v>
      </c>
      <c r="BB112" s="491"/>
      <c r="BC112" s="491"/>
      <c r="BD112" s="491" t="s">
        <v>1212</v>
      </c>
      <c r="BE112" s="491"/>
      <c r="BF112" s="491"/>
      <c r="BG112" s="491"/>
      <c r="BH112" s="491" t="s">
        <v>1213</v>
      </c>
      <c r="BI112" s="491"/>
      <c r="BJ112" s="491"/>
      <c r="BK112" s="491"/>
      <c r="BM112" s="491" t="s">
        <v>1214</v>
      </c>
      <c r="BN112" s="491"/>
      <c r="BO112" s="491"/>
      <c r="BP112" s="491"/>
      <c r="BQ112" s="491"/>
      <c r="BR112" s="491"/>
      <c r="BS112" s="491" t="s">
        <v>1215</v>
      </c>
      <c r="BT112" s="491"/>
      <c r="BU112" s="491"/>
      <c r="BX112" s="480" t="s">
        <v>1216</v>
      </c>
      <c r="BY112" s="480"/>
    </row>
    <row r="113" spans="2:77" ht="11.25" customHeight="1">
      <c r="B113" s="493"/>
      <c r="C113" s="493"/>
      <c r="D113" s="493"/>
      <c r="F113" s="480"/>
      <c r="G113" s="480"/>
      <c r="H113" s="480"/>
      <c r="I113" s="480"/>
      <c r="J113" s="480"/>
      <c r="K113" s="480"/>
      <c r="L113" s="480"/>
      <c r="N113" s="494"/>
      <c r="O113" s="494"/>
      <c r="P113" s="494"/>
      <c r="Q113" s="494"/>
      <c r="S113" s="480"/>
      <c r="T113" s="480"/>
      <c r="U113" s="480"/>
      <c r="V113" s="480"/>
      <c r="W113" s="480"/>
      <c r="X113" s="480"/>
      <c r="Y113" s="491"/>
      <c r="Z113" s="491"/>
      <c r="AA113" s="491"/>
      <c r="AB113" s="491"/>
      <c r="AE113" s="491"/>
      <c r="AF113" s="491"/>
      <c r="AG113" s="491"/>
      <c r="AH113" s="491"/>
      <c r="AI113" s="491"/>
      <c r="AJ113" s="491"/>
      <c r="AN113" s="491"/>
      <c r="AO113" s="491"/>
      <c r="AP113" s="491"/>
      <c r="AQ113" s="491"/>
      <c r="AR113" s="491"/>
      <c r="AS113" s="491"/>
      <c r="AT113" s="491"/>
      <c r="AU113" s="491"/>
      <c r="AW113" s="491"/>
      <c r="AX113" s="491"/>
      <c r="AY113" s="491"/>
      <c r="AZ113" s="491"/>
      <c r="BA113" s="491"/>
      <c r="BB113" s="491"/>
      <c r="BC113" s="491"/>
      <c r="BD113" s="491"/>
      <c r="BE113" s="491"/>
      <c r="BF113" s="491"/>
      <c r="BG113" s="491"/>
      <c r="BH113" s="491"/>
      <c r="BI113" s="491"/>
      <c r="BJ113" s="491"/>
      <c r="BK113" s="491"/>
      <c r="BM113" s="491"/>
      <c r="BN113" s="491"/>
      <c r="BO113" s="491"/>
      <c r="BP113" s="491"/>
      <c r="BQ113" s="491"/>
      <c r="BR113" s="491"/>
      <c r="BS113" s="491"/>
      <c r="BT113" s="491"/>
      <c r="BU113" s="491"/>
      <c r="BX113" s="480"/>
      <c r="BY113" s="480"/>
    </row>
    <row r="114" spans="2:77" ht="6.75" customHeight="1"/>
    <row r="115" spans="2:77" ht="1.5" customHeight="1"/>
    <row r="116" spans="2:77" ht="9.75" customHeight="1">
      <c r="S116" s="492" t="s">
        <v>1055</v>
      </c>
      <c r="T116" s="492"/>
      <c r="U116" s="492"/>
      <c r="V116" s="492"/>
      <c r="X116" s="489">
        <v>-11.5</v>
      </c>
      <c r="Y116" s="489"/>
      <c r="Z116" s="489"/>
      <c r="AA116" s="489"/>
      <c r="AB116" s="489"/>
      <c r="AC116" s="489"/>
      <c r="AD116" s="490">
        <v>0</v>
      </c>
      <c r="AE116" s="490"/>
      <c r="AF116" s="490"/>
      <c r="AG116" s="490"/>
      <c r="AH116" s="490"/>
      <c r="AI116" s="490"/>
      <c r="AJ116" s="490"/>
      <c r="AR116" s="489">
        <v>-11.5</v>
      </c>
      <c r="AS116" s="489"/>
      <c r="AT116" s="489"/>
      <c r="AU116" s="489"/>
      <c r="AW116" s="489">
        <v>0</v>
      </c>
      <c r="AX116" s="489"/>
      <c r="AY116" s="489"/>
      <c r="AZ116" s="489"/>
      <c r="BA116" s="489">
        <v>0</v>
      </c>
      <c r="BB116" s="489"/>
      <c r="BC116" s="489"/>
      <c r="BD116" s="489">
        <v>0</v>
      </c>
      <c r="BE116" s="489"/>
      <c r="BF116" s="489"/>
      <c r="BG116" s="489"/>
      <c r="BI116" s="489">
        <v>0</v>
      </c>
      <c r="BJ116" s="489"/>
      <c r="BK116" s="489"/>
      <c r="BL116" s="489"/>
      <c r="BM116" s="489"/>
    </row>
    <row r="117" spans="2:77" ht="10.5" customHeight="1">
      <c r="S117" s="492"/>
      <c r="T117" s="492"/>
      <c r="U117" s="492"/>
      <c r="V117" s="492"/>
    </row>
    <row r="118" spans="2:77" ht="1.5" customHeight="1"/>
    <row r="119" spans="2:77" ht="14.25" customHeight="1">
      <c r="S119" s="496" t="s">
        <v>1232</v>
      </c>
      <c r="T119" s="496"/>
      <c r="U119" s="496"/>
      <c r="V119" s="496"/>
      <c r="X119" s="489">
        <v>-11.5</v>
      </c>
      <c r="Y119" s="489"/>
      <c r="Z119" s="489"/>
      <c r="AA119" s="489"/>
      <c r="AB119" s="489"/>
      <c r="AC119" s="489"/>
      <c r="AD119" s="489">
        <v>11.5</v>
      </c>
      <c r="AE119" s="489"/>
      <c r="AF119" s="489"/>
      <c r="AG119" s="489"/>
      <c r="AH119" s="489"/>
      <c r="AI119" s="489"/>
      <c r="AJ119" s="489"/>
      <c r="AN119" s="489">
        <v>0</v>
      </c>
      <c r="AO119" s="489"/>
      <c r="AP119" s="489"/>
      <c r="AQ119" s="489"/>
      <c r="AR119" s="489">
        <v>0</v>
      </c>
      <c r="AS119" s="489"/>
      <c r="AT119" s="489"/>
      <c r="AU119" s="489"/>
      <c r="AW119" s="489">
        <v>0</v>
      </c>
      <c r="AX119" s="489"/>
      <c r="AY119" s="489"/>
      <c r="AZ119" s="489"/>
      <c r="BA119" s="489">
        <v>0</v>
      </c>
      <c r="BB119" s="489"/>
      <c r="BC119" s="489"/>
      <c r="BD119" s="489">
        <v>0</v>
      </c>
      <c r="BE119" s="489"/>
      <c r="BF119" s="489"/>
      <c r="BG119" s="489"/>
      <c r="BH119" s="489">
        <v>0</v>
      </c>
      <c r="BI119" s="489"/>
      <c r="BJ119" s="489"/>
      <c r="BK119" s="489"/>
      <c r="BL119" s="489"/>
    </row>
    <row r="120" spans="2:77" ht="3" customHeight="1"/>
    <row r="121" spans="2:77" ht="1.5" customHeight="1"/>
    <row r="122" spans="2:77" ht="12.75" hidden="1" customHeight="1">
      <c r="B122" s="488" t="s">
        <v>113</v>
      </c>
      <c r="C122" s="488"/>
      <c r="D122" s="488"/>
      <c r="F122" s="492" t="s">
        <v>1233</v>
      </c>
      <c r="G122" s="492"/>
      <c r="H122" s="492"/>
      <c r="I122" s="492"/>
      <c r="J122" s="492" t="s">
        <v>1218</v>
      </c>
      <c r="K122" s="492"/>
      <c r="L122" s="492"/>
      <c r="N122" s="487" t="s">
        <v>943</v>
      </c>
      <c r="O122" s="487"/>
      <c r="P122" s="487"/>
      <c r="Q122" s="487"/>
      <c r="BN122" s="489">
        <v>0</v>
      </c>
      <c r="BO122" s="489"/>
      <c r="BP122" s="489"/>
      <c r="BQ122" s="489"/>
      <c r="BR122" s="489"/>
      <c r="BS122" s="489">
        <v>0</v>
      </c>
      <c r="BT122" s="489"/>
      <c r="BU122" s="489"/>
      <c r="BV122" s="489"/>
      <c r="BW122" s="489"/>
      <c r="BX122" s="487" t="s">
        <v>1222</v>
      </c>
      <c r="BY122" s="487"/>
    </row>
    <row r="123" spans="2:77" ht="5.25" customHeight="1">
      <c r="B123" s="488"/>
      <c r="C123" s="488"/>
      <c r="D123" s="488"/>
      <c r="F123" s="492"/>
      <c r="G123" s="492"/>
      <c r="H123" s="492"/>
      <c r="I123" s="492"/>
      <c r="J123" s="492"/>
      <c r="K123" s="492"/>
      <c r="L123" s="492"/>
      <c r="N123" s="487"/>
      <c r="O123" s="487"/>
      <c r="P123" s="487"/>
      <c r="Q123" s="487"/>
      <c r="S123" s="488" t="s">
        <v>1234</v>
      </c>
      <c r="T123" s="488"/>
      <c r="U123" s="488"/>
      <c r="V123" s="488"/>
      <c r="X123" s="489">
        <v>-50</v>
      </c>
      <c r="Y123" s="489"/>
      <c r="Z123" s="489"/>
      <c r="AA123" s="489"/>
      <c r="AB123" s="489"/>
      <c r="AC123" s="489"/>
      <c r="AD123" s="490">
        <v>0</v>
      </c>
      <c r="AE123" s="490"/>
      <c r="AF123" s="490"/>
      <c r="AG123" s="490"/>
      <c r="AH123" s="490"/>
      <c r="AI123" s="490"/>
      <c r="AJ123" s="490"/>
      <c r="AR123" s="489">
        <v>-50</v>
      </c>
      <c r="AS123" s="489"/>
      <c r="AT123" s="489"/>
      <c r="AU123" s="489"/>
      <c r="AW123" s="489">
        <v>0</v>
      </c>
      <c r="AX123" s="489"/>
      <c r="AY123" s="489"/>
      <c r="AZ123" s="489"/>
      <c r="BA123" s="489">
        <v>0</v>
      </c>
      <c r="BB123" s="489"/>
      <c r="BC123" s="489"/>
      <c r="BD123" s="489">
        <v>0</v>
      </c>
      <c r="BE123" s="489"/>
      <c r="BF123" s="489"/>
      <c r="BG123" s="489"/>
      <c r="BI123" s="489">
        <v>0</v>
      </c>
      <c r="BJ123" s="489"/>
      <c r="BK123" s="489"/>
      <c r="BL123" s="489"/>
      <c r="BM123" s="489"/>
      <c r="BN123" s="489"/>
      <c r="BO123" s="489"/>
      <c r="BP123" s="489"/>
      <c r="BQ123" s="489"/>
      <c r="BR123" s="489"/>
      <c r="BS123" s="489"/>
      <c r="BT123" s="489"/>
      <c r="BU123" s="489"/>
      <c r="BV123" s="489"/>
      <c r="BW123" s="489"/>
      <c r="BX123" s="487"/>
      <c r="BY123" s="487"/>
    </row>
    <row r="124" spans="2:77" ht="4.5" customHeight="1">
      <c r="B124" s="488"/>
      <c r="C124" s="488"/>
      <c r="D124" s="488"/>
      <c r="F124" s="492"/>
      <c r="G124" s="492"/>
      <c r="H124" s="492"/>
      <c r="I124" s="492"/>
      <c r="J124" s="492"/>
      <c r="K124" s="492"/>
      <c r="L124" s="492"/>
      <c r="N124" s="487"/>
      <c r="O124" s="487"/>
      <c r="P124" s="487"/>
      <c r="Q124" s="487"/>
      <c r="S124" s="488"/>
      <c r="T124" s="488"/>
      <c r="U124" s="488"/>
      <c r="V124" s="488"/>
      <c r="X124" s="489"/>
      <c r="Y124" s="489"/>
      <c r="Z124" s="489"/>
      <c r="AA124" s="489"/>
      <c r="AB124" s="489"/>
      <c r="AC124" s="489"/>
      <c r="AD124" s="490"/>
      <c r="AE124" s="490"/>
      <c r="AF124" s="490"/>
      <c r="AG124" s="490"/>
      <c r="AH124" s="490"/>
      <c r="AI124" s="490"/>
      <c r="AJ124" s="490"/>
      <c r="AR124" s="489"/>
      <c r="AS124" s="489"/>
      <c r="AT124" s="489"/>
      <c r="AU124" s="489"/>
      <c r="AW124" s="489"/>
      <c r="AX124" s="489"/>
      <c r="AY124" s="489"/>
      <c r="AZ124" s="489"/>
      <c r="BA124" s="489"/>
      <c r="BB124" s="489"/>
      <c r="BC124" s="489"/>
      <c r="BD124" s="489"/>
      <c r="BE124" s="489"/>
      <c r="BF124" s="489"/>
      <c r="BG124" s="489"/>
      <c r="BI124" s="489"/>
      <c r="BJ124" s="489"/>
      <c r="BK124" s="489"/>
      <c r="BL124" s="489"/>
      <c r="BM124" s="489"/>
      <c r="BN124" s="489"/>
      <c r="BO124" s="489"/>
      <c r="BP124" s="489"/>
      <c r="BQ124" s="489"/>
      <c r="BR124" s="489"/>
      <c r="BS124" s="489"/>
      <c r="BT124" s="489"/>
      <c r="BU124" s="489"/>
      <c r="BV124" s="489"/>
      <c r="BW124" s="489"/>
      <c r="BX124" s="487"/>
      <c r="BY124" s="487"/>
    </row>
    <row r="125" spans="2:77" ht="12.75" hidden="1" customHeight="1">
      <c r="F125" s="492"/>
      <c r="G125" s="492"/>
      <c r="H125" s="492"/>
      <c r="I125" s="492"/>
      <c r="J125" s="492"/>
      <c r="K125" s="492"/>
      <c r="L125" s="492"/>
      <c r="S125" s="488"/>
      <c r="T125" s="488"/>
      <c r="U125" s="488"/>
      <c r="V125" s="488"/>
    </row>
    <row r="126" spans="2:77" ht="0.75" customHeight="1">
      <c r="F126" s="492"/>
      <c r="G126" s="492"/>
      <c r="H126" s="492"/>
      <c r="I126" s="492"/>
      <c r="J126" s="492"/>
      <c r="K126" s="492"/>
      <c r="L126" s="492"/>
    </row>
    <row r="127" spans="2:77" ht="6.75" customHeight="1">
      <c r="F127" s="492"/>
      <c r="G127" s="492"/>
      <c r="H127" s="492"/>
      <c r="I127" s="492"/>
      <c r="J127" s="492"/>
      <c r="K127" s="492"/>
      <c r="L127" s="492"/>
    </row>
    <row r="128" spans="2:77" ht="1.5" customHeight="1">
      <c r="F128" s="492"/>
      <c r="G128" s="492"/>
      <c r="H128" s="492"/>
      <c r="I128" s="492"/>
      <c r="J128" s="492"/>
      <c r="K128" s="492"/>
      <c r="L128" s="492"/>
    </row>
    <row r="129" spans="2:77" ht="0.75" customHeight="1">
      <c r="F129" s="492"/>
      <c r="G129" s="492"/>
      <c r="H129" s="492"/>
      <c r="I129" s="492"/>
      <c r="J129" s="492"/>
      <c r="K129" s="492"/>
      <c r="L129" s="492"/>
      <c r="S129" s="488" t="s">
        <v>1223</v>
      </c>
      <c r="T129" s="488"/>
      <c r="U129" s="488"/>
      <c r="V129" s="488"/>
      <c r="X129" s="489">
        <v>-1250</v>
      </c>
      <c r="Y129" s="489"/>
      <c r="Z129" s="489"/>
      <c r="AA129" s="489"/>
      <c r="AB129" s="489"/>
      <c r="AC129" s="489"/>
      <c r="AD129" s="490">
        <v>0</v>
      </c>
      <c r="AE129" s="490"/>
      <c r="AF129" s="490"/>
      <c r="AG129" s="490"/>
      <c r="AH129" s="490"/>
      <c r="AI129" s="490"/>
      <c r="AJ129" s="490"/>
      <c r="AR129" s="489">
        <v>-1250</v>
      </c>
      <c r="AS129" s="489"/>
      <c r="AT129" s="489"/>
      <c r="AU129" s="489"/>
      <c r="AW129" s="489">
        <v>0</v>
      </c>
      <c r="AX129" s="489"/>
      <c r="AY129" s="489"/>
      <c r="AZ129" s="489"/>
      <c r="BA129" s="489">
        <v>0</v>
      </c>
      <c r="BB129" s="489"/>
      <c r="BC129" s="489"/>
      <c r="BD129" s="489">
        <v>0</v>
      </c>
      <c r="BE129" s="489"/>
      <c r="BF129" s="489"/>
      <c r="BG129" s="489"/>
      <c r="BI129" s="489">
        <v>0</v>
      </c>
      <c r="BJ129" s="489"/>
      <c r="BK129" s="489"/>
      <c r="BL129" s="489"/>
      <c r="BM129" s="489"/>
    </row>
    <row r="130" spans="2:77" ht="9" customHeight="1">
      <c r="F130" s="492"/>
      <c r="G130" s="492"/>
      <c r="H130" s="492"/>
      <c r="I130" s="492"/>
      <c r="S130" s="488"/>
      <c r="T130" s="488"/>
      <c r="U130" s="488"/>
      <c r="V130" s="488"/>
      <c r="X130" s="489"/>
      <c r="Y130" s="489"/>
      <c r="Z130" s="489"/>
      <c r="AA130" s="489"/>
      <c r="AB130" s="489"/>
      <c r="AC130" s="489"/>
      <c r="AD130" s="490"/>
      <c r="AE130" s="490"/>
      <c r="AF130" s="490"/>
      <c r="AG130" s="490"/>
      <c r="AH130" s="490"/>
      <c r="AI130" s="490"/>
      <c r="AJ130" s="490"/>
      <c r="AR130" s="489"/>
      <c r="AS130" s="489"/>
      <c r="AT130" s="489"/>
      <c r="AU130" s="489"/>
      <c r="AW130" s="489"/>
      <c r="AX130" s="489"/>
      <c r="AY130" s="489"/>
      <c r="AZ130" s="489"/>
      <c r="BA130" s="489"/>
      <c r="BB130" s="489"/>
      <c r="BC130" s="489"/>
      <c r="BD130" s="489"/>
      <c r="BE130" s="489"/>
      <c r="BF130" s="489"/>
      <c r="BG130" s="489"/>
      <c r="BI130" s="489"/>
      <c r="BJ130" s="489"/>
      <c r="BK130" s="489"/>
      <c r="BL130" s="489"/>
      <c r="BM130" s="489"/>
    </row>
    <row r="131" spans="2:77" ht="0.75" customHeight="1">
      <c r="F131" s="492"/>
      <c r="G131" s="492"/>
      <c r="H131" s="492"/>
      <c r="I131" s="492"/>
    </row>
    <row r="132" spans="2:77" ht="6.75" customHeight="1">
      <c r="F132" s="492"/>
      <c r="G132" s="492"/>
      <c r="H132" s="492"/>
      <c r="I132" s="492"/>
    </row>
    <row r="133" spans="2:77" ht="1.5" customHeight="1">
      <c r="F133" s="492"/>
      <c r="G133" s="492"/>
      <c r="H133" s="492"/>
      <c r="I133" s="492"/>
    </row>
    <row r="134" spans="2:77" ht="1.5" customHeight="1">
      <c r="F134" s="492"/>
      <c r="G134" s="492"/>
      <c r="H134" s="492"/>
      <c r="I134" s="492"/>
      <c r="S134" s="488" t="s">
        <v>1220</v>
      </c>
      <c r="T134" s="488"/>
      <c r="U134" s="488"/>
      <c r="V134" s="488"/>
      <c r="X134" s="489">
        <v>-1104.75</v>
      </c>
      <c r="Y134" s="489"/>
      <c r="Z134" s="489"/>
      <c r="AA134" s="489"/>
      <c r="AB134" s="489"/>
      <c r="AC134" s="489"/>
      <c r="AD134" s="490">
        <v>0</v>
      </c>
      <c r="AE134" s="490"/>
      <c r="AF134" s="490"/>
      <c r="AG134" s="490"/>
      <c r="AH134" s="490"/>
      <c r="AI134" s="490"/>
      <c r="AJ134" s="490"/>
      <c r="AR134" s="489">
        <v>-600</v>
      </c>
      <c r="AS134" s="489"/>
      <c r="AT134" s="489"/>
      <c r="AU134" s="489"/>
      <c r="AW134" s="489">
        <v>-504.75</v>
      </c>
      <c r="AX134" s="489"/>
      <c r="AY134" s="489"/>
      <c r="AZ134" s="489"/>
      <c r="BA134" s="489">
        <v>0</v>
      </c>
      <c r="BB134" s="489"/>
      <c r="BC134" s="489"/>
      <c r="BD134" s="489">
        <v>0</v>
      </c>
      <c r="BE134" s="489"/>
      <c r="BF134" s="489"/>
      <c r="BG134" s="489"/>
      <c r="BI134" s="489">
        <v>0</v>
      </c>
      <c r="BJ134" s="489"/>
      <c r="BK134" s="489"/>
      <c r="BL134" s="489"/>
      <c r="BM134" s="489"/>
    </row>
    <row r="135" spans="2:77" ht="8.25" customHeight="1">
      <c r="S135" s="488"/>
      <c r="T135" s="488"/>
      <c r="U135" s="488"/>
      <c r="V135" s="488"/>
      <c r="X135" s="489"/>
      <c r="Y135" s="489"/>
      <c r="Z135" s="489"/>
      <c r="AA135" s="489"/>
      <c r="AB135" s="489"/>
      <c r="AC135" s="489"/>
      <c r="AD135" s="490"/>
      <c r="AE135" s="490"/>
      <c r="AF135" s="490"/>
      <c r="AG135" s="490"/>
      <c r="AH135" s="490"/>
      <c r="AI135" s="490"/>
      <c r="AJ135" s="490"/>
      <c r="AR135" s="489"/>
      <c r="AS135" s="489"/>
      <c r="AT135" s="489"/>
      <c r="AU135" s="489"/>
      <c r="AW135" s="489"/>
      <c r="AX135" s="489"/>
      <c r="AY135" s="489"/>
      <c r="AZ135" s="489"/>
      <c r="BA135" s="489"/>
      <c r="BB135" s="489"/>
      <c r="BC135" s="489"/>
      <c r="BD135" s="489"/>
      <c r="BE135" s="489"/>
      <c r="BF135" s="489"/>
      <c r="BG135" s="489"/>
      <c r="BI135" s="489"/>
      <c r="BJ135" s="489"/>
      <c r="BK135" s="489"/>
      <c r="BL135" s="489"/>
      <c r="BM135" s="489"/>
    </row>
    <row r="136" spans="2:77" ht="6.75" customHeight="1"/>
    <row r="137" spans="2:77" ht="1.5" customHeight="1"/>
    <row r="138" spans="2:77" ht="14.25" customHeight="1">
      <c r="S138" s="496" t="s">
        <v>1232</v>
      </c>
      <c r="T138" s="496"/>
      <c r="U138" s="496"/>
      <c r="V138" s="496"/>
      <c r="X138" s="489">
        <v>-2404.75</v>
      </c>
      <c r="Y138" s="489"/>
      <c r="Z138" s="489"/>
      <c r="AA138" s="489"/>
      <c r="AB138" s="489"/>
      <c r="AC138" s="489"/>
      <c r="AD138" s="489">
        <v>0</v>
      </c>
      <c r="AE138" s="489"/>
      <c r="AF138" s="489"/>
      <c r="AG138" s="489"/>
      <c r="AH138" s="489"/>
      <c r="AI138" s="489"/>
      <c r="AJ138" s="489"/>
      <c r="AN138" s="489">
        <v>-2404.75</v>
      </c>
      <c r="AO138" s="489"/>
      <c r="AP138" s="489"/>
      <c r="AQ138" s="489"/>
      <c r="AR138" s="489">
        <v>-1900</v>
      </c>
      <c r="AS138" s="489"/>
      <c r="AT138" s="489"/>
      <c r="AU138" s="489"/>
      <c r="AW138" s="489">
        <v>-504.75</v>
      </c>
      <c r="AX138" s="489"/>
      <c r="AY138" s="489"/>
      <c r="AZ138" s="489"/>
      <c r="BA138" s="489">
        <v>0</v>
      </c>
      <c r="BB138" s="489"/>
      <c r="BC138" s="489"/>
      <c r="BD138" s="489">
        <v>0</v>
      </c>
      <c r="BE138" s="489"/>
      <c r="BF138" s="489"/>
      <c r="BG138" s="489"/>
      <c r="BH138" s="489">
        <v>0</v>
      </c>
      <c r="BI138" s="489"/>
      <c r="BJ138" s="489"/>
      <c r="BK138" s="489"/>
      <c r="BL138" s="489"/>
    </row>
    <row r="139" spans="2:77" ht="3" customHeight="1"/>
    <row r="140" spans="2:77" ht="1.5" customHeight="1"/>
    <row r="141" spans="2:77" ht="12.75" hidden="1" customHeight="1">
      <c r="B141" s="488" t="s">
        <v>118</v>
      </c>
      <c r="C141" s="488"/>
      <c r="D141" s="488"/>
      <c r="F141" s="492" t="s">
        <v>1235</v>
      </c>
      <c r="G141" s="492"/>
      <c r="H141" s="492"/>
      <c r="I141" s="492"/>
      <c r="J141" s="492" t="s">
        <v>1218</v>
      </c>
      <c r="K141" s="492"/>
      <c r="L141" s="492"/>
      <c r="N141" s="487" t="s">
        <v>1079</v>
      </c>
      <c r="O141" s="487"/>
      <c r="P141" s="487"/>
      <c r="Q141" s="487"/>
      <c r="BN141" s="489">
        <v>0</v>
      </c>
      <c r="BO141" s="489"/>
      <c r="BP141" s="489"/>
      <c r="BQ141" s="489"/>
      <c r="BR141" s="489"/>
      <c r="BS141" s="489">
        <v>0</v>
      </c>
      <c r="BT141" s="489"/>
      <c r="BU141" s="489"/>
      <c r="BV141" s="489"/>
      <c r="BW141" s="489"/>
      <c r="BX141" s="487" t="s">
        <v>1222</v>
      </c>
      <c r="BY141" s="487"/>
    </row>
    <row r="142" spans="2:77" ht="5.25" customHeight="1">
      <c r="B142" s="488"/>
      <c r="C142" s="488"/>
      <c r="D142" s="488"/>
      <c r="F142" s="492"/>
      <c r="G142" s="492"/>
      <c r="H142" s="492"/>
      <c r="I142" s="492"/>
      <c r="J142" s="492"/>
      <c r="K142" s="492"/>
      <c r="L142" s="492"/>
      <c r="N142" s="487"/>
      <c r="O142" s="487"/>
      <c r="P142" s="487"/>
      <c r="Q142" s="487"/>
      <c r="S142" s="488" t="s">
        <v>1051</v>
      </c>
      <c r="T142" s="488"/>
      <c r="U142" s="488"/>
      <c r="V142" s="488"/>
      <c r="X142" s="489">
        <v>-824.39</v>
      </c>
      <c r="Y142" s="489"/>
      <c r="Z142" s="489"/>
      <c r="AA142" s="489"/>
      <c r="AB142" s="489"/>
      <c r="AC142" s="489"/>
      <c r="AD142" s="490">
        <v>0</v>
      </c>
      <c r="AE142" s="490"/>
      <c r="AF142" s="490"/>
      <c r="AG142" s="490"/>
      <c r="AH142" s="490"/>
      <c r="AI142" s="490"/>
      <c r="AJ142" s="490"/>
      <c r="AN142" s="489">
        <v>-824.39</v>
      </c>
      <c r="AO142" s="489"/>
      <c r="AP142" s="489"/>
      <c r="AQ142" s="489"/>
      <c r="AR142" s="489">
        <v>-824.39</v>
      </c>
      <c r="AS142" s="489"/>
      <c r="AT142" s="489"/>
      <c r="AU142" s="489"/>
      <c r="AW142" s="489">
        <v>0</v>
      </c>
      <c r="AX142" s="489"/>
      <c r="AY142" s="489"/>
      <c r="AZ142" s="489"/>
      <c r="BA142" s="489">
        <v>0</v>
      </c>
      <c r="BB142" s="489"/>
      <c r="BC142" s="489"/>
      <c r="BD142" s="489">
        <v>0</v>
      </c>
      <c r="BE142" s="489"/>
      <c r="BF142" s="489"/>
      <c r="BG142" s="489"/>
      <c r="BI142" s="489">
        <v>0</v>
      </c>
      <c r="BJ142" s="489"/>
      <c r="BK142" s="489"/>
      <c r="BL142" s="489"/>
      <c r="BM142" s="489"/>
      <c r="BN142" s="489"/>
      <c r="BO142" s="489"/>
      <c r="BP142" s="489"/>
      <c r="BQ142" s="489"/>
      <c r="BR142" s="489"/>
      <c r="BS142" s="489"/>
      <c r="BT142" s="489"/>
      <c r="BU142" s="489"/>
      <c r="BV142" s="489"/>
      <c r="BW142" s="489"/>
      <c r="BX142" s="487"/>
      <c r="BY142" s="487"/>
    </row>
    <row r="143" spans="2:77" ht="4.5" customHeight="1">
      <c r="B143" s="488"/>
      <c r="C143" s="488"/>
      <c r="D143" s="488"/>
      <c r="F143" s="492"/>
      <c r="G143" s="492"/>
      <c r="H143" s="492"/>
      <c r="I143" s="492"/>
      <c r="J143" s="492"/>
      <c r="K143" s="492"/>
      <c r="L143" s="492"/>
      <c r="N143" s="487"/>
      <c r="O143" s="487"/>
      <c r="P143" s="487"/>
      <c r="Q143" s="487"/>
      <c r="S143" s="488"/>
      <c r="T143" s="488"/>
      <c r="U143" s="488"/>
      <c r="V143" s="488"/>
      <c r="X143" s="489"/>
      <c r="Y143" s="489"/>
      <c r="Z143" s="489"/>
      <c r="AA143" s="489"/>
      <c r="AB143" s="489"/>
      <c r="AC143" s="489"/>
      <c r="AD143" s="490"/>
      <c r="AE143" s="490"/>
      <c r="AF143" s="490"/>
      <c r="AG143" s="490"/>
      <c r="AH143" s="490"/>
      <c r="AI143" s="490"/>
      <c r="AJ143" s="490"/>
      <c r="AN143" s="489"/>
      <c r="AO143" s="489"/>
      <c r="AP143" s="489"/>
      <c r="AQ143" s="489"/>
      <c r="AR143" s="489"/>
      <c r="AS143" s="489"/>
      <c r="AT143" s="489"/>
      <c r="AU143" s="489"/>
      <c r="AW143" s="489"/>
      <c r="AX143" s="489"/>
      <c r="AY143" s="489"/>
      <c r="AZ143" s="489"/>
      <c r="BA143" s="489"/>
      <c r="BB143" s="489"/>
      <c r="BC143" s="489"/>
      <c r="BD143" s="489"/>
      <c r="BE143" s="489"/>
      <c r="BF143" s="489"/>
      <c r="BG143" s="489"/>
      <c r="BI143" s="489"/>
      <c r="BJ143" s="489"/>
      <c r="BK143" s="489"/>
      <c r="BL143" s="489"/>
      <c r="BM143" s="489"/>
      <c r="BN143" s="489"/>
      <c r="BO143" s="489"/>
      <c r="BP143" s="489"/>
      <c r="BQ143" s="489"/>
      <c r="BR143" s="489"/>
      <c r="BS143" s="489"/>
      <c r="BT143" s="489"/>
      <c r="BU143" s="489"/>
      <c r="BV143" s="489"/>
      <c r="BW143" s="489"/>
      <c r="BX143" s="487"/>
      <c r="BY143" s="487"/>
    </row>
    <row r="144" spans="2:77" ht="0.75" customHeight="1">
      <c r="F144" s="492"/>
      <c r="G144" s="492"/>
      <c r="H144" s="492"/>
      <c r="I144" s="492"/>
      <c r="J144" s="492"/>
      <c r="K144" s="492"/>
      <c r="L144" s="492"/>
      <c r="S144" s="488"/>
      <c r="T144" s="488"/>
      <c r="U144" s="488"/>
      <c r="V144" s="488"/>
      <c r="AN144" s="489"/>
      <c r="AO144" s="489"/>
      <c r="AP144" s="489"/>
      <c r="AQ144" s="489"/>
    </row>
    <row r="145" spans="2:77" ht="12.75" hidden="1" customHeight="1">
      <c r="F145" s="492"/>
      <c r="G145" s="492"/>
      <c r="H145" s="492"/>
      <c r="I145" s="492"/>
      <c r="J145" s="492"/>
      <c r="K145" s="492"/>
      <c r="L145" s="492"/>
      <c r="AN145" s="489"/>
      <c r="AO145" s="489"/>
      <c r="AP145" s="489"/>
      <c r="AQ145" s="489"/>
    </row>
    <row r="146" spans="2:77" ht="6.75" customHeight="1">
      <c r="F146" s="492"/>
      <c r="G146" s="492"/>
      <c r="H146" s="492"/>
      <c r="I146" s="492"/>
      <c r="J146" s="492"/>
      <c r="K146" s="492"/>
      <c r="L146" s="492"/>
    </row>
    <row r="147" spans="2:77" ht="2.25" customHeight="1">
      <c r="F147" s="492"/>
      <c r="G147" s="492"/>
      <c r="H147" s="492"/>
      <c r="I147" s="492"/>
      <c r="J147" s="492"/>
      <c r="K147" s="492"/>
      <c r="L147" s="492"/>
    </row>
    <row r="148" spans="2:77" ht="9.75" customHeight="1">
      <c r="F148" s="492"/>
      <c r="G148" s="492"/>
      <c r="H148" s="492"/>
      <c r="I148" s="492"/>
    </row>
    <row r="149" spans="2:77" ht="10.5" customHeight="1">
      <c r="F149" s="492"/>
      <c r="G149" s="492"/>
      <c r="H149" s="492"/>
      <c r="I149" s="492"/>
    </row>
    <row r="150" spans="2:77" ht="2.25" customHeight="1"/>
    <row r="151" spans="2:77" ht="1.5" customHeight="1"/>
    <row r="152" spans="2:77" ht="12.75" hidden="1" customHeight="1">
      <c r="B152" s="488" t="s">
        <v>121</v>
      </c>
      <c r="C152" s="488"/>
      <c r="D152" s="488"/>
      <c r="F152" s="492" t="s">
        <v>1236</v>
      </c>
      <c r="G152" s="492"/>
      <c r="H152" s="492"/>
      <c r="I152" s="492"/>
      <c r="J152" s="492" t="s">
        <v>1218</v>
      </c>
      <c r="K152" s="492"/>
      <c r="L152" s="492"/>
      <c r="N152" s="487" t="s">
        <v>869</v>
      </c>
      <c r="O152" s="487"/>
      <c r="P152" s="487"/>
      <c r="Q152" s="487"/>
      <c r="BN152" s="489">
        <v>0</v>
      </c>
      <c r="BO152" s="489"/>
      <c r="BP152" s="489"/>
      <c r="BQ152" s="489"/>
      <c r="BR152" s="489"/>
      <c r="BS152" s="489">
        <v>0</v>
      </c>
      <c r="BT152" s="489"/>
      <c r="BU152" s="489"/>
      <c r="BV152" s="489"/>
      <c r="BW152" s="489"/>
      <c r="BX152" s="487" t="s">
        <v>1237</v>
      </c>
      <c r="BY152" s="487"/>
    </row>
    <row r="153" spans="2:77" ht="5.25" customHeight="1">
      <c r="B153" s="488"/>
      <c r="C153" s="488"/>
      <c r="D153" s="488"/>
      <c r="F153" s="492"/>
      <c r="G153" s="492"/>
      <c r="H153" s="492"/>
      <c r="I153" s="492"/>
      <c r="J153" s="492"/>
      <c r="K153" s="492"/>
      <c r="L153" s="492"/>
      <c r="N153" s="487"/>
      <c r="O153" s="487"/>
      <c r="P153" s="487"/>
      <c r="Q153" s="487"/>
      <c r="S153" s="488" t="s">
        <v>1230</v>
      </c>
      <c r="T153" s="488"/>
      <c r="U153" s="488"/>
      <c r="V153" s="488"/>
      <c r="X153" s="489">
        <v>-6.74</v>
      </c>
      <c r="Y153" s="489"/>
      <c r="Z153" s="489"/>
      <c r="AA153" s="489"/>
      <c r="AB153" s="489"/>
      <c r="AC153" s="489"/>
      <c r="AD153" s="490">
        <v>0</v>
      </c>
      <c r="AE153" s="490"/>
      <c r="AF153" s="490"/>
      <c r="AG153" s="490"/>
      <c r="AH153" s="490"/>
      <c r="AI153" s="490"/>
      <c r="AJ153" s="490"/>
      <c r="AN153" s="489">
        <v>-6.74</v>
      </c>
      <c r="AO153" s="489"/>
      <c r="AP153" s="489"/>
      <c r="AQ153" s="489"/>
      <c r="AR153" s="489">
        <v>-6.74</v>
      </c>
      <c r="AS153" s="489"/>
      <c r="AT153" s="489"/>
      <c r="AU153" s="489"/>
      <c r="AW153" s="489">
        <v>0</v>
      </c>
      <c r="AX153" s="489"/>
      <c r="AY153" s="489"/>
      <c r="AZ153" s="489"/>
      <c r="BA153" s="489">
        <v>0</v>
      </c>
      <c r="BB153" s="489"/>
      <c r="BC153" s="489"/>
      <c r="BD153" s="489">
        <v>0</v>
      </c>
      <c r="BE153" s="489"/>
      <c r="BF153" s="489"/>
      <c r="BG153" s="489"/>
      <c r="BI153" s="489">
        <v>0</v>
      </c>
      <c r="BJ153" s="489"/>
      <c r="BK153" s="489"/>
      <c r="BL153" s="489"/>
      <c r="BM153" s="489"/>
      <c r="BN153" s="489"/>
      <c r="BO153" s="489"/>
      <c r="BP153" s="489"/>
      <c r="BQ153" s="489"/>
      <c r="BR153" s="489"/>
      <c r="BS153" s="489"/>
      <c r="BT153" s="489"/>
      <c r="BU153" s="489"/>
      <c r="BV153" s="489"/>
      <c r="BW153" s="489"/>
      <c r="BX153" s="487"/>
      <c r="BY153" s="487"/>
    </row>
    <row r="154" spans="2:77" ht="4.5" customHeight="1">
      <c r="B154" s="488"/>
      <c r="C154" s="488"/>
      <c r="D154" s="488"/>
      <c r="F154" s="492"/>
      <c r="G154" s="492"/>
      <c r="H154" s="492"/>
      <c r="I154" s="492"/>
      <c r="J154" s="492"/>
      <c r="K154" s="492"/>
      <c r="L154" s="492"/>
      <c r="N154" s="487"/>
      <c r="O154" s="487"/>
      <c r="P154" s="487"/>
      <c r="Q154" s="487"/>
      <c r="S154" s="488"/>
      <c r="T154" s="488"/>
      <c r="U154" s="488"/>
      <c r="V154" s="488"/>
      <c r="X154" s="489"/>
      <c r="Y154" s="489"/>
      <c r="Z154" s="489"/>
      <c r="AA154" s="489"/>
      <c r="AB154" s="489"/>
      <c r="AC154" s="489"/>
      <c r="AD154" s="490"/>
      <c r="AE154" s="490"/>
      <c r="AF154" s="490"/>
      <c r="AG154" s="490"/>
      <c r="AH154" s="490"/>
      <c r="AI154" s="490"/>
      <c r="AJ154" s="490"/>
      <c r="AN154" s="489"/>
      <c r="AO154" s="489"/>
      <c r="AP154" s="489"/>
      <c r="AQ154" s="489"/>
      <c r="AR154" s="489"/>
      <c r="AS154" s="489"/>
      <c r="AT154" s="489"/>
      <c r="AU154" s="489"/>
      <c r="AW154" s="489"/>
      <c r="AX154" s="489"/>
      <c r="AY154" s="489"/>
      <c r="AZ154" s="489"/>
      <c r="BA154" s="489"/>
      <c r="BB154" s="489"/>
      <c r="BC154" s="489"/>
      <c r="BD154" s="489"/>
      <c r="BE154" s="489"/>
      <c r="BF154" s="489"/>
      <c r="BG154" s="489"/>
      <c r="BI154" s="489"/>
      <c r="BJ154" s="489"/>
      <c r="BK154" s="489"/>
      <c r="BL154" s="489"/>
      <c r="BM154" s="489"/>
      <c r="BN154" s="489"/>
      <c r="BO154" s="489"/>
      <c r="BP154" s="489"/>
      <c r="BQ154" s="489"/>
      <c r="BR154" s="489"/>
      <c r="BS154" s="489"/>
      <c r="BT154" s="489"/>
      <c r="BU154" s="489"/>
      <c r="BV154" s="489"/>
      <c r="BW154" s="489"/>
      <c r="BX154" s="487"/>
      <c r="BY154" s="487"/>
    </row>
    <row r="155" spans="2:77" ht="0.75" customHeight="1">
      <c r="F155" s="492"/>
      <c r="G155" s="492"/>
      <c r="H155" s="492"/>
      <c r="I155" s="492"/>
      <c r="J155" s="492"/>
      <c r="K155" s="492"/>
      <c r="L155" s="492"/>
      <c r="S155" s="488"/>
      <c r="T155" s="488"/>
      <c r="U155" s="488"/>
      <c r="V155" s="488"/>
      <c r="AN155" s="489"/>
      <c r="AO155" s="489"/>
      <c r="AP155" s="489"/>
      <c r="AQ155" s="489"/>
    </row>
    <row r="156" spans="2:77" ht="12.75" hidden="1" customHeight="1">
      <c r="F156" s="492"/>
      <c r="G156" s="492"/>
      <c r="H156" s="492"/>
      <c r="I156" s="492"/>
      <c r="J156" s="492"/>
      <c r="K156" s="492"/>
      <c r="L156" s="492"/>
      <c r="AN156" s="489"/>
      <c r="AO156" s="489"/>
      <c r="AP156" s="489"/>
      <c r="AQ156" s="489"/>
    </row>
    <row r="157" spans="2:77" ht="6.75" customHeight="1">
      <c r="F157" s="492"/>
      <c r="G157" s="492"/>
      <c r="H157" s="492"/>
      <c r="I157" s="492"/>
      <c r="J157" s="492"/>
      <c r="K157" s="492"/>
      <c r="L157" s="492"/>
    </row>
    <row r="158" spans="2:77" ht="2.25" customHeight="1">
      <c r="F158" s="492"/>
      <c r="G158" s="492"/>
      <c r="H158" s="492"/>
      <c r="I158" s="492"/>
      <c r="J158" s="492"/>
      <c r="K158" s="492"/>
      <c r="L158" s="492"/>
    </row>
    <row r="159" spans="2:77" ht="9.75" customHeight="1">
      <c r="F159" s="492"/>
      <c r="G159" s="492"/>
      <c r="H159" s="492"/>
      <c r="I159" s="492"/>
    </row>
    <row r="160" spans="2:77" ht="10.5" customHeight="1">
      <c r="F160" s="492"/>
      <c r="G160" s="492"/>
      <c r="H160" s="492"/>
      <c r="I160" s="492"/>
    </row>
    <row r="161" spans="2:77" ht="2.25" customHeight="1"/>
    <row r="162" spans="2:77" ht="1.5" customHeight="1"/>
    <row r="163" spans="2:77" ht="12.75" hidden="1" customHeight="1">
      <c r="B163" s="488" t="s">
        <v>122</v>
      </c>
      <c r="C163" s="488"/>
      <c r="D163" s="488"/>
      <c r="F163" s="492" t="s">
        <v>1238</v>
      </c>
      <c r="G163" s="492"/>
      <c r="H163" s="492"/>
      <c r="I163" s="492"/>
      <c r="J163" s="492" t="s">
        <v>1218</v>
      </c>
      <c r="K163" s="492"/>
      <c r="L163" s="492"/>
      <c r="N163" s="487" t="s">
        <v>1082</v>
      </c>
      <c r="O163" s="487"/>
      <c r="P163" s="487"/>
      <c r="Q163" s="487"/>
      <c r="BN163" s="489">
        <v>0</v>
      </c>
      <c r="BO163" s="489"/>
      <c r="BP163" s="489"/>
      <c r="BQ163" s="489"/>
      <c r="BR163" s="489"/>
      <c r="BS163" s="489">
        <v>0</v>
      </c>
      <c r="BT163" s="489"/>
      <c r="BU163" s="489"/>
      <c r="BV163" s="489"/>
      <c r="BW163" s="489"/>
      <c r="BX163" s="487" t="s">
        <v>1222</v>
      </c>
      <c r="BY163" s="487"/>
    </row>
    <row r="164" spans="2:77" ht="5.25" customHeight="1">
      <c r="B164" s="488"/>
      <c r="C164" s="488"/>
      <c r="D164" s="488"/>
      <c r="F164" s="492"/>
      <c r="G164" s="492"/>
      <c r="H164" s="492"/>
      <c r="I164" s="492"/>
      <c r="J164" s="492"/>
      <c r="K164" s="492"/>
      <c r="L164" s="492"/>
      <c r="N164" s="487"/>
      <c r="O164" s="487"/>
      <c r="P164" s="487"/>
      <c r="Q164" s="487"/>
      <c r="S164" s="488" t="s">
        <v>1050</v>
      </c>
      <c r="T164" s="488"/>
      <c r="U164" s="488"/>
      <c r="V164" s="488"/>
      <c r="X164" s="489">
        <v>-64</v>
      </c>
      <c r="Y164" s="489"/>
      <c r="Z164" s="489"/>
      <c r="AA164" s="489"/>
      <c r="AB164" s="489"/>
      <c r="AC164" s="489"/>
      <c r="AD164" s="490">
        <v>0</v>
      </c>
      <c r="AE164" s="490"/>
      <c r="AF164" s="490"/>
      <c r="AG164" s="490"/>
      <c r="AH164" s="490"/>
      <c r="AI164" s="490"/>
      <c r="AJ164" s="490"/>
      <c r="AR164" s="489">
        <v>-64</v>
      </c>
      <c r="AS164" s="489"/>
      <c r="AT164" s="489"/>
      <c r="AU164" s="489"/>
      <c r="AW164" s="489">
        <v>0</v>
      </c>
      <c r="AX164" s="489"/>
      <c r="AY164" s="489"/>
      <c r="AZ164" s="489"/>
      <c r="BA164" s="489">
        <v>0</v>
      </c>
      <c r="BB164" s="489"/>
      <c r="BC164" s="489"/>
      <c r="BD164" s="489">
        <v>0</v>
      </c>
      <c r="BE164" s="489"/>
      <c r="BF164" s="489"/>
      <c r="BG164" s="489"/>
      <c r="BI164" s="489">
        <v>0</v>
      </c>
      <c r="BJ164" s="489"/>
      <c r="BK164" s="489"/>
      <c r="BL164" s="489"/>
      <c r="BM164" s="489"/>
      <c r="BN164" s="489"/>
      <c r="BO164" s="489"/>
      <c r="BP164" s="489"/>
      <c r="BQ164" s="489"/>
      <c r="BR164" s="489"/>
      <c r="BS164" s="489"/>
      <c r="BT164" s="489"/>
      <c r="BU164" s="489"/>
      <c r="BV164" s="489"/>
      <c r="BW164" s="489"/>
      <c r="BX164" s="487"/>
      <c r="BY164" s="487"/>
    </row>
    <row r="165" spans="2:77" ht="4.5" customHeight="1">
      <c r="B165" s="488"/>
      <c r="C165" s="488"/>
      <c r="D165" s="488"/>
      <c r="F165" s="492"/>
      <c r="G165" s="492"/>
      <c r="H165" s="492"/>
      <c r="I165" s="492"/>
      <c r="J165" s="492"/>
      <c r="K165" s="492"/>
      <c r="L165" s="492"/>
      <c r="N165" s="487"/>
      <c r="O165" s="487"/>
      <c r="P165" s="487"/>
      <c r="Q165" s="487"/>
      <c r="S165" s="488"/>
      <c r="T165" s="488"/>
      <c r="U165" s="488"/>
      <c r="V165" s="488"/>
      <c r="X165" s="489"/>
      <c r="Y165" s="489"/>
      <c r="Z165" s="489"/>
      <c r="AA165" s="489"/>
      <c r="AB165" s="489"/>
      <c r="AC165" s="489"/>
      <c r="AD165" s="490"/>
      <c r="AE165" s="490"/>
      <c r="AF165" s="490"/>
      <c r="AG165" s="490"/>
      <c r="AH165" s="490"/>
      <c r="AI165" s="490"/>
      <c r="AJ165" s="490"/>
      <c r="AR165" s="489"/>
      <c r="AS165" s="489"/>
      <c r="AT165" s="489"/>
      <c r="AU165" s="489"/>
      <c r="AW165" s="489"/>
      <c r="AX165" s="489"/>
      <c r="AY165" s="489"/>
      <c r="AZ165" s="489"/>
      <c r="BA165" s="489"/>
      <c r="BB165" s="489"/>
      <c r="BC165" s="489"/>
      <c r="BD165" s="489"/>
      <c r="BE165" s="489"/>
      <c r="BF165" s="489"/>
      <c r="BG165" s="489"/>
      <c r="BI165" s="489"/>
      <c r="BJ165" s="489"/>
      <c r="BK165" s="489"/>
      <c r="BL165" s="489"/>
      <c r="BM165" s="489"/>
      <c r="BN165" s="489"/>
      <c r="BO165" s="489"/>
      <c r="BP165" s="489"/>
      <c r="BQ165" s="489"/>
      <c r="BR165" s="489"/>
      <c r="BS165" s="489"/>
      <c r="BT165" s="489"/>
      <c r="BU165" s="489"/>
      <c r="BV165" s="489"/>
      <c r="BW165" s="489"/>
      <c r="BX165" s="487"/>
      <c r="BY165" s="487"/>
    </row>
    <row r="166" spans="2:77" ht="12.75" hidden="1" customHeight="1">
      <c r="F166" s="492"/>
      <c r="G166" s="492"/>
      <c r="H166" s="492"/>
      <c r="I166" s="492"/>
      <c r="J166" s="492"/>
      <c r="K166" s="492"/>
      <c r="L166" s="492"/>
      <c r="S166" s="488"/>
      <c r="T166" s="488"/>
      <c r="U166" s="488"/>
      <c r="V166" s="488"/>
    </row>
    <row r="167" spans="2:77" ht="0.75" customHeight="1">
      <c r="F167" s="492"/>
      <c r="G167" s="492"/>
      <c r="H167" s="492"/>
      <c r="I167" s="492"/>
      <c r="J167" s="492"/>
      <c r="K167" s="492"/>
      <c r="L167" s="492"/>
    </row>
    <row r="168" spans="2:77" ht="6.75" customHeight="1">
      <c r="F168" s="492"/>
      <c r="G168" s="492"/>
      <c r="H168" s="492"/>
      <c r="I168" s="492"/>
      <c r="J168" s="492"/>
      <c r="K168" s="492"/>
      <c r="L168" s="492"/>
    </row>
    <row r="169" spans="2:77" ht="1.5" customHeight="1">
      <c r="F169" s="492"/>
      <c r="G169" s="492"/>
      <c r="H169" s="492"/>
      <c r="I169" s="492"/>
      <c r="J169" s="492"/>
      <c r="K169" s="492"/>
      <c r="L169" s="492"/>
    </row>
    <row r="170" spans="2:77" ht="0.75" customHeight="1">
      <c r="F170" s="492"/>
      <c r="G170" s="492"/>
      <c r="H170" s="492"/>
      <c r="I170" s="492"/>
      <c r="J170" s="492"/>
      <c r="K170" s="492"/>
      <c r="L170" s="492"/>
      <c r="S170" s="488" t="s">
        <v>1220</v>
      </c>
      <c r="T170" s="488"/>
      <c r="U170" s="488"/>
      <c r="V170" s="488"/>
      <c r="X170" s="489">
        <v>-1840</v>
      </c>
      <c r="Y170" s="489"/>
      <c r="Z170" s="489"/>
      <c r="AA170" s="489"/>
      <c r="AB170" s="489"/>
      <c r="AC170" s="489"/>
      <c r="AD170" s="490">
        <v>0</v>
      </c>
      <c r="AE170" s="490"/>
      <c r="AF170" s="490"/>
      <c r="AG170" s="490"/>
      <c r="AH170" s="490"/>
      <c r="AI170" s="490"/>
      <c r="AJ170" s="490"/>
      <c r="AR170" s="489">
        <v>-1840</v>
      </c>
      <c r="AS170" s="489"/>
      <c r="AT170" s="489"/>
      <c r="AU170" s="489"/>
      <c r="AW170" s="489">
        <v>0</v>
      </c>
      <c r="AX170" s="489"/>
      <c r="AY170" s="489"/>
      <c r="AZ170" s="489"/>
      <c r="BA170" s="489">
        <v>0</v>
      </c>
      <c r="BB170" s="489"/>
      <c r="BC170" s="489"/>
      <c r="BD170" s="489">
        <v>0</v>
      </c>
      <c r="BE170" s="489"/>
      <c r="BF170" s="489"/>
      <c r="BG170" s="489"/>
      <c r="BI170" s="489">
        <v>0</v>
      </c>
      <c r="BJ170" s="489"/>
      <c r="BK170" s="489"/>
      <c r="BL170" s="489"/>
      <c r="BM170" s="489"/>
    </row>
    <row r="171" spans="2:77" ht="9" customHeight="1">
      <c r="F171" s="492"/>
      <c r="G171" s="492"/>
      <c r="H171" s="492"/>
      <c r="I171" s="492"/>
      <c r="S171" s="488"/>
      <c r="T171" s="488"/>
      <c r="U171" s="488"/>
      <c r="V171" s="488"/>
      <c r="X171" s="489"/>
      <c r="Y171" s="489"/>
      <c r="Z171" s="489"/>
      <c r="AA171" s="489"/>
      <c r="AB171" s="489"/>
      <c r="AC171" s="489"/>
      <c r="AD171" s="490"/>
      <c r="AE171" s="490"/>
      <c r="AF171" s="490"/>
      <c r="AG171" s="490"/>
      <c r="AH171" s="490"/>
      <c r="AI171" s="490"/>
      <c r="AJ171" s="490"/>
      <c r="AR171" s="489"/>
      <c r="AS171" s="489"/>
      <c r="AT171" s="489"/>
      <c r="AU171" s="489"/>
      <c r="AW171" s="489"/>
      <c r="AX171" s="489"/>
      <c r="AY171" s="489"/>
      <c r="AZ171" s="489"/>
      <c r="BA171" s="489"/>
      <c r="BB171" s="489"/>
      <c r="BC171" s="489"/>
      <c r="BD171" s="489"/>
      <c r="BE171" s="489"/>
      <c r="BF171" s="489"/>
      <c r="BG171" s="489"/>
      <c r="BI171" s="489"/>
      <c r="BJ171" s="489"/>
      <c r="BK171" s="489"/>
      <c r="BL171" s="489"/>
      <c r="BM171" s="489"/>
    </row>
    <row r="172" spans="2:77" ht="0.75" customHeight="1">
      <c r="F172" s="492"/>
      <c r="G172" s="492"/>
      <c r="H172" s="492"/>
      <c r="I172" s="492"/>
    </row>
    <row r="173" spans="2:77" ht="6.75" customHeight="1">
      <c r="F173" s="492"/>
      <c r="G173" s="492"/>
      <c r="H173" s="492"/>
      <c r="I173" s="492"/>
    </row>
    <row r="174" spans="2:77" ht="2.25" customHeight="1">
      <c r="F174" s="492"/>
      <c r="G174" s="492"/>
      <c r="H174" s="492"/>
      <c r="I174" s="492"/>
    </row>
    <row r="175" spans="2:77" ht="1.5" customHeight="1">
      <c r="F175" s="492"/>
      <c r="G175" s="492"/>
      <c r="H175" s="492"/>
      <c r="I175" s="492"/>
      <c r="S175" s="496" t="s">
        <v>1232</v>
      </c>
      <c r="T175" s="496"/>
      <c r="U175" s="496"/>
      <c r="V175" s="496"/>
      <c r="X175" s="489">
        <v>-1904</v>
      </c>
      <c r="Y175" s="489"/>
      <c r="Z175" s="489"/>
      <c r="AA175" s="489"/>
      <c r="AB175" s="489"/>
      <c r="AC175" s="489"/>
      <c r="AD175" s="489">
        <v>0</v>
      </c>
      <c r="AE175" s="489"/>
      <c r="AF175" s="489"/>
      <c r="AG175" s="489"/>
      <c r="AH175" s="489"/>
      <c r="AI175" s="489"/>
      <c r="AJ175" s="489"/>
      <c r="AN175" s="489">
        <v>-1904</v>
      </c>
      <c r="AO175" s="489"/>
      <c r="AP175" s="489"/>
      <c r="AQ175" s="489"/>
      <c r="AR175" s="489">
        <v>-1904</v>
      </c>
      <c r="AS175" s="489"/>
      <c r="AT175" s="489"/>
      <c r="AU175" s="489"/>
      <c r="AW175" s="489">
        <v>0</v>
      </c>
      <c r="AX175" s="489"/>
      <c r="AY175" s="489"/>
      <c r="AZ175" s="489"/>
      <c r="BA175" s="489">
        <v>0</v>
      </c>
      <c r="BB175" s="489"/>
      <c r="BC175" s="489"/>
      <c r="BD175" s="489">
        <v>0</v>
      </c>
      <c r="BE175" s="489"/>
      <c r="BF175" s="489"/>
      <c r="BG175" s="489"/>
      <c r="BH175" s="489">
        <v>0</v>
      </c>
      <c r="BI175" s="489"/>
      <c r="BJ175" s="489"/>
      <c r="BK175" s="489"/>
      <c r="BL175" s="489"/>
    </row>
    <row r="176" spans="2:77">
      <c r="S176" s="496"/>
      <c r="T176" s="496"/>
      <c r="U176" s="496"/>
      <c r="V176" s="496"/>
      <c r="X176" s="489"/>
      <c r="Y176" s="489"/>
      <c r="Z176" s="489"/>
      <c r="AA176" s="489"/>
      <c r="AB176" s="489"/>
      <c r="AC176" s="489"/>
      <c r="AD176" s="489"/>
      <c r="AE176" s="489"/>
      <c r="AF176" s="489"/>
      <c r="AG176" s="489"/>
      <c r="AH176" s="489"/>
      <c r="AI176" s="489"/>
      <c r="AJ176" s="489"/>
      <c r="AN176" s="489"/>
      <c r="AO176" s="489"/>
      <c r="AP176" s="489"/>
      <c r="AQ176" s="489"/>
      <c r="AR176" s="489"/>
      <c r="AS176" s="489"/>
      <c r="AT176" s="489"/>
      <c r="AU176" s="489"/>
      <c r="AW176" s="489"/>
      <c r="AX176" s="489"/>
      <c r="AY176" s="489"/>
      <c r="AZ176" s="489"/>
      <c r="BA176" s="489"/>
      <c r="BB176" s="489"/>
      <c r="BC176" s="489"/>
      <c r="BD176" s="489"/>
      <c r="BE176" s="489"/>
      <c r="BF176" s="489"/>
      <c r="BG176" s="489"/>
      <c r="BH176" s="489"/>
      <c r="BI176" s="489"/>
      <c r="BJ176" s="489"/>
      <c r="BK176" s="489"/>
      <c r="BL176" s="489"/>
    </row>
    <row r="177" spans="2:77" ht="3" customHeight="1"/>
    <row r="178" spans="2:77" ht="1.5" customHeight="1"/>
    <row r="179" spans="2:77" ht="12.75" hidden="1" customHeight="1">
      <c r="B179" s="488" t="s">
        <v>125</v>
      </c>
      <c r="C179" s="488"/>
      <c r="D179" s="488"/>
      <c r="F179" s="492" t="s">
        <v>1239</v>
      </c>
      <c r="G179" s="492"/>
      <c r="H179" s="492"/>
      <c r="I179" s="492"/>
      <c r="J179" s="492" t="s">
        <v>1218</v>
      </c>
      <c r="K179" s="492"/>
      <c r="L179" s="492"/>
      <c r="N179" s="487" t="s">
        <v>749</v>
      </c>
      <c r="O179" s="487"/>
      <c r="P179" s="487"/>
      <c r="Q179" s="487"/>
      <c r="BN179" s="489">
        <v>0</v>
      </c>
      <c r="BO179" s="489"/>
      <c r="BP179" s="489"/>
      <c r="BQ179" s="489"/>
      <c r="BR179" s="489"/>
      <c r="BS179" s="489">
        <v>0</v>
      </c>
      <c r="BT179" s="489"/>
      <c r="BU179" s="489"/>
      <c r="BV179" s="489"/>
      <c r="BW179" s="489"/>
      <c r="BX179" s="487" t="s">
        <v>1222</v>
      </c>
      <c r="BY179" s="487"/>
    </row>
    <row r="180" spans="2:77" ht="5.25" customHeight="1">
      <c r="B180" s="488"/>
      <c r="C180" s="488"/>
      <c r="D180" s="488"/>
      <c r="F180" s="492"/>
      <c r="G180" s="492"/>
      <c r="H180" s="492"/>
      <c r="I180" s="492"/>
      <c r="J180" s="492"/>
      <c r="K180" s="492"/>
      <c r="L180" s="492"/>
      <c r="N180" s="487"/>
      <c r="O180" s="487"/>
      <c r="P180" s="487"/>
      <c r="Q180" s="487"/>
      <c r="S180" s="488" t="s">
        <v>1223</v>
      </c>
      <c r="T180" s="488"/>
      <c r="U180" s="488"/>
      <c r="V180" s="488"/>
      <c r="X180" s="489">
        <v>-770.5</v>
      </c>
      <c r="Y180" s="489"/>
      <c r="Z180" s="489"/>
      <c r="AA180" s="489"/>
      <c r="AB180" s="489"/>
      <c r="AC180" s="489"/>
      <c r="AD180" s="490">
        <v>0</v>
      </c>
      <c r="AE180" s="490"/>
      <c r="AF180" s="490"/>
      <c r="AG180" s="490"/>
      <c r="AH180" s="490"/>
      <c r="AI180" s="490"/>
      <c r="AJ180" s="490"/>
      <c r="AN180" s="489">
        <v>-770.5</v>
      </c>
      <c r="AO180" s="489"/>
      <c r="AP180" s="489"/>
      <c r="AQ180" s="489"/>
      <c r="AR180" s="489">
        <v>-770.5</v>
      </c>
      <c r="AS180" s="489"/>
      <c r="AT180" s="489"/>
      <c r="AU180" s="489"/>
      <c r="AW180" s="489">
        <v>0</v>
      </c>
      <c r="AX180" s="489"/>
      <c r="AY180" s="489"/>
      <c r="AZ180" s="489"/>
      <c r="BA180" s="489">
        <v>0</v>
      </c>
      <c r="BB180" s="489"/>
      <c r="BC180" s="489"/>
      <c r="BD180" s="489">
        <v>0</v>
      </c>
      <c r="BE180" s="489"/>
      <c r="BF180" s="489"/>
      <c r="BG180" s="489"/>
      <c r="BI180" s="489">
        <v>0</v>
      </c>
      <c r="BJ180" s="489"/>
      <c r="BK180" s="489"/>
      <c r="BL180" s="489"/>
      <c r="BM180" s="489"/>
      <c r="BN180" s="489"/>
      <c r="BO180" s="489"/>
      <c r="BP180" s="489"/>
      <c r="BQ180" s="489"/>
      <c r="BR180" s="489"/>
      <c r="BS180" s="489"/>
      <c r="BT180" s="489"/>
      <c r="BU180" s="489"/>
      <c r="BV180" s="489"/>
      <c r="BW180" s="489"/>
      <c r="BX180" s="487"/>
      <c r="BY180" s="487"/>
    </row>
    <row r="181" spans="2:77" ht="4.5" customHeight="1">
      <c r="B181" s="488"/>
      <c r="C181" s="488"/>
      <c r="D181" s="488"/>
      <c r="F181" s="492"/>
      <c r="G181" s="492"/>
      <c r="H181" s="492"/>
      <c r="I181" s="492"/>
      <c r="J181" s="492"/>
      <c r="K181" s="492"/>
      <c r="L181" s="492"/>
      <c r="N181" s="487"/>
      <c r="O181" s="487"/>
      <c r="P181" s="487"/>
      <c r="Q181" s="487"/>
      <c r="S181" s="488"/>
      <c r="T181" s="488"/>
      <c r="U181" s="488"/>
      <c r="V181" s="488"/>
      <c r="X181" s="489"/>
      <c r="Y181" s="489"/>
      <c r="Z181" s="489"/>
      <c r="AA181" s="489"/>
      <c r="AB181" s="489"/>
      <c r="AC181" s="489"/>
      <c r="AD181" s="490"/>
      <c r="AE181" s="490"/>
      <c r="AF181" s="490"/>
      <c r="AG181" s="490"/>
      <c r="AH181" s="490"/>
      <c r="AI181" s="490"/>
      <c r="AJ181" s="490"/>
      <c r="AN181" s="489"/>
      <c r="AO181" s="489"/>
      <c r="AP181" s="489"/>
      <c r="AQ181" s="489"/>
      <c r="AR181" s="489"/>
      <c r="AS181" s="489"/>
      <c r="AT181" s="489"/>
      <c r="AU181" s="489"/>
      <c r="AW181" s="489"/>
      <c r="AX181" s="489"/>
      <c r="AY181" s="489"/>
      <c r="AZ181" s="489"/>
      <c r="BA181" s="489"/>
      <c r="BB181" s="489"/>
      <c r="BC181" s="489"/>
      <c r="BD181" s="489"/>
      <c r="BE181" s="489"/>
      <c r="BF181" s="489"/>
      <c r="BG181" s="489"/>
      <c r="BI181" s="489"/>
      <c r="BJ181" s="489"/>
      <c r="BK181" s="489"/>
      <c r="BL181" s="489"/>
      <c r="BM181" s="489"/>
      <c r="BN181" s="489"/>
      <c r="BO181" s="489"/>
      <c r="BP181" s="489"/>
      <c r="BQ181" s="489"/>
      <c r="BR181" s="489"/>
      <c r="BS181" s="489"/>
      <c r="BT181" s="489"/>
      <c r="BU181" s="489"/>
      <c r="BV181" s="489"/>
      <c r="BW181" s="489"/>
      <c r="BX181" s="487"/>
      <c r="BY181" s="487"/>
    </row>
    <row r="182" spans="2:77" ht="0.75" customHeight="1">
      <c r="F182" s="492"/>
      <c r="G182" s="492"/>
      <c r="H182" s="492"/>
      <c r="I182" s="492"/>
      <c r="J182" s="492"/>
      <c r="K182" s="492"/>
      <c r="L182" s="492"/>
      <c r="S182" s="488"/>
      <c r="T182" s="488"/>
      <c r="U182" s="488"/>
      <c r="V182" s="488"/>
      <c r="AN182" s="489"/>
      <c r="AO182" s="489"/>
      <c r="AP182" s="489"/>
      <c r="AQ182" s="489"/>
    </row>
    <row r="183" spans="2:77" ht="12.75" hidden="1" customHeight="1">
      <c r="F183" s="492"/>
      <c r="G183" s="492"/>
      <c r="H183" s="492"/>
      <c r="I183" s="492"/>
      <c r="J183" s="492"/>
      <c r="K183" s="492"/>
      <c r="L183" s="492"/>
      <c r="AN183" s="489"/>
      <c r="AO183" s="489"/>
      <c r="AP183" s="489"/>
      <c r="AQ183" s="489"/>
    </row>
    <row r="184" spans="2:77" ht="6.75" customHeight="1">
      <c r="F184" s="492"/>
      <c r="G184" s="492"/>
      <c r="H184" s="492"/>
      <c r="I184" s="492"/>
      <c r="J184" s="492"/>
      <c r="K184" s="492"/>
      <c r="L184" s="492"/>
    </row>
    <row r="185" spans="2:77" ht="2.25" customHeight="1">
      <c r="F185" s="492"/>
      <c r="G185" s="492"/>
      <c r="H185" s="492"/>
      <c r="I185" s="492"/>
      <c r="J185" s="492"/>
      <c r="K185" s="492"/>
      <c r="L185" s="492"/>
    </row>
    <row r="186" spans="2:77" ht="9.75" customHeight="1">
      <c r="F186" s="492"/>
      <c r="G186" s="492"/>
      <c r="H186" s="492"/>
      <c r="I186" s="492"/>
    </row>
    <row r="187" spans="2:77" ht="9.75" customHeight="1">
      <c r="F187" s="492"/>
      <c r="G187" s="492"/>
      <c r="H187" s="492"/>
      <c r="I187" s="492"/>
    </row>
    <row r="188" spans="2:77" ht="10.5" customHeight="1">
      <c r="F188" s="492"/>
      <c r="G188" s="492"/>
      <c r="H188" s="492"/>
      <c r="I188" s="492"/>
    </row>
    <row r="189" spans="2:77" ht="2.25" customHeight="1"/>
    <row r="190" spans="2:77" ht="1.5" customHeight="1"/>
    <row r="191" spans="2:77" ht="12.75" hidden="1" customHeight="1">
      <c r="B191" s="488" t="s">
        <v>126</v>
      </c>
      <c r="C191" s="488"/>
      <c r="D191" s="488"/>
      <c r="F191" s="492" t="s">
        <v>1240</v>
      </c>
      <c r="G191" s="492"/>
      <c r="H191" s="492"/>
      <c r="I191" s="492"/>
      <c r="J191" s="492" t="s">
        <v>1218</v>
      </c>
      <c r="K191" s="492"/>
      <c r="L191" s="492"/>
      <c r="N191" s="487" t="s">
        <v>744</v>
      </c>
      <c r="O191" s="487"/>
      <c r="P191" s="487"/>
      <c r="Q191" s="487"/>
      <c r="BN191" s="489">
        <v>0</v>
      </c>
      <c r="BO191" s="489"/>
      <c r="BP191" s="489"/>
      <c r="BQ191" s="489"/>
      <c r="BR191" s="489"/>
      <c r="BS191" s="489">
        <v>0</v>
      </c>
      <c r="BT191" s="489"/>
      <c r="BU191" s="489"/>
      <c r="BV191" s="489"/>
      <c r="BW191" s="489"/>
      <c r="BX191" s="487" t="s">
        <v>1222</v>
      </c>
      <c r="BY191" s="487"/>
    </row>
    <row r="192" spans="2:77" ht="5.25" customHeight="1">
      <c r="B192" s="488"/>
      <c r="C192" s="488"/>
      <c r="D192" s="488"/>
      <c r="F192" s="492"/>
      <c r="G192" s="492"/>
      <c r="H192" s="492"/>
      <c r="I192" s="492"/>
      <c r="J192" s="492"/>
      <c r="K192" s="492"/>
      <c r="L192" s="492"/>
      <c r="N192" s="487"/>
      <c r="O192" s="487"/>
      <c r="P192" s="487"/>
      <c r="Q192" s="487"/>
      <c r="S192" s="488" t="s">
        <v>1223</v>
      </c>
      <c r="T192" s="488"/>
      <c r="U192" s="488"/>
      <c r="V192" s="488"/>
      <c r="X192" s="489">
        <v>-2092.5</v>
      </c>
      <c r="Y192" s="489"/>
      <c r="Z192" s="489"/>
      <c r="AA192" s="489"/>
      <c r="AB192" s="489"/>
      <c r="AC192" s="489"/>
      <c r="AD192" s="490">
        <v>0</v>
      </c>
      <c r="AE192" s="490"/>
      <c r="AF192" s="490"/>
      <c r="AG192" s="490"/>
      <c r="AH192" s="490"/>
      <c r="AI192" s="490"/>
      <c r="AJ192" s="490"/>
      <c r="AN192" s="489">
        <v>-2092.5</v>
      </c>
      <c r="AO192" s="489"/>
      <c r="AP192" s="489"/>
      <c r="AQ192" s="489"/>
      <c r="AR192" s="489">
        <v>-1484</v>
      </c>
      <c r="AS192" s="489"/>
      <c r="AT192" s="489"/>
      <c r="AU192" s="489"/>
      <c r="AW192" s="489">
        <v>-608.5</v>
      </c>
      <c r="AX192" s="489"/>
      <c r="AY192" s="489"/>
      <c r="AZ192" s="489"/>
      <c r="BA192" s="489">
        <v>0</v>
      </c>
      <c r="BB192" s="489"/>
      <c r="BC192" s="489"/>
      <c r="BD192" s="489">
        <v>0</v>
      </c>
      <c r="BE192" s="489"/>
      <c r="BF192" s="489"/>
      <c r="BG192" s="489"/>
      <c r="BI192" s="489">
        <v>0</v>
      </c>
      <c r="BJ192" s="489"/>
      <c r="BK192" s="489"/>
      <c r="BL192" s="489"/>
      <c r="BM192" s="489"/>
      <c r="BN192" s="489"/>
      <c r="BO192" s="489"/>
      <c r="BP192" s="489"/>
      <c r="BQ192" s="489"/>
      <c r="BR192" s="489"/>
      <c r="BS192" s="489"/>
      <c r="BT192" s="489"/>
      <c r="BU192" s="489"/>
      <c r="BV192" s="489"/>
      <c r="BW192" s="489"/>
      <c r="BX192" s="487"/>
      <c r="BY192" s="487"/>
    </row>
    <row r="193" spans="2:77" ht="4.5" customHeight="1">
      <c r="B193" s="488"/>
      <c r="C193" s="488"/>
      <c r="D193" s="488"/>
      <c r="F193" s="492"/>
      <c r="G193" s="492"/>
      <c r="H193" s="492"/>
      <c r="I193" s="492"/>
      <c r="J193" s="492"/>
      <c r="K193" s="492"/>
      <c r="L193" s="492"/>
      <c r="N193" s="487"/>
      <c r="O193" s="487"/>
      <c r="P193" s="487"/>
      <c r="Q193" s="487"/>
      <c r="S193" s="488"/>
      <c r="T193" s="488"/>
      <c r="U193" s="488"/>
      <c r="V193" s="488"/>
      <c r="X193" s="489"/>
      <c r="Y193" s="489"/>
      <c r="Z193" s="489"/>
      <c r="AA193" s="489"/>
      <c r="AB193" s="489"/>
      <c r="AC193" s="489"/>
      <c r="AD193" s="490"/>
      <c r="AE193" s="490"/>
      <c r="AF193" s="490"/>
      <c r="AG193" s="490"/>
      <c r="AH193" s="490"/>
      <c r="AI193" s="490"/>
      <c r="AJ193" s="490"/>
      <c r="AN193" s="489"/>
      <c r="AO193" s="489"/>
      <c r="AP193" s="489"/>
      <c r="AQ193" s="489"/>
      <c r="AR193" s="489"/>
      <c r="AS193" s="489"/>
      <c r="AT193" s="489"/>
      <c r="AU193" s="489"/>
      <c r="AW193" s="489"/>
      <c r="AX193" s="489"/>
      <c r="AY193" s="489"/>
      <c r="AZ193" s="489"/>
      <c r="BA193" s="489"/>
      <c r="BB193" s="489"/>
      <c r="BC193" s="489"/>
      <c r="BD193" s="489"/>
      <c r="BE193" s="489"/>
      <c r="BF193" s="489"/>
      <c r="BG193" s="489"/>
      <c r="BI193" s="489"/>
      <c r="BJ193" s="489"/>
      <c r="BK193" s="489"/>
      <c r="BL193" s="489"/>
      <c r="BM193" s="489"/>
      <c r="BN193" s="489"/>
      <c r="BO193" s="489"/>
      <c r="BP193" s="489"/>
      <c r="BQ193" s="489"/>
      <c r="BR193" s="489"/>
      <c r="BS193" s="489"/>
      <c r="BT193" s="489"/>
      <c r="BU193" s="489"/>
      <c r="BV193" s="489"/>
      <c r="BW193" s="489"/>
      <c r="BX193" s="487"/>
      <c r="BY193" s="487"/>
    </row>
    <row r="194" spans="2:77" ht="0.75" customHeight="1">
      <c r="F194" s="492"/>
      <c r="G194" s="492"/>
      <c r="H194" s="492"/>
      <c r="I194" s="492"/>
      <c r="J194" s="492"/>
      <c r="K194" s="492"/>
      <c r="L194" s="492"/>
      <c r="S194" s="488"/>
      <c r="T194" s="488"/>
      <c r="U194" s="488"/>
      <c r="V194" s="488"/>
      <c r="AN194" s="489"/>
      <c r="AO194" s="489"/>
      <c r="AP194" s="489"/>
      <c r="AQ194" s="489"/>
    </row>
    <row r="195" spans="2:77" ht="12.75" hidden="1" customHeight="1">
      <c r="F195" s="492"/>
      <c r="G195" s="492"/>
      <c r="H195" s="492"/>
      <c r="I195" s="492"/>
      <c r="J195" s="492"/>
      <c r="K195" s="492"/>
      <c r="L195" s="492"/>
      <c r="AN195" s="489"/>
      <c r="AO195" s="489"/>
      <c r="AP195" s="489"/>
      <c r="AQ195" s="489"/>
    </row>
    <row r="196" spans="2:77" ht="6.75" customHeight="1">
      <c r="F196" s="492"/>
      <c r="G196" s="492"/>
      <c r="H196" s="492"/>
      <c r="I196" s="492"/>
      <c r="J196" s="492"/>
      <c r="K196" s="492"/>
      <c r="L196" s="492"/>
    </row>
    <row r="197" spans="2:77" ht="2.25" customHeight="1">
      <c r="F197" s="492"/>
      <c r="G197" s="492"/>
      <c r="H197" s="492"/>
      <c r="I197" s="492"/>
      <c r="J197" s="492"/>
      <c r="K197" s="492"/>
      <c r="L197" s="492"/>
    </row>
    <row r="198" spans="2:77" ht="9.75" customHeight="1">
      <c r="F198" s="492"/>
      <c r="G198" s="492"/>
      <c r="H198" s="492"/>
      <c r="I198" s="492"/>
    </row>
    <row r="199" spans="2:77" ht="10.5" customHeight="1">
      <c r="F199" s="492"/>
      <c r="G199" s="492"/>
      <c r="H199" s="492"/>
      <c r="I199" s="492"/>
    </row>
    <row r="200" spans="2:77" ht="2.25" customHeight="1"/>
    <row r="201" spans="2:77" ht="0.75" customHeight="1"/>
    <row r="202" spans="2:77" ht="9" customHeight="1"/>
    <row r="203" spans="2:77" ht="14.25" customHeight="1">
      <c r="B203" s="482" t="s">
        <v>1201</v>
      </c>
      <c r="C203" s="482"/>
      <c r="D203" s="482"/>
      <c r="E203" s="482"/>
      <c r="F203" s="482"/>
      <c r="G203" s="482"/>
      <c r="H203" s="482"/>
      <c r="I203" s="482"/>
      <c r="J203" s="482"/>
      <c r="K203" s="482"/>
      <c r="L203" s="482"/>
      <c r="M203" s="482"/>
      <c r="N203" s="482"/>
      <c r="O203" s="482"/>
      <c r="P203" s="482"/>
      <c r="Q203" s="482"/>
      <c r="R203" s="482"/>
      <c r="S203" s="482"/>
      <c r="T203" s="482"/>
      <c r="U203" s="482"/>
    </row>
    <row r="204" spans="2:77" ht="0.75" customHeight="1"/>
    <row r="205" spans="2:77" ht="12" customHeight="1">
      <c r="F205" s="480" t="s">
        <v>1202</v>
      </c>
      <c r="G205" s="480"/>
      <c r="H205" s="480"/>
      <c r="I205" s="480"/>
    </row>
    <row r="206" spans="2:77" ht="12" customHeight="1">
      <c r="B206" s="493" t="s">
        <v>420</v>
      </c>
      <c r="C206" s="493"/>
      <c r="D206" s="493"/>
      <c r="F206" s="480"/>
      <c r="G206" s="480"/>
      <c r="H206" s="480"/>
      <c r="I206" s="480"/>
      <c r="J206" s="480" t="s">
        <v>1203</v>
      </c>
      <c r="K206" s="480"/>
      <c r="L206" s="480"/>
      <c r="N206" s="494" t="s">
        <v>1204</v>
      </c>
      <c r="O206" s="494"/>
      <c r="P206" s="494"/>
      <c r="Q206" s="494"/>
      <c r="S206" s="480" t="s">
        <v>1205</v>
      </c>
      <c r="T206" s="480"/>
      <c r="U206" s="480"/>
      <c r="V206" s="480"/>
      <c r="W206" s="480"/>
      <c r="X206" s="480"/>
      <c r="Y206" s="491" t="s">
        <v>1206</v>
      </c>
      <c r="Z206" s="491"/>
      <c r="AA206" s="491"/>
      <c r="AB206" s="491"/>
      <c r="AE206" s="491" t="s">
        <v>1207</v>
      </c>
      <c r="AF206" s="491"/>
      <c r="AG206" s="491"/>
      <c r="AH206" s="491"/>
      <c r="AI206" s="491"/>
      <c r="AJ206" s="491"/>
      <c r="AN206" s="491" t="s">
        <v>1208</v>
      </c>
      <c r="AO206" s="491"/>
      <c r="AP206" s="491"/>
      <c r="AQ206" s="491"/>
      <c r="AR206" s="491" t="s">
        <v>1209</v>
      </c>
      <c r="AS206" s="491"/>
      <c r="AT206" s="491"/>
      <c r="AU206" s="491"/>
      <c r="AW206" s="491" t="s">
        <v>1210</v>
      </c>
      <c r="AX206" s="491"/>
      <c r="AY206" s="491"/>
      <c r="AZ206" s="491"/>
      <c r="BA206" s="491" t="s">
        <v>1211</v>
      </c>
      <c r="BB206" s="491"/>
      <c r="BC206" s="491"/>
      <c r="BD206" s="491" t="s">
        <v>1212</v>
      </c>
      <c r="BE206" s="491"/>
      <c r="BF206" s="491"/>
      <c r="BG206" s="491"/>
      <c r="BH206" s="491" t="s">
        <v>1213</v>
      </c>
      <c r="BI206" s="491"/>
      <c r="BJ206" s="491"/>
      <c r="BK206" s="491"/>
      <c r="BM206" s="491" t="s">
        <v>1214</v>
      </c>
      <c r="BN206" s="491"/>
      <c r="BO206" s="491"/>
      <c r="BP206" s="491"/>
      <c r="BQ206" s="491"/>
      <c r="BR206" s="491"/>
      <c r="BS206" s="491" t="s">
        <v>1215</v>
      </c>
      <c r="BT206" s="491"/>
      <c r="BU206" s="491"/>
      <c r="BX206" s="480" t="s">
        <v>1216</v>
      </c>
      <c r="BY206" s="480"/>
    </row>
    <row r="207" spans="2:77" ht="11.25" customHeight="1">
      <c r="B207" s="493"/>
      <c r="C207" s="493"/>
      <c r="D207" s="493"/>
      <c r="F207" s="480"/>
      <c r="G207" s="480"/>
      <c r="H207" s="480"/>
      <c r="I207" s="480"/>
      <c r="J207" s="480"/>
      <c r="K207" s="480"/>
      <c r="L207" s="480"/>
      <c r="N207" s="494"/>
      <c r="O207" s="494"/>
      <c r="P207" s="494"/>
      <c r="Q207" s="494"/>
      <c r="S207" s="480"/>
      <c r="T207" s="480"/>
      <c r="U207" s="480"/>
      <c r="V207" s="480"/>
      <c r="W207" s="480"/>
      <c r="X207" s="480"/>
      <c r="Y207" s="491"/>
      <c r="Z207" s="491"/>
      <c r="AA207" s="491"/>
      <c r="AB207" s="491"/>
      <c r="AE207" s="491"/>
      <c r="AF207" s="491"/>
      <c r="AG207" s="491"/>
      <c r="AH207" s="491"/>
      <c r="AI207" s="491"/>
      <c r="AJ207" s="491"/>
      <c r="AN207" s="491"/>
      <c r="AO207" s="491"/>
      <c r="AP207" s="491"/>
      <c r="AQ207" s="491"/>
      <c r="AR207" s="491"/>
      <c r="AS207" s="491"/>
      <c r="AT207" s="491"/>
      <c r="AU207" s="491"/>
      <c r="AW207" s="491"/>
      <c r="AX207" s="491"/>
      <c r="AY207" s="491"/>
      <c r="AZ207" s="491"/>
      <c r="BA207" s="491"/>
      <c r="BB207" s="491"/>
      <c r="BC207" s="491"/>
      <c r="BD207" s="491"/>
      <c r="BE207" s="491"/>
      <c r="BF207" s="491"/>
      <c r="BG207" s="491"/>
      <c r="BH207" s="491"/>
      <c r="BI207" s="491"/>
      <c r="BJ207" s="491"/>
      <c r="BK207" s="491"/>
      <c r="BM207" s="491"/>
      <c r="BN207" s="491"/>
      <c r="BO207" s="491"/>
      <c r="BP207" s="491"/>
      <c r="BQ207" s="491"/>
      <c r="BR207" s="491"/>
      <c r="BS207" s="491"/>
      <c r="BT207" s="491"/>
      <c r="BU207" s="491"/>
      <c r="BX207" s="480"/>
      <c r="BY207" s="480"/>
    </row>
    <row r="208" spans="2:77" ht="6.75" customHeight="1"/>
    <row r="209" spans="2:77" ht="0.75" customHeight="1"/>
    <row r="210" spans="2:77" ht="0.75" customHeight="1">
      <c r="B210" s="488" t="s">
        <v>127</v>
      </c>
      <c r="C210" s="488"/>
      <c r="D210" s="488"/>
      <c r="F210" s="492" t="s">
        <v>1241</v>
      </c>
      <c r="G210" s="492"/>
      <c r="H210" s="492"/>
      <c r="I210" s="492"/>
      <c r="J210" s="492" t="s">
        <v>1218</v>
      </c>
      <c r="K210" s="492"/>
      <c r="L210" s="492"/>
      <c r="N210" s="487" t="s">
        <v>753</v>
      </c>
      <c r="O210" s="487"/>
      <c r="P210" s="487"/>
      <c r="Q210" s="487"/>
      <c r="BN210" s="489">
        <v>0</v>
      </c>
      <c r="BO210" s="489"/>
      <c r="BP210" s="489"/>
      <c r="BQ210" s="489"/>
      <c r="BR210" s="489"/>
      <c r="BS210" s="489">
        <v>0</v>
      </c>
      <c r="BT210" s="489"/>
      <c r="BU210" s="489"/>
      <c r="BV210" s="489"/>
      <c r="BW210" s="489"/>
      <c r="BX210" s="487" t="s">
        <v>1222</v>
      </c>
      <c r="BY210" s="487"/>
    </row>
    <row r="211" spans="2:77" ht="5.25" customHeight="1">
      <c r="B211" s="488"/>
      <c r="C211" s="488"/>
      <c r="D211" s="488"/>
      <c r="F211" s="492"/>
      <c r="G211" s="492"/>
      <c r="H211" s="492"/>
      <c r="I211" s="492"/>
      <c r="J211" s="492"/>
      <c r="K211" s="492"/>
      <c r="L211" s="492"/>
      <c r="N211" s="487"/>
      <c r="O211" s="487"/>
      <c r="P211" s="487"/>
      <c r="Q211" s="487"/>
      <c r="S211" s="488" t="s">
        <v>1223</v>
      </c>
      <c r="T211" s="488"/>
      <c r="U211" s="488"/>
      <c r="V211" s="488"/>
      <c r="X211" s="489">
        <v>-1788.5</v>
      </c>
      <c r="Y211" s="489"/>
      <c r="Z211" s="489"/>
      <c r="AA211" s="489"/>
      <c r="AB211" s="489"/>
      <c r="AC211" s="489"/>
      <c r="AD211" s="490">
        <v>0</v>
      </c>
      <c r="AE211" s="490"/>
      <c r="AF211" s="490"/>
      <c r="AG211" s="490"/>
      <c r="AH211" s="490"/>
      <c r="AI211" s="490"/>
      <c r="AJ211" s="490"/>
      <c r="AN211" s="489">
        <v>-1788.5</v>
      </c>
      <c r="AO211" s="489"/>
      <c r="AP211" s="489"/>
      <c r="AQ211" s="489"/>
      <c r="AR211" s="489">
        <v>-1788.5</v>
      </c>
      <c r="AS211" s="489"/>
      <c r="AT211" s="489"/>
      <c r="AU211" s="489"/>
      <c r="AW211" s="489">
        <v>0</v>
      </c>
      <c r="AX211" s="489"/>
      <c r="AY211" s="489"/>
      <c r="AZ211" s="489"/>
      <c r="BA211" s="489">
        <v>0</v>
      </c>
      <c r="BB211" s="489"/>
      <c r="BC211" s="489"/>
      <c r="BD211" s="489">
        <v>0</v>
      </c>
      <c r="BE211" s="489"/>
      <c r="BF211" s="489"/>
      <c r="BG211" s="489"/>
      <c r="BI211" s="489">
        <v>0</v>
      </c>
      <c r="BJ211" s="489"/>
      <c r="BK211" s="489"/>
      <c r="BL211" s="489"/>
      <c r="BM211" s="489"/>
      <c r="BN211" s="489"/>
      <c r="BO211" s="489"/>
      <c r="BP211" s="489"/>
      <c r="BQ211" s="489"/>
      <c r="BR211" s="489"/>
      <c r="BS211" s="489"/>
      <c r="BT211" s="489"/>
      <c r="BU211" s="489"/>
      <c r="BV211" s="489"/>
      <c r="BW211" s="489"/>
      <c r="BX211" s="487"/>
      <c r="BY211" s="487"/>
    </row>
    <row r="212" spans="2:77" ht="3.75" customHeight="1">
      <c r="B212" s="488"/>
      <c r="C212" s="488"/>
      <c r="D212" s="488"/>
      <c r="F212" s="492"/>
      <c r="G212" s="492"/>
      <c r="H212" s="492"/>
      <c r="I212" s="492"/>
      <c r="J212" s="492"/>
      <c r="K212" s="492"/>
      <c r="L212" s="492"/>
      <c r="N212" s="487"/>
      <c r="O212" s="487"/>
      <c r="P212" s="487"/>
      <c r="Q212" s="487"/>
      <c r="S212" s="488"/>
      <c r="T212" s="488"/>
      <c r="U212" s="488"/>
      <c r="V212" s="488"/>
      <c r="X212" s="489"/>
      <c r="Y212" s="489"/>
      <c r="Z212" s="489"/>
      <c r="AA212" s="489"/>
      <c r="AB212" s="489"/>
      <c r="AC212" s="489"/>
      <c r="AD212" s="490"/>
      <c r="AE212" s="490"/>
      <c r="AF212" s="490"/>
      <c r="AG212" s="490"/>
      <c r="AH212" s="490"/>
      <c r="AI212" s="490"/>
      <c r="AJ212" s="490"/>
      <c r="AN212" s="489"/>
      <c r="AO212" s="489"/>
      <c r="AP212" s="489"/>
      <c r="AQ212" s="489"/>
      <c r="AR212" s="489"/>
      <c r="AS212" s="489"/>
      <c r="AT212" s="489"/>
      <c r="AU212" s="489"/>
      <c r="AW212" s="489"/>
      <c r="AX212" s="489"/>
      <c r="AY212" s="489"/>
      <c r="AZ212" s="489"/>
      <c r="BA212" s="489"/>
      <c r="BB212" s="489"/>
      <c r="BC212" s="489"/>
      <c r="BD212" s="489"/>
      <c r="BE212" s="489"/>
      <c r="BF212" s="489"/>
      <c r="BG212" s="489"/>
      <c r="BI212" s="489"/>
      <c r="BJ212" s="489"/>
      <c r="BK212" s="489"/>
      <c r="BL212" s="489"/>
      <c r="BM212" s="489"/>
      <c r="BN212" s="489"/>
      <c r="BO212" s="489"/>
      <c r="BP212" s="489"/>
      <c r="BQ212" s="489"/>
      <c r="BR212" s="489"/>
      <c r="BS212" s="489"/>
      <c r="BT212" s="489"/>
      <c r="BU212" s="489"/>
      <c r="BV212" s="489"/>
      <c r="BW212" s="489"/>
      <c r="BX212" s="487"/>
      <c r="BY212" s="487"/>
    </row>
    <row r="213" spans="2:77" ht="1.5" customHeight="1">
      <c r="F213" s="492"/>
      <c r="G213" s="492"/>
      <c r="H213" s="492"/>
      <c r="I213" s="492"/>
      <c r="J213" s="492"/>
      <c r="K213" s="492"/>
      <c r="L213" s="492"/>
      <c r="S213" s="488"/>
      <c r="T213" s="488"/>
      <c r="U213" s="488"/>
      <c r="V213" s="488"/>
      <c r="X213" s="489"/>
      <c r="Y213" s="489"/>
      <c r="Z213" s="489"/>
      <c r="AA213" s="489"/>
      <c r="AB213" s="489"/>
      <c r="AC213" s="489"/>
      <c r="AD213" s="490"/>
      <c r="AE213" s="490"/>
      <c r="AF213" s="490"/>
      <c r="AG213" s="490"/>
      <c r="AH213" s="490"/>
      <c r="AI213" s="490"/>
      <c r="AJ213" s="490"/>
      <c r="AN213" s="489"/>
      <c r="AO213" s="489"/>
      <c r="AP213" s="489"/>
      <c r="AQ213" s="489"/>
      <c r="AR213" s="489"/>
      <c r="AS213" s="489"/>
      <c r="AT213" s="489"/>
      <c r="AU213" s="489"/>
      <c r="AW213" s="489"/>
      <c r="AX213" s="489"/>
      <c r="AY213" s="489"/>
      <c r="AZ213" s="489"/>
      <c r="BA213" s="489"/>
      <c r="BB213" s="489"/>
      <c r="BC213" s="489"/>
      <c r="BD213" s="489"/>
      <c r="BE213" s="489"/>
      <c r="BF213" s="489"/>
      <c r="BG213" s="489"/>
      <c r="BI213" s="489"/>
      <c r="BJ213" s="489"/>
      <c r="BK213" s="489"/>
      <c r="BL213" s="489"/>
      <c r="BM213" s="489"/>
    </row>
    <row r="214" spans="2:77" ht="12.75" hidden="1" customHeight="1">
      <c r="F214" s="492"/>
      <c r="G214" s="492"/>
      <c r="H214" s="492"/>
      <c r="I214" s="492"/>
      <c r="J214" s="492"/>
      <c r="K214" s="492"/>
      <c r="L214" s="492"/>
      <c r="AN214" s="489"/>
      <c r="AO214" s="489"/>
      <c r="AP214" s="489"/>
      <c r="AQ214" s="489"/>
    </row>
    <row r="215" spans="2:77" ht="6.75" customHeight="1">
      <c r="F215" s="492"/>
      <c r="G215" s="492"/>
      <c r="H215" s="492"/>
      <c r="I215" s="492"/>
      <c r="J215" s="492"/>
      <c r="K215" s="492"/>
      <c r="L215" s="492"/>
    </row>
    <row r="216" spans="2:77" ht="1.5" customHeight="1">
      <c r="F216" s="492"/>
      <c r="G216" s="492"/>
      <c r="H216" s="492"/>
      <c r="I216" s="492"/>
      <c r="J216" s="492"/>
      <c r="K216" s="492"/>
      <c r="L216" s="492"/>
    </row>
    <row r="217" spans="2:77" ht="9.75" customHeight="1">
      <c r="F217" s="492"/>
      <c r="G217" s="492"/>
      <c r="H217" s="492"/>
      <c r="I217" s="492"/>
    </row>
    <row r="218" spans="2:77" ht="9.75" customHeight="1">
      <c r="F218" s="492"/>
      <c r="G218" s="492"/>
      <c r="H218" s="492"/>
      <c r="I218" s="492"/>
    </row>
    <row r="219" spans="2:77" ht="10.5" customHeight="1">
      <c r="F219" s="492"/>
      <c r="G219" s="492"/>
      <c r="H219" s="492"/>
      <c r="I219" s="492"/>
    </row>
    <row r="220" spans="2:77" ht="2.25" customHeight="1"/>
    <row r="221" spans="2:77" ht="1.5" customHeight="1"/>
    <row r="222" spans="2:77" ht="12.75" hidden="1" customHeight="1">
      <c r="B222" s="488" t="s">
        <v>147</v>
      </c>
      <c r="C222" s="488"/>
      <c r="D222" s="488"/>
      <c r="F222" s="492" t="s">
        <v>1242</v>
      </c>
      <c r="G222" s="492"/>
      <c r="H222" s="492"/>
      <c r="I222" s="492"/>
      <c r="J222" s="492" t="s">
        <v>1218</v>
      </c>
      <c r="K222" s="492"/>
      <c r="L222" s="492"/>
      <c r="N222" s="487" t="s">
        <v>865</v>
      </c>
      <c r="O222" s="487"/>
      <c r="P222" s="487"/>
      <c r="Q222" s="487"/>
      <c r="BN222" s="489">
        <v>0</v>
      </c>
      <c r="BO222" s="489"/>
      <c r="BP222" s="489"/>
      <c r="BQ222" s="489"/>
      <c r="BR222" s="489"/>
      <c r="BS222" s="489">
        <v>0</v>
      </c>
      <c r="BT222" s="489"/>
      <c r="BU222" s="489"/>
      <c r="BV222" s="489"/>
      <c r="BW222" s="489"/>
      <c r="BX222" s="487" t="s">
        <v>1229</v>
      </c>
      <c r="BY222" s="487"/>
    </row>
    <row r="223" spans="2:77" ht="5.25" customHeight="1">
      <c r="B223" s="488"/>
      <c r="C223" s="488"/>
      <c r="D223" s="488"/>
      <c r="F223" s="492"/>
      <c r="G223" s="492"/>
      <c r="H223" s="492"/>
      <c r="I223" s="492"/>
      <c r="J223" s="492"/>
      <c r="K223" s="492"/>
      <c r="L223" s="492"/>
      <c r="N223" s="487"/>
      <c r="O223" s="487"/>
      <c r="P223" s="487"/>
      <c r="Q223" s="487"/>
      <c r="S223" s="488" t="s">
        <v>1223</v>
      </c>
      <c r="T223" s="488"/>
      <c r="U223" s="488"/>
      <c r="V223" s="488"/>
      <c r="X223" s="489">
        <v>-1654</v>
      </c>
      <c r="Y223" s="489"/>
      <c r="Z223" s="489"/>
      <c r="AA223" s="489"/>
      <c r="AB223" s="489"/>
      <c r="AC223" s="489"/>
      <c r="AD223" s="490">
        <v>0</v>
      </c>
      <c r="AE223" s="490"/>
      <c r="AF223" s="490"/>
      <c r="AG223" s="490"/>
      <c r="AH223" s="490"/>
      <c r="AI223" s="490"/>
      <c r="AJ223" s="490"/>
      <c r="AN223" s="489">
        <v>-1654</v>
      </c>
      <c r="AO223" s="489"/>
      <c r="AP223" s="489"/>
      <c r="AQ223" s="489"/>
      <c r="AR223" s="489">
        <v>-1654</v>
      </c>
      <c r="AS223" s="489"/>
      <c r="AT223" s="489"/>
      <c r="AU223" s="489"/>
      <c r="AW223" s="489">
        <v>0</v>
      </c>
      <c r="AX223" s="489"/>
      <c r="AY223" s="489"/>
      <c r="AZ223" s="489"/>
      <c r="BA223" s="489">
        <v>0</v>
      </c>
      <c r="BB223" s="489"/>
      <c r="BC223" s="489"/>
      <c r="BD223" s="489">
        <v>0</v>
      </c>
      <c r="BE223" s="489"/>
      <c r="BF223" s="489"/>
      <c r="BG223" s="489"/>
      <c r="BI223" s="489">
        <v>0</v>
      </c>
      <c r="BJ223" s="489"/>
      <c r="BK223" s="489"/>
      <c r="BL223" s="489"/>
      <c r="BM223" s="489"/>
      <c r="BN223" s="489"/>
      <c r="BO223" s="489"/>
      <c r="BP223" s="489"/>
      <c r="BQ223" s="489"/>
      <c r="BR223" s="489"/>
      <c r="BS223" s="489"/>
      <c r="BT223" s="489"/>
      <c r="BU223" s="489"/>
      <c r="BV223" s="489"/>
      <c r="BW223" s="489"/>
      <c r="BX223" s="487"/>
      <c r="BY223" s="487"/>
    </row>
    <row r="224" spans="2:77" ht="4.5" customHeight="1">
      <c r="B224" s="488"/>
      <c r="C224" s="488"/>
      <c r="D224" s="488"/>
      <c r="F224" s="492"/>
      <c r="G224" s="492"/>
      <c r="H224" s="492"/>
      <c r="I224" s="492"/>
      <c r="J224" s="492"/>
      <c r="K224" s="492"/>
      <c r="L224" s="492"/>
      <c r="N224" s="487"/>
      <c r="O224" s="487"/>
      <c r="P224" s="487"/>
      <c r="Q224" s="487"/>
      <c r="S224" s="488"/>
      <c r="T224" s="488"/>
      <c r="U224" s="488"/>
      <c r="V224" s="488"/>
      <c r="X224" s="489"/>
      <c r="Y224" s="489"/>
      <c r="Z224" s="489"/>
      <c r="AA224" s="489"/>
      <c r="AB224" s="489"/>
      <c r="AC224" s="489"/>
      <c r="AD224" s="490"/>
      <c r="AE224" s="490"/>
      <c r="AF224" s="490"/>
      <c r="AG224" s="490"/>
      <c r="AH224" s="490"/>
      <c r="AI224" s="490"/>
      <c r="AJ224" s="490"/>
      <c r="AN224" s="489"/>
      <c r="AO224" s="489"/>
      <c r="AP224" s="489"/>
      <c r="AQ224" s="489"/>
      <c r="AR224" s="489"/>
      <c r="AS224" s="489"/>
      <c r="AT224" s="489"/>
      <c r="AU224" s="489"/>
      <c r="AW224" s="489"/>
      <c r="AX224" s="489"/>
      <c r="AY224" s="489"/>
      <c r="AZ224" s="489"/>
      <c r="BA224" s="489"/>
      <c r="BB224" s="489"/>
      <c r="BC224" s="489"/>
      <c r="BD224" s="489"/>
      <c r="BE224" s="489"/>
      <c r="BF224" s="489"/>
      <c r="BG224" s="489"/>
      <c r="BI224" s="489"/>
      <c r="BJ224" s="489"/>
      <c r="BK224" s="489"/>
      <c r="BL224" s="489"/>
      <c r="BM224" s="489"/>
      <c r="BN224" s="489"/>
      <c r="BO224" s="489"/>
      <c r="BP224" s="489"/>
      <c r="BQ224" s="489"/>
      <c r="BR224" s="489"/>
      <c r="BS224" s="489"/>
      <c r="BT224" s="489"/>
      <c r="BU224" s="489"/>
      <c r="BV224" s="489"/>
      <c r="BW224" s="489"/>
      <c r="BX224" s="487"/>
      <c r="BY224" s="487"/>
    </row>
    <row r="225" spans="2:77" ht="0.75" customHeight="1">
      <c r="F225" s="492"/>
      <c r="G225" s="492"/>
      <c r="H225" s="492"/>
      <c r="I225" s="492"/>
      <c r="J225" s="492"/>
      <c r="K225" s="492"/>
      <c r="L225" s="492"/>
      <c r="S225" s="488"/>
      <c r="T225" s="488"/>
      <c r="U225" s="488"/>
      <c r="V225" s="488"/>
      <c r="AN225" s="489"/>
      <c r="AO225" s="489"/>
      <c r="AP225" s="489"/>
      <c r="AQ225" s="489"/>
    </row>
    <row r="226" spans="2:77" ht="12.75" hidden="1" customHeight="1">
      <c r="F226" s="492"/>
      <c r="G226" s="492"/>
      <c r="H226" s="492"/>
      <c r="I226" s="492"/>
      <c r="J226" s="492"/>
      <c r="K226" s="492"/>
      <c r="L226" s="492"/>
      <c r="AN226" s="489"/>
      <c r="AO226" s="489"/>
      <c r="AP226" s="489"/>
      <c r="AQ226" s="489"/>
    </row>
    <row r="227" spans="2:77" ht="6.75" customHeight="1">
      <c r="F227" s="492"/>
      <c r="G227" s="492"/>
      <c r="H227" s="492"/>
      <c r="I227" s="492"/>
      <c r="J227" s="492"/>
      <c r="K227" s="492"/>
      <c r="L227" s="492"/>
    </row>
    <row r="228" spans="2:77" ht="2.25" customHeight="1">
      <c r="F228" s="492"/>
      <c r="G228" s="492"/>
      <c r="H228" s="492"/>
      <c r="I228" s="492"/>
      <c r="J228" s="492"/>
      <c r="K228" s="492"/>
      <c r="L228" s="492"/>
    </row>
    <row r="229" spans="2:77" ht="9.75" customHeight="1">
      <c r="F229" s="492"/>
      <c r="G229" s="492"/>
      <c r="H229" s="492"/>
      <c r="I229" s="492"/>
    </row>
    <row r="230" spans="2:77" ht="9.75" customHeight="1">
      <c r="F230" s="492"/>
      <c r="G230" s="492"/>
      <c r="H230" s="492"/>
      <c r="I230" s="492"/>
    </row>
    <row r="231" spans="2:77" ht="10.5" customHeight="1">
      <c r="F231" s="492"/>
      <c r="G231" s="492"/>
      <c r="H231" s="492"/>
      <c r="I231" s="492"/>
    </row>
    <row r="232" spans="2:77" ht="2.25" customHeight="1"/>
    <row r="233" spans="2:77" ht="1.5" customHeight="1"/>
    <row r="234" spans="2:77" ht="12.75" hidden="1" customHeight="1">
      <c r="B234" s="488" t="s">
        <v>152</v>
      </c>
      <c r="C234" s="488"/>
      <c r="D234" s="488"/>
      <c r="F234" s="492" t="s">
        <v>1243</v>
      </c>
      <c r="G234" s="492"/>
      <c r="H234" s="492"/>
      <c r="I234" s="492"/>
      <c r="J234" s="492" t="s">
        <v>1218</v>
      </c>
      <c r="K234" s="492"/>
      <c r="L234" s="492"/>
      <c r="N234" s="487" t="s">
        <v>1027</v>
      </c>
      <c r="O234" s="487"/>
      <c r="P234" s="487"/>
      <c r="Q234" s="487"/>
      <c r="BN234" s="489">
        <v>0</v>
      </c>
      <c r="BO234" s="489"/>
      <c r="BP234" s="489"/>
      <c r="BQ234" s="489"/>
      <c r="BR234" s="489"/>
      <c r="BS234" s="489">
        <v>0</v>
      </c>
      <c r="BT234" s="489"/>
      <c r="BU234" s="489"/>
      <c r="BV234" s="489"/>
      <c r="BW234" s="489"/>
      <c r="BX234" s="487" t="s">
        <v>1222</v>
      </c>
      <c r="BY234" s="487"/>
    </row>
    <row r="235" spans="2:77" ht="5.25" customHeight="1">
      <c r="B235" s="488"/>
      <c r="C235" s="488"/>
      <c r="D235" s="488"/>
      <c r="F235" s="492"/>
      <c r="G235" s="492"/>
      <c r="H235" s="492"/>
      <c r="I235" s="492"/>
      <c r="J235" s="492"/>
      <c r="K235" s="492"/>
      <c r="L235" s="492"/>
      <c r="N235" s="487"/>
      <c r="O235" s="487"/>
      <c r="P235" s="487"/>
      <c r="Q235" s="487"/>
      <c r="S235" s="488" t="s">
        <v>1051</v>
      </c>
      <c r="T235" s="488"/>
      <c r="U235" s="488"/>
      <c r="V235" s="488"/>
      <c r="X235" s="489">
        <v>-722.26</v>
      </c>
      <c r="Y235" s="489"/>
      <c r="Z235" s="489"/>
      <c r="AA235" s="489"/>
      <c r="AB235" s="489"/>
      <c r="AC235" s="489"/>
      <c r="AD235" s="490">
        <v>0</v>
      </c>
      <c r="AE235" s="490"/>
      <c r="AF235" s="490"/>
      <c r="AG235" s="490"/>
      <c r="AH235" s="490"/>
      <c r="AI235" s="490"/>
      <c r="AJ235" s="490"/>
      <c r="AR235" s="489">
        <v>-722.26</v>
      </c>
      <c r="AS235" s="489"/>
      <c r="AT235" s="489"/>
      <c r="AU235" s="489"/>
      <c r="AW235" s="489">
        <v>0</v>
      </c>
      <c r="AX235" s="489"/>
      <c r="AY235" s="489"/>
      <c r="AZ235" s="489"/>
      <c r="BA235" s="489">
        <v>0</v>
      </c>
      <c r="BB235" s="489"/>
      <c r="BC235" s="489"/>
      <c r="BD235" s="489">
        <v>0</v>
      </c>
      <c r="BE235" s="489"/>
      <c r="BF235" s="489"/>
      <c r="BG235" s="489"/>
      <c r="BI235" s="489">
        <v>0</v>
      </c>
      <c r="BJ235" s="489"/>
      <c r="BK235" s="489"/>
      <c r="BL235" s="489"/>
      <c r="BM235" s="489"/>
      <c r="BN235" s="489"/>
      <c r="BO235" s="489"/>
      <c r="BP235" s="489"/>
      <c r="BQ235" s="489"/>
      <c r="BR235" s="489"/>
      <c r="BS235" s="489"/>
      <c r="BT235" s="489"/>
      <c r="BU235" s="489"/>
      <c r="BV235" s="489"/>
      <c r="BW235" s="489"/>
      <c r="BX235" s="487"/>
      <c r="BY235" s="487"/>
    </row>
    <row r="236" spans="2:77" ht="4.5" customHeight="1">
      <c r="B236" s="488"/>
      <c r="C236" s="488"/>
      <c r="D236" s="488"/>
      <c r="F236" s="492"/>
      <c r="G236" s="492"/>
      <c r="H236" s="492"/>
      <c r="I236" s="492"/>
      <c r="J236" s="492"/>
      <c r="K236" s="492"/>
      <c r="L236" s="492"/>
      <c r="N236" s="487"/>
      <c r="O236" s="487"/>
      <c r="P236" s="487"/>
      <c r="Q236" s="487"/>
      <c r="S236" s="488"/>
      <c r="T236" s="488"/>
      <c r="U236" s="488"/>
      <c r="V236" s="488"/>
      <c r="X236" s="489"/>
      <c r="Y236" s="489"/>
      <c r="Z236" s="489"/>
      <c r="AA236" s="489"/>
      <c r="AB236" s="489"/>
      <c r="AC236" s="489"/>
      <c r="AD236" s="490"/>
      <c r="AE236" s="490"/>
      <c r="AF236" s="490"/>
      <c r="AG236" s="490"/>
      <c r="AH236" s="490"/>
      <c r="AI236" s="490"/>
      <c r="AJ236" s="490"/>
      <c r="AR236" s="489"/>
      <c r="AS236" s="489"/>
      <c r="AT236" s="489"/>
      <c r="AU236" s="489"/>
      <c r="AW236" s="489"/>
      <c r="AX236" s="489"/>
      <c r="AY236" s="489"/>
      <c r="AZ236" s="489"/>
      <c r="BA236" s="489"/>
      <c r="BB236" s="489"/>
      <c r="BC236" s="489"/>
      <c r="BD236" s="489"/>
      <c r="BE236" s="489"/>
      <c r="BF236" s="489"/>
      <c r="BG236" s="489"/>
      <c r="BI236" s="489"/>
      <c r="BJ236" s="489"/>
      <c r="BK236" s="489"/>
      <c r="BL236" s="489"/>
      <c r="BM236" s="489"/>
      <c r="BN236" s="489"/>
      <c r="BO236" s="489"/>
      <c r="BP236" s="489"/>
      <c r="BQ236" s="489"/>
      <c r="BR236" s="489"/>
      <c r="BS236" s="489"/>
      <c r="BT236" s="489"/>
      <c r="BU236" s="489"/>
      <c r="BV236" s="489"/>
      <c r="BW236" s="489"/>
      <c r="BX236" s="487"/>
      <c r="BY236" s="487"/>
    </row>
    <row r="237" spans="2:77" ht="12.75" hidden="1" customHeight="1">
      <c r="F237" s="492"/>
      <c r="G237" s="492"/>
      <c r="H237" s="492"/>
      <c r="I237" s="492"/>
      <c r="J237" s="492"/>
      <c r="K237" s="492"/>
      <c r="L237" s="492"/>
      <c r="S237" s="488"/>
      <c r="T237" s="488"/>
      <c r="U237" s="488"/>
      <c r="V237" s="488"/>
    </row>
    <row r="238" spans="2:77" ht="0.75" customHeight="1">
      <c r="F238" s="492"/>
      <c r="G238" s="492"/>
      <c r="H238" s="492"/>
      <c r="I238" s="492"/>
      <c r="J238" s="492"/>
      <c r="K238" s="492"/>
      <c r="L238" s="492"/>
    </row>
    <row r="239" spans="2:77" ht="6.75" customHeight="1">
      <c r="F239" s="492"/>
      <c r="G239" s="492"/>
      <c r="H239" s="492"/>
      <c r="I239" s="492"/>
      <c r="J239" s="492"/>
      <c r="K239" s="492"/>
      <c r="L239" s="492"/>
    </row>
    <row r="240" spans="2:77" ht="1.5" customHeight="1">
      <c r="F240" s="492"/>
      <c r="G240" s="492"/>
      <c r="H240" s="492"/>
      <c r="I240" s="492"/>
      <c r="J240" s="492"/>
      <c r="K240" s="492"/>
      <c r="L240" s="492"/>
    </row>
    <row r="241" spans="2:77" ht="0.75" customHeight="1">
      <c r="F241" s="492"/>
      <c r="G241" s="492"/>
      <c r="H241" s="492"/>
      <c r="I241" s="492"/>
      <c r="J241" s="492"/>
      <c r="K241" s="492"/>
      <c r="L241" s="492"/>
      <c r="S241" s="488" t="s">
        <v>1230</v>
      </c>
      <c r="T241" s="488"/>
      <c r="U241" s="488"/>
      <c r="V241" s="488"/>
      <c r="X241" s="489">
        <v>-18</v>
      </c>
      <c r="Y241" s="489"/>
      <c r="Z241" s="489"/>
      <c r="AA241" s="489"/>
      <c r="AB241" s="489"/>
      <c r="AC241" s="489"/>
      <c r="AD241" s="490">
        <v>0</v>
      </c>
      <c r="AE241" s="490"/>
      <c r="AF241" s="490"/>
      <c r="AG241" s="490"/>
      <c r="AH241" s="490"/>
      <c r="AI241" s="490"/>
      <c r="AJ241" s="490"/>
      <c r="AR241" s="489">
        <v>0</v>
      </c>
      <c r="AS241" s="489"/>
      <c r="AT241" s="489"/>
      <c r="AU241" s="489"/>
      <c r="AW241" s="489">
        <v>0</v>
      </c>
      <c r="AX241" s="489"/>
      <c r="AY241" s="489"/>
      <c r="AZ241" s="489"/>
      <c r="BA241" s="489">
        <v>-18</v>
      </c>
      <c r="BB241" s="489"/>
      <c r="BC241" s="489"/>
      <c r="BD241" s="489">
        <v>0</v>
      </c>
      <c r="BE241" s="489"/>
      <c r="BF241" s="489"/>
      <c r="BG241" s="489"/>
      <c r="BI241" s="489">
        <v>0</v>
      </c>
      <c r="BJ241" s="489"/>
      <c r="BK241" s="489"/>
      <c r="BL241" s="489"/>
      <c r="BM241" s="489"/>
    </row>
    <row r="242" spans="2:77" ht="9" customHeight="1">
      <c r="F242" s="492"/>
      <c r="G242" s="492"/>
      <c r="H242" s="492"/>
      <c r="I242" s="492"/>
      <c r="S242" s="488"/>
      <c r="T242" s="488"/>
      <c r="U242" s="488"/>
      <c r="V242" s="488"/>
      <c r="X242" s="489"/>
      <c r="Y242" s="489"/>
      <c r="Z242" s="489"/>
      <c r="AA242" s="489"/>
      <c r="AB242" s="489"/>
      <c r="AC242" s="489"/>
      <c r="AD242" s="490"/>
      <c r="AE242" s="490"/>
      <c r="AF242" s="490"/>
      <c r="AG242" s="490"/>
      <c r="AH242" s="490"/>
      <c r="AI242" s="490"/>
      <c r="AJ242" s="490"/>
      <c r="AR242" s="489"/>
      <c r="AS242" s="489"/>
      <c r="AT242" s="489"/>
      <c r="AU242" s="489"/>
      <c r="AW242" s="489"/>
      <c r="AX242" s="489"/>
      <c r="AY242" s="489"/>
      <c r="AZ242" s="489"/>
      <c r="BA242" s="489"/>
      <c r="BB242" s="489"/>
      <c r="BC242" s="489"/>
      <c r="BD242" s="489"/>
      <c r="BE242" s="489"/>
      <c r="BF242" s="489"/>
      <c r="BG242" s="489"/>
      <c r="BI242" s="489"/>
      <c r="BJ242" s="489"/>
      <c r="BK242" s="489"/>
      <c r="BL242" s="489"/>
      <c r="BM242" s="489"/>
    </row>
    <row r="243" spans="2:77" ht="0.75" customHeight="1">
      <c r="F243" s="492"/>
      <c r="G243" s="492"/>
      <c r="H243" s="492"/>
      <c r="I243" s="492"/>
    </row>
    <row r="244" spans="2:77" ht="6.75" customHeight="1">
      <c r="F244" s="492"/>
      <c r="G244" s="492"/>
      <c r="H244" s="492"/>
      <c r="I244" s="492"/>
    </row>
    <row r="245" spans="2:77" ht="2.25" customHeight="1">
      <c r="F245" s="492"/>
      <c r="G245" s="492"/>
      <c r="H245" s="492"/>
      <c r="I245" s="492"/>
    </row>
    <row r="246" spans="2:77" ht="1.5" customHeight="1">
      <c r="F246" s="492"/>
      <c r="G246" s="492"/>
      <c r="H246" s="492"/>
      <c r="I246" s="492"/>
      <c r="S246" s="496" t="s">
        <v>1232</v>
      </c>
      <c r="T246" s="496"/>
      <c r="U246" s="496"/>
      <c r="V246" s="496"/>
      <c r="X246" s="489">
        <v>-740.26</v>
      </c>
      <c r="Y246" s="489"/>
      <c r="Z246" s="489"/>
      <c r="AA246" s="489"/>
      <c r="AB246" s="489"/>
      <c r="AC246" s="489"/>
      <c r="AD246" s="489">
        <v>0</v>
      </c>
      <c r="AE246" s="489"/>
      <c r="AF246" s="489"/>
      <c r="AG246" s="489"/>
      <c r="AH246" s="489"/>
      <c r="AI246" s="489"/>
      <c r="AJ246" s="489"/>
      <c r="AN246" s="489">
        <v>-740.26</v>
      </c>
      <c r="AO246" s="489"/>
      <c r="AP246" s="489"/>
      <c r="AQ246" s="489"/>
      <c r="AR246" s="489">
        <v>-722.26</v>
      </c>
      <c r="AS246" s="489"/>
      <c r="AT246" s="489"/>
      <c r="AU246" s="489"/>
      <c r="AW246" s="489">
        <v>0</v>
      </c>
      <c r="AX246" s="489"/>
      <c r="AY246" s="489"/>
      <c r="AZ246" s="489"/>
      <c r="BA246" s="489">
        <v>-18</v>
      </c>
      <c r="BB246" s="489"/>
      <c r="BC246" s="489"/>
      <c r="BD246" s="489">
        <v>0</v>
      </c>
      <c r="BE246" s="489"/>
      <c r="BF246" s="489"/>
      <c r="BG246" s="489"/>
      <c r="BH246" s="489">
        <v>0</v>
      </c>
      <c r="BI246" s="489"/>
      <c r="BJ246" s="489"/>
      <c r="BK246" s="489"/>
      <c r="BL246" s="489"/>
    </row>
    <row r="247" spans="2:77">
      <c r="S247" s="496"/>
      <c r="T247" s="496"/>
      <c r="U247" s="496"/>
      <c r="V247" s="496"/>
      <c r="X247" s="489"/>
      <c r="Y247" s="489"/>
      <c r="Z247" s="489"/>
      <c r="AA247" s="489"/>
      <c r="AB247" s="489"/>
      <c r="AC247" s="489"/>
      <c r="AD247" s="489"/>
      <c r="AE247" s="489"/>
      <c r="AF247" s="489"/>
      <c r="AG247" s="489"/>
      <c r="AH247" s="489"/>
      <c r="AI247" s="489"/>
      <c r="AJ247" s="489"/>
      <c r="AN247" s="489"/>
      <c r="AO247" s="489"/>
      <c r="AP247" s="489"/>
      <c r="AQ247" s="489"/>
      <c r="AR247" s="489"/>
      <c r="AS247" s="489"/>
      <c r="AT247" s="489"/>
      <c r="AU247" s="489"/>
      <c r="AW247" s="489"/>
      <c r="AX247" s="489"/>
      <c r="AY247" s="489"/>
      <c r="AZ247" s="489"/>
      <c r="BA247" s="489"/>
      <c r="BB247" s="489"/>
      <c r="BC247" s="489"/>
      <c r="BD247" s="489"/>
      <c r="BE247" s="489"/>
      <c r="BF247" s="489"/>
      <c r="BG247" s="489"/>
      <c r="BH247" s="489"/>
      <c r="BI247" s="489"/>
      <c r="BJ247" s="489"/>
      <c r="BK247" s="489"/>
      <c r="BL247" s="489"/>
    </row>
    <row r="248" spans="2:77" ht="3" customHeight="1"/>
    <row r="249" spans="2:77" ht="1.5" customHeight="1"/>
    <row r="250" spans="2:77" ht="12.75" hidden="1" customHeight="1">
      <c r="B250" s="488" t="s">
        <v>164</v>
      </c>
      <c r="C250" s="488"/>
      <c r="D250" s="488"/>
      <c r="F250" s="492" t="s">
        <v>1244</v>
      </c>
      <c r="G250" s="492"/>
      <c r="H250" s="492"/>
      <c r="I250" s="492"/>
      <c r="J250" s="488" t="s">
        <v>1245</v>
      </c>
      <c r="K250" s="488"/>
      <c r="L250" s="488"/>
      <c r="N250" s="497" t="s">
        <v>1246</v>
      </c>
      <c r="O250" s="497"/>
      <c r="P250" s="497"/>
      <c r="Q250" s="497"/>
      <c r="BN250" s="489">
        <v>0</v>
      </c>
      <c r="BO250" s="489"/>
      <c r="BP250" s="489"/>
      <c r="BQ250" s="489"/>
      <c r="BR250" s="489"/>
      <c r="BS250" s="489">
        <v>0</v>
      </c>
      <c r="BT250" s="489"/>
      <c r="BU250" s="489"/>
      <c r="BV250" s="489"/>
      <c r="BW250" s="489"/>
      <c r="BX250" s="487" t="s">
        <v>1247</v>
      </c>
      <c r="BY250" s="487"/>
    </row>
    <row r="251" spans="2:77" ht="5.25" customHeight="1">
      <c r="B251" s="488"/>
      <c r="C251" s="488"/>
      <c r="D251" s="488"/>
      <c r="F251" s="492"/>
      <c r="G251" s="492"/>
      <c r="H251" s="492"/>
      <c r="I251" s="492"/>
      <c r="J251" s="488"/>
      <c r="K251" s="488"/>
      <c r="L251" s="488"/>
      <c r="N251" s="497"/>
      <c r="O251" s="497"/>
      <c r="P251" s="497"/>
      <c r="Q251" s="497"/>
      <c r="S251" s="488" t="s">
        <v>1223</v>
      </c>
      <c r="T251" s="488"/>
      <c r="U251" s="488"/>
      <c r="V251" s="488"/>
      <c r="X251" s="489">
        <v>-100</v>
      </c>
      <c r="Y251" s="489"/>
      <c r="Z251" s="489"/>
      <c r="AA251" s="489"/>
      <c r="AB251" s="489"/>
      <c r="AC251" s="489"/>
      <c r="AD251" s="490">
        <v>0</v>
      </c>
      <c r="AE251" s="490"/>
      <c r="AF251" s="490"/>
      <c r="AG251" s="490"/>
      <c r="AH251" s="490"/>
      <c r="AI251" s="490"/>
      <c r="AJ251" s="490"/>
      <c r="AN251" s="489">
        <v>-100</v>
      </c>
      <c r="AO251" s="489"/>
      <c r="AP251" s="489"/>
      <c r="AQ251" s="489"/>
      <c r="AR251" s="489">
        <v>-100</v>
      </c>
      <c r="AS251" s="489"/>
      <c r="AT251" s="489"/>
      <c r="AU251" s="489"/>
      <c r="AW251" s="489">
        <v>0</v>
      </c>
      <c r="AX251" s="489"/>
      <c r="AY251" s="489"/>
      <c r="AZ251" s="489"/>
      <c r="BA251" s="489">
        <v>0</v>
      </c>
      <c r="BB251" s="489"/>
      <c r="BC251" s="489"/>
      <c r="BD251" s="489">
        <v>0</v>
      </c>
      <c r="BE251" s="489"/>
      <c r="BF251" s="489"/>
      <c r="BG251" s="489"/>
      <c r="BI251" s="489">
        <v>0</v>
      </c>
      <c r="BJ251" s="489"/>
      <c r="BK251" s="489"/>
      <c r="BL251" s="489"/>
      <c r="BM251" s="489"/>
      <c r="BN251" s="489"/>
      <c r="BO251" s="489"/>
      <c r="BP251" s="489"/>
      <c r="BQ251" s="489"/>
      <c r="BR251" s="489"/>
      <c r="BS251" s="489"/>
      <c r="BT251" s="489"/>
      <c r="BU251" s="489"/>
      <c r="BV251" s="489"/>
      <c r="BW251" s="489"/>
      <c r="BX251" s="487"/>
      <c r="BY251" s="487"/>
    </row>
    <row r="252" spans="2:77" ht="4.5" customHeight="1">
      <c r="B252" s="488"/>
      <c r="C252" s="488"/>
      <c r="D252" s="488"/>
      <c r="F252" s="492"/>
      <c r="G252" s="492"/>
      <c r="H252" s="492"/>
      <c r="I252" s="492"/>
      <c r="J252" s="488"/>
      <c r="K252" s="488"/>
      <c r="L252" s="488"/>
      <c r="N252" s="497"/>
      <c r="O252" s="497"/>
      <c r="P252" s="497"/>
      <c r="Q252" s="497"/>
      <c r="S252" s="488"/>
      <c r="T252" s="488"/>
      <c r="U252" s="488"/>
      <c r="V252" s="488"/>
      <c r="X252" s="489"/>
      <c r="Y252" s="489"/>
      <c r="Z252" s="489"/>
      <c r="AA252" s="489"/>
      <c r="AB252" s="489"/>
      <c r="AC252" s="489"/>
      <c r="AD252" s="490"/>
      <c r="AE252" s="490"/>
      <c r="AF252" s="490"/>
      <c r="AG252" s="490"/>
      <c r="AH252" s="490"/>
      <c r="AI252" s="490"/>
      <c r="AJ252" s="490"/>
      <c r="AN252" s="489"/>
      <c r="AO252" s="489"/>
      <c r="AP252" s="489"/>
      <c r="AQ252" s="489"/>
      <c r="AR252" s="489"/>
      <c r="AS252" s="489"/>
      <c r="AT252" s="489"/>
      <c r="AU252" s="489"/>
      <c r="AW252" s="489"/>
      <c r="AX252" s="489"/>
      <c r="AY252" s="489"/>
      <c r="AZ252" s="489"/>
      <c r="BA252" s="489"/>
      <c r="BB252" s="489"/>
      <c r="BC252" s="489"/>
      <c r="BD252" s="489"/>
      <c r="BE252" s="489"/>
      <c r="BF252" s="489"/>
      <c r="BG252" s="489"/>
      <c r="BI252" s="489"/>
      <c r="BJ252" s="489"/>
      <c r="BK252" s="489"/>
      <c r="BL252" s="489"/>
      <c r="BM252" s="489"/>
      <c r="BN252" s="489"/>
      <c r="BO252" s="489"/>
      <c r="BP252" s="489"/>
      <c r="BQ252" s="489"/>
      <c r="BR252" s="489"/>
      <c r="BS252" s="489"/>
      <c r="BT252" s="489"/>
      <c r="BU252" s="489"/>
      <c r="BV252" s="489"/>
      <c r="BW252" s="489"/>
      <c r="BX252" s="487"/>
      <c r="BY252" s="487"/>
    </row>
    <row r="253" spans="2:77" ht="0.75" customHeight="1">
      <c r="F253" s="492"/>
      <c r="G253" s="492"/>
      <c r="H253" s="492"/>
      <c r="I253" s="492"/>
      <c r="N253" s="497"/>
      <c r="O253" s="497"/>
      <c r="P253" s="497"/>
      <c r="Q253" s="497"/>
      <c r="S253" s="488"/>
      <c r="T253" s="488"/>
      <c r="U253" s="488"/>
      <c r="V253" s="488"/>
      <c r="AN253" s="489"/>
      <c r="AO253" s="489"/>
      <c r="AP253" s="489"/>
      <c r="AQ253" s="489"/>
    </row>
    <row r="254" spans="2:77" ht="12.75" hidden="1" customHeight="1">
      <c r="F254" s="492"/>
      <c r="G254" s="492"/>
      <c r="H254" s="492"/>
      <c r="I254" s="492"/>
      <c r="N254" s="497"/>
      <c r="O254" s="497"/>
      <c r="P254" s="497"/>
      <c r="Q254" s="497"/>
      <c r="AN254" s="489"/>
      <c r="AO254" s="489"/>
      <c r="AP254" s="489"/>
      <c r="AQ254" s="489"/>
    </row>
    <row r="255" spans="2:77" ht="6.75" customHeight="1">
      <c r="F255" s="492"/>
      <c r="G255" s="492"/>
      <c r="H255" s="492"/>
      <c r="I255" s="492"/>
      <c r="N255" s="497"/>
      <c r="O255" s="497"/>
      <c r="P255" s="497"/>
      <c r="Q255" s="497"/>
    </row>
    <row r="256" spans="2:77" ht="2.25" customHeight="1">
      <c r="F256" s="492"/>
      <c r="G256" s="492"/>
      <c r="H256" s="492"/>
      <c r="I256" s="492"/>
      <c r="N256" s="497"/>
      <c r="O256" s="497"/>
      <c r="P256" s="497"/>
      <c r="Q256" s="497"/>
    </row>
    <row r="257" spans="2:77" ht="14.25" customHeight="1">
      <c r="F257" s="492"/>
      <c r="G257" s="492"/>
      <c r="H257" s="492"/>
      <c r="I257" s="492"/>
    </row>
    <row r="258" spans="2:77" ht="3" customHeight="1"/>
    <row r="259" spans="2:77" ht="1.5" customHeight="1"/>
    <row r="260" spans="2:77" ht="12.75" hidden="1" customHeight="1">
      <c r="B260" s="488" t="s">
        <v>172</v>
      </c>
      <c r="C260" s="488"/>
      <c r="D260" s="488"/>
      <c r="F260" s="492" t="s">
        <v>1248</v>
      </c>
      <c r="G260" s="492"/>
      <c r="H260" s="492"/>
      <c r="I260" s="492"/>
      <c r="J260" s="492" t="s">
        <v>1218</v>
      </c>
      <c r="K260" s="492"/>
      <c r="L260" s="492"/>
      <c r="N260" s="487" t="s">
        <v>696</v>
      </c>
      <c r="O260" s="487"/>
      <c r="P260" s="487"/>
      <c r="Q260" s="487"/>
      <c r="BN260" s="489">
        <v>0</v>
      </c>
      <c r="BO260" s="489"/>
      <c r="BP260" s="489"/>
      <c r="BQ260" s="489"/>
      <c r="BR260" s="489"/>
      <c r="BS260" s="489">
        <v>0</v>
      </c>
      <c r="BT260" s="489"/>
      <c r="BU260" s="489"/>
      <c r="BV260" s="489"/>
      <c r="BW260" s="489"/>
      <c r="BX260" s="487" t="s">
        <v>1222</v>
      </c>
      <c r="BY260" s="487"/>
    </row>
    <row r="261" spans="2:77" ht="5.25" customHeight="1">
      <c r="B261" s="488"/>
      <c r="C261" s="488"/>
      <c r="D261" s="488"/>
      <c r="F261" s="492"/>
      <c r="G261" s="492"/>
      <c r="H261" s="492"/>
      <c r="I261" s="492"/>
      <c r="J261" s="492"/>
      <c r="K261" s="492"/>
      <c r="L261" s="492"/>
      <c r="N261" s="487"/>
      <c r="O261" s="487"/>
      <c r="P261" s="487"/>
      <c r="Q261" s="487"/>
      <c r="S261" s="488" t="s">
        <v>1249</v>
      </c>
      <c r="T261" s="488"/>
      <c r="U261" s="488"/>
      <c r="V261" s="488"/>
      <c r="X261" s="489">
        <v>-32.9</v>
      </c>
      <c r="Y261" s="489"/>
      <c r="Z261" s="489"/>
      <c r="AA261" s="489"/>
      <c r="AB261" s="489"/>
      <c r="AC261" s="489"/>
      <c r="AD261" s="490">
        <v>0</v>
      </c>
      <c r="AE261" s="490"/>
      <c r="AF261" s="490"/>
      <c r="AG261" s="490"/>
      <c r="AH261" s="490"/>
      <c r="AI261" s="490"/>
      <c r="AJ261" s="490"/>
      <c r="AN261" s="489">
        <v>-32.9</v>
      </c>
      <c r="AO261" s="489"/>
      <c r="AP261" s="489"/>
      <c r="AQ261" s="489"/>
      <c r="AR261" s="489">
        <v>-32.9</v>
      </c>
      <c r="AS261" s="489"/>
      <c r="AT261" s="489"/>
      <c r="AU261" s="489"/>
      <c r="AW261" s="489">
        <v>0</v>
      </c>
      <c r="AX261" s="489"/>
      <c r="AY261" s="489"/>
      <c r="AZ261" s="489"/>
      <c r="BA261" s="489">
        <v>0</v>
      </c>
      <c r="BB261" s="489"/>
      <c r="BC261" s="489"/>
      <c r="BD261" s="489">
        <v>0</v>
      </c>
      <c r="BE261" s="489"/>
      <c r="BF261" s="489"/>
      <c r="BG261" s="489"/>
      <c r="BI261" s="489">
        <v>0</v>
      </c>
      <c r="BJ261" s="489"/>
      <c r="BK261" s="489"/>
      <c r="BL261" s="489"/>
      <c r="BM261" s="489"/>
      <c r="BN261" s="489"/>
      <c r="BO261" s="489"/>
      <c r="BP261" s="489"/>
      <c r="BQ261" s="489"/>
      <c r="BR261" s="489"/>
      <c r="BS261" s="489"/>
      <c r="BT261" s="489"/>
      <c r="BU261" s="489"/>
      <c r="BV261" s="489"/>
      <c r="BW261" s="489"/>
      <c r="BX261" s="487"/>
      <c r="BY261" s="487"/>
    </row>
    <row r="262" spans="2:77" ht="4.5" customHeight="1">
      <c r="B262" s="488"/>
      <c r="C262" s="488"/>
      <c r="D262" s="488"/>
      <c r="F262" s="492"/>
      <c r="G262" s="492"/>
      <c r="H262" s="492"/>
      <c r="I262" s="492"/>
      <c r="J262" s="492"/>
      <c r="K262" s="492"/>
      <c r="L262" s="492"/>
      <c r="N262" s="487"/>
      <c r="O262" s="487"/>
      <c r="P262" s="487"/>
      <c r="Q262" s="487"/>
      <c r="S262" s="488"/>
      <c r="T262" s="488"/>
      <c r="U262" s="488"/>
      <c r="V262" s="488"/>
      <c r="X262" s="489"/>
      <c r="Y262" s="489"/>
      <c r="Z262" s="489"/>
      <c r="AA262" s="489"/>
      <c r="AB262" s="489"/>
      <c r="AC262" s="489"/>
      <c r="AD262" s="490"/>
      <c r="AE262" s="490"/>
      <c r="AF262" s="490"/>
      <c r="AG262" s="490"/>
      <c r="AH262" s="490"/>
      <c r="AI262" s="490"/>
      <c r="AJ262" s="490"/>
      <c r="AN262" s="489"/>
      <c r="AO262" s="489"/>
      <c r="AP262" s="489"/>
      <c r="AQ262" s="489"/>
      <c r="AR262" s="489"/>
      <c r="AS262" s="489"/>
      <c r="AT262" s="489"/>
      <c r="AU262" s="489"/>
      <c r="AW262" s="489"/>
      <c r="AX262" s="489"/>
      <c r="AY262" s="489"/>
      <c r="AZ262" s="489"/>
      <c r="BA262" s="489"/>
      <c r="BB262" s="489"/>
      <c r="BC262" s="489"/>
      <c r="BD262" s="489"/>
      <c r="BE262" s="489"/>
      <c r="BF262" s="489"/>
      <c r="BG262" s="489"/>
      <c r="BI262" s="489"/>
      <c r="BJ262" s="489"/>
      <c r="BK262" s="489"/>
      <c r="BL262" s="489"/>
      <c r="BM262" s="489"/>
      <c r="BN262" s="489"/>
      <c r="BO262" s="489"/>
      <c r="BP262" s="489"/>
      <c r="BQ262" s="489"/>
      <c r="BR262" s="489"/>
      <c r="BS262" s="489"/>
      <c r="BT262" s="489"/>
      <c r="BU262" s="489"/>
      <c r="BV262" s="489"/>
      <c r="BW262" s="489"/>
      <c r="BX262" s="487"/>
      <c r="BY262" s="487"/>
    </row>
    <row r="263" spans="2:77" ht="0.75" customHeight="1">
      <c r="F263" s="492"/>
      <c r="G263" s="492"/>
      <c r="H263" s="492"/>
      <c r="I263" s="492"/>
      <c r="J263" s="492"/>
      <c r="K263" s="492"/>
      <c r="L263" s="492"/>
      <c r="S263" s="488"/>
      <c r="T263" s="488"/>
      <c r="U263" s="488"/>
      <c r="V263" s="488"/>
      <c r="AN263" s="489"/>
      <c r="AO263" s="489"/>
      <c r="AP263" s="489"/>
      <c r="AQ263" s="489"/>
    </row>
    <row r="264" spans="2:77" ht="12.75" hidden="1" customHeight="1">
      <c r="F264" s="492"/>
      <c r="G264" s="492"/>
      <c r="H264" s="492"/>
      <c r="I264" s="492"/>
      <c r="J264" s="492"/>
      <c r="K264" s="492"/>
      <c r="L264" s="492"/>
      <c r="AN264" s="489"/>
      <c r="AO264" s="489"/>
      <c r="AP264" s="489"/>
      <c r="AQ264" s="489"/>
    </row>
    <row r="265" spans="2:77" ht="6.75" customHeight="1">
      <c r="F265" s="492"/>
      <c r="G265" s="492"/>
      <c r="H265" s="492"/>
      <c r="I265" s="492"/>
      <c r="J265" s="492"/>
      <c r="K265" s="492"/>
      <c r="L265" s="492"/>
    </row>
    <row r="266" spans="2:77" ht="2.25" customHeight="1">
      <c r="F266" s="492"/>
      <c r="G266" s="492"/>
      <c r="H266" s="492"/>
      <c r="I266" s="492"/>
      <c r="J266" s="492"/>
      <c r="K266" s="492"/>
      <c r="L266" s="492"/>
    </row>
    <row r="267" spans="2:77" ht="9.75" customHeight="1">
      <c r="F267" s="492"/>
      <c r="G267" s="492"/>
      <c r="H267" s="492"/>
      <c r="I267" s="492"/>
    </row>
    <row r="268" spans="2:77" ht="10.5" customHeight="1">
      <c r="F268" s="492"/>
      <c r="G268" s="492"/>
      <c r="H268" s="492"/>
      <c r="I268" s="492"/>
    </row>
    <row r="269" spans="2:77" ht="2.25" customHeight="1"/>
    <row r="270" spans="2:77" ht="1.5" customHeight="1"/>
    <row r="271" spans="2:77" ht="12.75" hidden="1" customHeight="1">
      <c r="B271" s="488" t="s">
        <v>175</v>
      </c>
      <c r="C271" s="488"/>
      <c r="D271" s="488"/>
      <c r="F271" s="492" t="s">
        <v>1250</v>
      </c>
      <c r="G271" s="492"/>
      <c r="H271" s="492"/>
      <c r="I271" s="492"/>
      <c r="J271" s="492" t="s">
        <v>1218</v>
      </c>
      <c r="K271" s="492"/>
      <c r="L271" s="492"/>
      <c r="N271" s="487" t="s">
        <v>1110</v>
      </c>
      <c r="O271" s="487"/>
      <c r="P271" s="487"/>
      <c r="Q271" s="487"/>
      <c r="BN271" s="489">
        <v>0</v>
      </c>
      <c r="BO271" s="489"/>
      <c r="BP271" s="489"/>
      <c r="BQ271" s="489"/>
      <c r="BR271" s="489"/>
      <c r="BS271" s="489">
        <v>0</v>
      </c>
      <c r="BT271" s="489"/>
      <c r="BU271" s="489"/>
      <c r="BV271" s="489"/>
      <c r="BW271" s="489"/>
      <c r="BX271" s="487" t="s">
        <v>1222</v>
      </c>
      <c r="BY271" s="487"/>
    </row>
    <row r="272" spans="2:77" ht="5.25" customHeight="1">
      <c r="B272" s="488"/>
      <c r="C272" s="488"/>
      <c r="D272" s="488"/>
      <c r="F272" s="492"/>
      <c r="G272" s="492"/>
      <c r="H272" s="492"/>
      <c r="I272" s="492"/>
      <c r="J272" s="492"/>
      <c r="K272" s="492"/>
      <c r="L272" s="492"/>
      <c r="N272" s="487"/>
      <c r="O272" s="487"/>
      <c r="P272" s="487"/>
      <c r="Q272" s="487"/>
      <c r="S272" s="488" t="s">
        <v>1051</v>
      </c>
      <c r="T272" s="488"/>
      <c r="U272" s="488"/>
      <c r="V272" s="488"/>
      <c r="X272" s="489">
        <v>-653.5</v>
      </c>
      <c r="Y272" s="489"/>
      <c r="Z272" s="489"/>
      <c r="AA272" s="489"/>
      <c r="AB272" s="489"/>
      <c r="AC272" s="489"/>
      <c r="AD272" s="490">
        <v>0</v>
      </c>
      <c r="AE272" s="490"/>
      <c r="AF272" s="490"/>
      <c r="AG272" s="490"/>
      <c r="AH272" s="490"/>
      <c r="AI272" s="490"/>
      <c r="AJ272" s="490"/>
      <c r="AN272" s="489">
        <v>-653.5</v>
      </c>
      <c r="AO272" s="489"/>
      <c r="AP272" s="489"/>
      <c r="AQ272" s="489"/>
      <c r="AR272" s="489">
        <v>-653.5</v>
      </c>
      <c r="AS272" s="489"/>
      <c r="AT272" s="489"/>
      <c r="AU272" s="489"/>
      <c r="AW272" s="489">
        <v>0</v>
      </c>
      <c r="AX272" s="489"/>
      <c r="AY272" s="489"/>
      <c r="AZ272" s="489"/>
      <c r="BA272" s="489">
        <v>0</v>
      </c>
      <c r="BB272" s="489"/>
      <c r="BC272" s="489"/>
      <c r="BD272" s="489">
        <v>0</v>
      </c>
      <c r="BE272" s="489"/>
      <c r="BF272" s="489"/>
      <c r="BG272" s="489"/>
      <c r="BI272" s="489">
        <v>0</v>
      </c>
      <c r="BJ272" s="489"/>
      <c r="BK272" s="489"/>
      <c r="BL272" s="489"/>
      <c r="BM272" s="489"/>
      <c r="BN272" s="489"/>
      <c r="BO272" s="489"/>
      <c r="BP272" s="489"/>
      <c r="BQ272" s="489"/>
      <c r="BR272" s="489"/>
      <c r="BS272" s="489"/>
      <c r="BT272" s="489"/>
      <c r="BU272" s="489"/>
      <c r="BV272" s="489"/>
      <c r="BW272" s="489"/>
      <c r="BX272" s="487"/>
      <c r="BY272" s="487"/>
    </row>
    <row r="273" spans="2:77" ht="4.5" customHeight="1">
      <c r="B273" s="488"/>
      <c r="C273" s="488"/>
      <c r="D273" s="488"/>
      <c r="F273" s="492"/>
      <c r="G273" s="492"/>
      <c r="H273" s="492"/>
      <c r="I273" s="492"/>
      <c r="J273" s="492"/>
      <c r="K273" s="492"/>
      <c r="L273" s="492"/>
      <c r="N273" s="487"/>
      <c r="O273" s="487"/>
      <c r="P273" s="487"/>
      <c r="Q273" s="487"/>
      <c r="S273" s="488"/>
      <c r="T273" s="488"/>
      <c r="U273" s="488"/>
      <c r="V273" s="488"/>
      <c r="X273" s="489"/>
      <c r="Y273" s="489"/>
      <c r="Z273" s="489"/>
      <c r="AA273" s="489"/>
      <c r="AB273" s="489"/>
      <c r="AC273" s="489"/>
      <c r="AD273" s="490"/>
      <c r="AE273" s="490"/>
      <c r="AF273" s="490"/>
      <c r="AG273" s="490"/>
      <c r="AH273" s="490"/>
      <c r="AI273" s="490"/>
      <c r="AJ273" s="490"/>
      <c r="AN273" s="489"/>
      <c r="AO273" s="489"/>
      <c r="AP273" s="489"/>
      <c r="AQ273" s="489"/>
      <c r="AR273" s="489"/>
      <c r="AS273" s="489"/>
      <c r="AT273" s="489"/>
      <c r="AU273" s="489"/>
      <c r="AW273" s="489"/>
      <c r="AX273" s="489"/>
      <c r="AY273" s="489"/>
      <c r="AZ273" s="489"/>
      <c r="BA273" s="489"/>
      <c r="BB273" s="489"/>
      <c r="BC273" s="489"/>
      <c r="BD273" s="489"/>
      <c r="BE273" s="489"/>
      <c r="BF273" s="489"/>
      <c r="BG273" s="489"/>
      <c r="BI273" s="489"/>
      <c r="BJ273" s="489"/>
      <c r="BK273" s="489"/>
      <c r="BL273" s="489"/>
      <c r="BM273" s="489"/>
      <c r="BN273" s="489"/>
      <c r="BO273" s="489"/>
      <c r="BP273" s="489"/>
      <c r="BQ273" s="489"/>
      <c r="BR273" s="489"/>
      <c r="BS273" s="489"/>
      <c r="BT273" s="489"/>
      <c r="BU273" s="489"/>
      <c r="BV273" s="489"/>
      <c r="BW273" s="489"/>
      <c r="BX273" s="487"/>
      <c r="BY273" s="487"/>
    </row>
    <row r="274" spans="2:77" ht="0.75" customHeight="1">
      <c r="F274" s="492"/>
      <c r="G274" s="492"/>
      <c r="H274" s="492"/>
      <c r="I274" s="492"/>
      <c r="J274" s="492"/>
      <c r="K274" s="492"/>
      <c r="L274" s="492"/>
      <c r="S274" s="488"/>
      <c r="T274" s="488"/>
      <c r="U274" s="488"/>
      <c r="V274" s="488"/>
      <c r="AN274" s="489"/>
      <c r="AO274" s="489"/>
      <c r="AP274" s="489"/>
      <c r="AQ274" s="489"/>
    </row>
    <row r="275" spans="2:77" ht="12.75" hidden="1" customHeight="1">
      <c r="F275" s="492"/>
      <c r="G275" s="492"/>
      <c r="H275" s="492"/>
      <c r="I275" s="492"/>
      <c r="J275" s="492"/>
      <c r="K275" s="492"/>
      <c r="L275" s="492"/>
      <c r="AN275" s="489"/>
      <c r="AO275" s="489"/>
      <c r="AP275" s="489"/>
      <c r="AQ275" s="489"/>
    </row>
    <row r="276" spans="2:77" ht="6.75" customHeight="1">
      <c r="F276" s="492"/>
      <c r="G276" s="492"/>
      <c r="H276" s="492"/>
      <c r="I276" s="492"/>
      <c r="J276" s="492"/>
      <c r="K276" s="492"/>
      <c r="L276" s="492"/>
    </row>
    <row r="277" spans="2:77" ht="2.25" customHeight="1">
      <c r="F277" s="492"/>
      <c r="G277" s="492"/>
      <c r="H277" s="492"/>
      <c r="I277" s="492"/>
      <c r="J277" s="492"/>
      <c r="K277" s="492"/>
      <c r="L277" s="492"/>
    </row>
    <row r="278" spans="2:77" ht="9.75" customHeight="1">
      <c r="F278" s="492"/>
      <c r="G278" s="492"/>
      <c r="H278" s="492"/>
      <c r="I278" s="492"/>
    </row>
    <row r="279" spans="2:77" ht="10.5" customHeight="1">
      <c r="F279" s="492"/>
      <c r="G279" s="492"/>
      <c r="H279" s="492"/>
      <c r="I279" s="492"/>
    </row>
    <row r="280" spans="2:77" ht="2.25" customHeight="1"/>
    <row r="281" spans="2:77" ht="1.5" customHeight="1"/>
    <row r="282" spans="2:77" ht="12.75" hidden="1" customHeight="1">
      <c r="B282" s="488" t="s">
        <v>177</v>
      </c>
      <c r="C282" s="488"/>
      <c r="D282" s="488"/>
      <c r="F282" s="492" t="s">
        <v>1251</v>
      </c>
      <c r="G282" s="492"/>
      <c r="H282" s="492"/>
      <c r="I282" s="492"/>
      <c r="J282" s="488" t="s">
        <v>1245</v>
      </c>
      <c r="K282" s="488"/>
      <c r="L282" s="488"/>
      <c r="N282" s="497" t="s">
        <v>1252</v>
      </c>
      <c r="O282" s="497"/>
      <c r="P282" s="497"/>
      <c r="Q282" s="497"/>
      <c r="BN282" s="489">
        <v>0</v>
      </c>
      <c r="BO282" s="489"/>
      <c r="BP282" s="489"/>
      <c r="BQ282" s="489"/>
      <c r="BR282" s="489"/>
      <c r="BS282" s="489">
        <v>0</v>
      </c>
      <c r="BT282" s="489"/>
      <c r="BU282" s="489"/>
      <c r="BV282" s="489"/>
      <c r="BW282" s="489"/>
      <c r="BX282" s="487" t="s">
        <v>1253</v>
      </c>
      <c r="BY282" s="487"/>
    </row>
    <row r="283" spans="2:77" ht="5.25" customHeight="1">
      <c r="B283" s="488"/>
      <c r="C283" s="488"/>
      <c r="D283" s="488"/>
      <c r="F283" s="492"/>
      <c r="G283" s="492"/>
      <c r="H283" s="492"/>
      <c r="I283" s="492"/>
      <c r="J283" s="488"/>
      <c r="K283" s="488"/>
      <c r="L283" s="488"/>
      <c r="N283" s="497"/>
      <c r="O283" s="497"/>
      <c r="P283" s="497"/>
      <c r="Q283" s="497"/>
      <c r="S283" s="488" t="s">
        <v>1254</v>
      </c>
      <c r="T283" s="488"/>
      <c r="U283" s="488"/>
      <c r="V283" s="488"/>
      <c r="X283" s="489">
        <v>0</v>
      </c>
      <c r="Y283" s="489"/>
      <c r="Z283" s="489"/>
      <c r="AA283" s="489"/>
      <c r="AB283" s="489"/>
      <c r="AC283" s="489"/>
      <c r="AD283" s="490">
        <v>21.08</v>
      </c>
      <c r="AE283" s="490"/>
      <c r="AF283" s="490"/>
      <c r="AG283" s="490"/>
      <c r="AH283" s="490"/>
      <c r="AI283" s="490"/>
      <c r="AJ283" s="490"/>
      <c r="AR283" s="489">
        <v>21.08</v>
      </c>
      <c r="AS283" s="489"/>
      <c r="AT283" s="489"/>
      <c r="AU283" s="489"/>
      <c r="AW283" s="489">
        <v>0</v>
      </c>
      <c r="AX283" s="489"/>
      <c r="AY283" s="489"/>
      <c r="AZ283" s="489"/>
      <c r="BA283" s="489">
        <v>0</v>
      </c>
      <c r="BB283" s="489"/>
      <c r="BC283" s="489"/>
      <c r="BD283" s="489">
        <v>0</v>
      </c>
      <c r="BE283" s="489"/>
      <c r="BF283" s="489"/>
      <c r="BG283" s="489"/>
      <c r="BI283" s="489">
        <v>0</v>
      </c>
      <c r="BJ283" s="489"/>
      <c r="BK283" s="489"/>
      <c r="BL283" s="489"/>
      <c r="BM283" s="489"/>
      <c r="BN283" s="489"/>
      <c r="BO283" s="489"/>
      <c r="BP283" s="489"/>
      <c r="BQ283" s="489"/>
      <c r="BR283" s="489"/>
      <c r="BS283" s="489"/>
      <c r="BT283" s="489"/>
      <c r="BU283" s="489"/>
      <c r="BV283" s="489"/>
      <c r="BW283" s="489"/>
      <c r="BX283" s="487"/>
      <c r="BY283" s="487"/>
    </row>
    <row r="284" spans="2:77" ht="4.5" customHeight="1">
      <c r="B284" s="488"/>
      <c r="C284" s="488"/>
      <c r="D284" s="488"/>
      <c r="F284" s="492"/>
      <c r="G284" s="492"/>
      <c r="H284" s="492"/>
      <c r="I284" s="492"/>
      <c r="J284" s="488"/>
      <c r="K284" s="488"/>
      <c r="L284" s="488"/>
      <c r="N284" s="497"/>
      <c r="O284" s="497"/>
      <c r="P284" s="497"/>
      <c r="Q284" s="497"/>
      <c r="S284" s="488"/>
      <c r="T284" s="488"/>
      <c r="U284" s="488"/>
      <c r="V284" s="488"/>
      <c r="X284" s="489"/>
      <c r="Y284" s="489"/>
      <c r="Z284" s="489"/>
      <c r="AA284" s="489"/>
      <c r="AB284" s="489"/>
      <c r="AC284" s="489"/>
      <c r="AD284" s="490"/>
      <c r="AE284" s="490"/>
      <c r="AF284" s="490"/>
      <c r="AG284" s="490"/>
      <c r="AH284" s="490"/>
      <c r="AI284" s="490"/>
      <c r="AJ284" s="490"/>
      <c r="AR284" s="489"/>
      <c r="AS284" s="489"/>
      <c r="AT284" s="489"/>
      <c r="AU284" s="489"/>
      <c r="AW284" s="489"/>
      <c r="AX284" s="489"/>
      <c r="AY284" s="489"/>
      <c r="AZ284" s="489"/>
      <c r="BA284" s="489"/>
      <c r="BB284" s="489"/>
      <c r="BC284" s="489"/>
      <c r="BD284" s="489"/>
      <c r="BE284" s="489"/>
      <c r="BF284" s="489"/>
      <c r="BG284" s="489"/>
      <c r="BI284" s="489"/>
      <c r="BJ284" s="489"/>
      <c r="BK284" s="489"/>
      <c r="BL284" s="489"/>
      <c r="BM284" s="489"/>
      <c r="BN284" s="489"/>
      <c r="BO284" s="489"/>
      <c r="BP284" s="489"/>
      <c r="BQ284" s="489"/>
      <c r="BR284" s="489"/>
      <c r="BS284" s="489"/>
      <c r="BT284" s="489"/>
      <c r="BU284" s="489"/>
      <c r="BV284" s="489"/>
      <c r="BW284" s="489"/>
      <c r="BX284" s="487"/>
      <c r="BY284" s="487"/>
    </row>
    <row r="285" spans="2:77" ht="12.75" hidden="1" customHeight="1">
      <c r="F285" s="492"/>
      <c r="G285" s="492"/>
      <c r="H285" s="492"/>
      <c r="I285" s="492"/>
      <c r="N285" s="497"/>
      <c r="O285" s="497"/>
      <c r="P285" s="497"/>
      <c r="Q285" s="497"/>
      <c r="S285" s="488"/>
      <c r="T285" s="488"/>
      <c r="U285" s="488"/>
      <c r="V285" s="488"/>
    </row>
    <row r="286" spans="2:77" ht="0.75" customHeight="1">
      <c r="F286" s="492"/>
      <c r="G286" s="492"/>
      <c r="H286" s="492"/>
      <c r="I286" s="492"/>
      <c r="N286" s="497"/>
      <c r="O286" s="497"/>
      <c r="P286" s="497"/>
      <c r="Q286" s="497"/>
    </row>
    <row r="287" spans="2:77" ht="6.75" customHeight="1">
      <c r="F287" s="492"/>
      <c r="G287" s="492"/>
      <c r="H287" s="492"/>
      <c r="I287" s="492"/>
      <c r="N287" s="497"/>
      <c r="O287" s="497"/>
      <c r="P287" s="497"/>
      <c r="Q287" s="497"/>
    </row>
    <row r="288" spans="2:77" ht="1.5" customHeight="1">
      <c r="F288" s="492"/>
      <c r="G288" s="492"/>
      <c r="H288" s="492"/>
      <c r="I288" s="492"/>
      <c r="N288" s="497"/>
      <c r="O288" s="497"/>
      <c r="P288" s="497"/>
      <c r="Q288" s="497"/>
    </row>
    <row r="289" spans="2:77" ht="0.75" customHeight="1">
      <c r="F289" s="492"/>
      <c r="G289" s="492"/>
      <c r="H289" s="492"/>
      <c r="I289" s="492"/>
      <c r="N289" s="497"/>
      <c r="O289" s="497"/>
      <c r="P289" s="497"/>
      <c r="Q289" s="497"/>
      <c r="S289" s="488" t="s">
        <v>1045</v>
      </c>
      <c r="T289" s="488"/>
      <c r="U289" s="488"/>
      <c r="V289" s="488"/>
      <c r="X289" s="489">
        <v>0</v>
      </c>
      <c r="Y289" s="489"/>
      <c r="Z289" s="489"/>
      <c r="AA289" s="489"/>
      <c r="AB289" s="489"/>
      <c r="AC289" s="489"/>
      <c r="AD289" s="490">
        <v>18</v>
      </c>
      <c r="AE289" s="490"/>
      <c r="AF289" s="490"/>
      <c r="AG289" s="490"/>
      <c r="AH289" s="490"/>
      <c r="AI289" s="490"/>
      <c r="AJ289" s="490"/>
      <c r="AR289" s="489">
        <v>18</v>
      </c>
      <c r="AS289" s="489"/>
      <c r="AT289" s="489"/>
      <c r="AU289" s="489"/>
      <c r="AW289" s="489">
        <v>0</v>
      </c>
      <c r="AX289" s="489"/>
      <c r="AY289" s="489"/>
      <c r="AZ289" s="489"/>
      <c r="BA289" s="489">
        <v>0</v>
      </c>
      <c r="BB289" s="489"/>
      <c r="BC289" s="489"/>
      <c r="BD289" s="489">
        <v>0</v>
      </c>
      <c r="BE289" s="489"/>
      <c r="BF289" s="489"/>
      <c r="BG289" s="489"/>
      <c r="BI289" s="489">
        <v>0</v>
      </c>
      <c r="BJ289" s="489"/>
      <c r="BK289" s="489"/>
      <c r="BL289" s="489"/>
      <c r="BM289" s="489"/>
    </row>
    <row r="290" spans="2:77" ht="9" customHeight="1">
      <c r="F290" s="492"/>
      <c r="G290" s="492"/>
      <c r="H290" s="492"/>
      <c r="I290" s="492"/>
      <c r="S290" s="488"/>
      <c r="T290" s="488"/>
      <c r="U290" s="488"/>
      <c r="V290" s="488"/>
      <c r="X290" s="489"/>
      <c r="Y290" s="489"/>
      <c r="Z290" s="489"/>
      <c r="AA290" s="489"/>
      <c r="AB290" s="489"/>
      <c r="AC290" s="489"/>
      <c r="AD290" s="490"/>
      <c r="AE290" s="490"/>
      <c r="AF290" s="490"/>
      <c r="AG290" s="490"/>
      <c r="AH290" s="490"/>
      <c r="AI290" s="490"/>
      <c r="AJ290" s="490"/>
      <c r="AR290" s="489"/>
      <c r="AS290" s="489"/>
      <c r="AT290" s="489"/>
      <c r="AU290" s="489"/>
      <c r="AW290" s="489"/>
      <c r="AX290" s="489"/>
      <c r="AY290" s="489"/>
      <c r="AZ290" s="489"/>
      <c r="BA290" s="489"/>
      <c r="BB290" s="489"/>
      <c r="BC290" s="489"/>
      <c r="BD290" s="489"/>
      <c r="BE290" s="489"/>
      <c r="BF290" s="489"/>
      <c r="BG290" s="489"/>
      <c r="BI290" s="489"/>
      <c r="BJ290" s="489"/>
      <c r="BK290" s="489"/>
      <c r="BL290" s="489"/>
      <c r="BM290" s="489"/>
    </row>
    <row r="291" spans="2:77" ht="0.75" customHeight="1">
      <c r="F291" s="492"/>
      <c r="G291" s="492"/>
      <c r="H291" s="492"/>
      <c r="I291" s="492"/>
    </row>
    <row r="292" spans="2:77" ht="6.75" customHeight="1">
      <c r="F292" s="492"/>
      <c r="G292" s="492"/>
      <c r="H292" s="492"/>
      <c r="I292" s="492"/>
    </row>
    <row r="293" spans="2:77" ht="2.25" customHeight="1">
      <c r="F293" s="492"/>
      <c r="G293" s="492"/>
      <c r="H293" s="492"/>
      <c r="I293" s="492"/>
    </row>
    <row r="294" spans="2:77" ht="1.5" customHeight="1">
      <c r="F294" s="492"/>
      <c r="G294" s="492"/>
      <c r="H294" s="492"/>
      <c r="I294" s="492"/>
      <c r="S294" s="496" t="s">
        <v>1232</v>
      </c>
      <c r="T294" s="496"/>
      <c r="U294" s="496"/>
      <c r="V294" s="496"/>
      <c r="X294" s="489">
        <v>0</v>
      </c>
      <c r="Y294" s="489"/>
      <c r="Z294" s="489"/>
      <c r="AA294" s="489"/>
      <c r="AB294" s="489"/>
      <c r="AC294" s="489"/>
      <c r="AD294" s="489">
        <v>39.08</v>
      </c>
      <c r="AE294" s="489"/>
      <c r="AF294" s="489"/>
      <c r="AG294" s="489"/>
      <c r="AH294" s="489"/>
      <c r="AI294" s="489"/>
      <c r="AJ294" s="489"/>
      <c r="AN294" s="489">
        <v>39.08</v>
      </c>
      <c r="AO294" s="489"/>
      <c r="AP294" s="489"/>
      <c r="AQ294" s="489"/>
      <c r="AR294" s="489">
        <v>39.08</v>
      </c>
      <c r="AS294" s="489"/>
      <c r="AT294" s="489"/>
      <c r="AU294" s="489"/>
      <c r="AW294" s="489">
        <v>0</v>
      </c>
      <c r="AX294" s="489"/>
      <c r="AY294" s="489"/>
      <c r="AZ294" s="489"/>
      <c r="BA294" s="489">
        <v>0</v>
      </c>
      <c r="BB294" s="489"/>
      <c r="BC294" s="489"/>
      <c r="BD294" s="489">
        <v>0</v>
      </c>
      <c r="BE294" s="489"/>
      <c r="BF294" s="489"/>
      <c r="BG294" s="489"/>
      <c r="BH294" s="489">
        <v>0</v>
      </c>
      <c r="BI294" s="489"/>
      <c r="BJ294" s="489"/>
      <c r="BK294" s="489"/>
      <c r="BL294" s="489"/>
    </row>
    <row r="295" spans="2:77">
      <c r="S295" s="496"/>
      <c r="T295" s="496"/>
      <c r="U295" s="496"/>
      <c r="V295" s="496"/>
      <c r="X295" s="489"/>
      <c r="Y295" s="489"/>
      <c r="Z295" s="489"/>
      <c r="AA295" s="489"/>
      <c r="AB295" s="489"/>
      <c r="AC295" s="489"/>
      <c r="AD295" s="489"/>
      <c r="AE295" s="489"/>
      <c r="AF295" s="489"/>
      <c r="AG295" s="489"/>
      <c r="AH295" s="489"/>
      <c r="AI295" s="489"/>
      <c r="AJ295" s="489"/>
      <c r="AN295" s="489"/>
      <c r="AO295" s="489"/>
      <c r="AP295" s="489"/>
      <c r="AQ295" s="489"/>
      <c r="AR295" s="489"/>
      <c r="AS295" s="489"/>
      <c r="AT295" s="489"/>
      <c r="AU295" s="489"/>
      <c r="AW295" s="489"/>
      <c r="AX295" s="489"/>
      <c r="AY295" s="489"/>
      <c r="AZ295" s="489"/>
      <c r="BA295" s="489"/>
      <c r="BB295" s="489"/>
      <c r="BC295" s="489"/>
      <c r="BD295" s="489"/>
      <c r="BE295" s="489"/>
      <c r="BF295" s="489"/>
      <c r="BG295" s="489"/>
      <c r="BH295" s="489"/>
      <c r="BI295" s="489"/>
      <c r="BJ295" s="489"/>
      <c r="BK295" s="489"/>
      <c r="BL295" s="489"/>
    </row>
    <row r="296" spans="2:77" ht="10.5" customHeight="1">
      <c r="B296" s="496" t="s">
        <v>1255</v>
      </c>
      <c r="C296" s="496"/>
      <c r="D296" s="496"/>
      <c r="E296" s="496"/>
      <c r="F296" s="496"/>
      <c r="G296" s="496"/>
      <c r="H296" s="496"/>
      <c r="I296" s="496"/>
      <c r="J296" s="496"/>
      <c r="K296" s="496"/>
      <c r="L296" s="496"/>
      <c r="M296" s="496"/>
      <c r="N296" s="496"/>
      <c r="O296" s="496"/>
      <c r="P296" s="496"/>
      <c r="Q296" s="496"/>
      <c r="R296" s="496"/>
      <c r="S296" s="496"/>
      <c r="T296" s="496"/>
      <c r="U296" s="496"/>
      <c r="V296" s="496"/>
      <c r="W296" s="496"/>
      <c r="X296" s="496"/>
      <c r="Y296" s="496"/>
      <c r="Z296" s="496"/>
      <c r="AA296" s="496"/>
      <c r="AB296" s="496"/>
      <c r="AC296" s="496"/>
      <c r="AD296" s="496"/>
      <c r="AE296" s="496"/>
      <c r="AF296" s="496"/>
      <c r="AG296" s="496"/>
      <c r="AH296" s="496"/>
      <c r="AI296" s="496"/>
      <c r="AJ296" s="496"/>
      <c r="AK296" s="496"/>
      <c r="AL296" s="496"/>
      <c r="AM296" s="496"/>
      <c r="AN296" s="496"/>
      <c r="AO296" s="496"/>
      <c r="AP296" s="496"/>
      <c r="AQ296" s="496"/>
      <c r="AR296" s="496"/>
      <c r="AS296" s="496"/>
      <c r="AT296" s="496"/>
      <c r="AU296" s="496"/>
      <c r="AV296" s="496"/>
      <c r="AW296" s="496"/>
      <c r="AX296" s="496"/>
      <c r="AY296" s="496"/>
      <c r="AZ296" s="496"/>
      <c r="BA296" s="496"/>
      <c r="BB296" s="496"/>
      <c r="BC296" s="496"/>
      <c r="BD296" s="496"/>
      <c r="BE296" s="496"/>
      <c r="BF296" s="496"/>
      <c r="BG296" s="496"/>
      <c r="BH296" s="496"/>
      <c r="BI296" s="496"/>
      <c r="BJ296" s="496"/>
      <c r="BK296" s="496"/>
      <c r="BL296" s="496"/>
      <c r="BM296" s="496"/>
      <c r="BN296" s="496"/>
      <c r="BO296" s="496"/>
      <c r="BP296" s="496"/>
      <c r="BQ296" s="496"/>
      <c r="BR296" s="496"/>
      <c r="BS296" s="496"/>
      <c r="BT296" s="496"/>
      <c r="BU296" s="496"/>
      <c r="BV296" s="496"/>
      <c r="BW296" s="496"/>
      <c r="BX296" s="496"/>
    </row>
    <row r="297" spans="2:77" ht="3" customHeight="1"/>
    <row r="298" spans="2:77" ht="1.5" customHeight="1"/>
    <row r="299" spans="2:77" ht="12.75" hidden="1" customHeight="1">
      <c r="B299" s="488" t="s">
        <v>179</v>
      </c>
      <c r="C299" s="488"/>
      <c r="D299" s="488"/>
      <c r="F299" s="492" t="s">
        <v>1256</v>
      </c>
      <c r="G299" s="492"/>
      <c r="H299" s="492"/>
      <c r="I299" s="492"/>
      <c r="J299" s="492" t="s">
        <v>1218</v>
      </c>
      <c r="K299" s="492"/>
      <c r="L299" s="492"/>
      <c r="N299" s="487" t="s">
        <v>885</v>
      </c>
      <c r="O299" s="487"/>
      <c r="P299" s="487"/>
      <c r="Q299" s="487"/>
      <c r="BN299" s="489">
        <v>0</v>
      </c>
      <c r="BO299" s="489"/>
      <c r="BP299" s="489"/>
      <c r="BQ299" s="489"/>
      <c r="BR299" s="489"/>
      <c r="BS299" s="489">
        <v>0</v>
      </c>
      <c r="BT299" s="489"/>
      <c r="BU299" s="489"/>
      <c r="BV299" s="489"/>
      <c r="BW299" s="489"/>
      <c r="BX299" s="487" t="s">
        <v>1222</v>
      </c>
      <c r="BY299" s="487"/>
    </row>
    <row r="300" spans="2:77" ht="5.25" customHeight="1">
      <c r="B300" s="488"/>
      <c r="C300" s="488"/>
      <c r="D300" s="488"/>
      <c r="F300" s="492"/>
      <c r="G300" s="492"/>
      <c r="H300" s="492"/>
      <c r="I300" s="492"/>
      <c r="J300" s="492"/>
      <c r="K300" s="492"/>
      <c r="L300" s="492"/>
      <c r="N300" s="487"/>
      <c r="O300" s="487"/>
      <c r="P300" s="487"/>
      <c r="Q300" s="487"/>
      <c r="S300" s="488" t="s">
        <v>1223</v>
      </c>
      <c r="T300" s="488"/>
      <c r="U300" s="488"/>
      <c r="V300" s="488"/>
      <c r="X300" s="489">
        <v>-1303.52</v>
      </c>
      <c r="Y300" s="489"/>
      <c r="Z300" s="489"/>
      <c r="AA300" s="489"/>
      <c r="AB300" s="489"/>
      <c r="AC300" s="489"/>
      <c r="AD300" s="490">
        <v>0</v>
      </c>
      <c r="AE300" s="490"/>
      <c r="AF300" s="490"/>
      <c r="AG300" s="490"/>
      <c r="AH300" s="490"/>
      <c r="AI300" s="490"/>
      <c r="AJ300" s="490"/>
      <c r="AN300" s="489">
        <v>-1303.52</v>
      </c>
      <c r="AO300" s="489"/>
      <c r="AP300" s="489"/>
      <c r="AQ300" s="489"/>
      <c r="AR300" s="489">
        <v>-1303.52</v>
      </c>
      <c r="AS300" s="489"/>
      <c r="AT300" s="489"/>
      <c r="AU300" s="489"/>
      <c r="AW300" s="489">
        <v>0</v>
      </c>
      <c r="AX300" s="489"/>
      <c r="AY300" s="489"/>
      <c r="AZ300" s="489"/>
      <c r="BA300" s="489">
        <v>0</v>
      </c>
      <c r="BB300" s="489"/>
      <c r="BC300" s="489"/>
      <c r="BD300" s="489">
        <v>0</v>
      </c>
      <c r="BE300" s="489"/>
      <c r="BF300" s="489"/>
      <c r="BG300" s="489"/>
      <c r="BI300" s="489">
        <v>0</v>
      </c>
      <c r="BJ300" s="489"/>
      <c r="BK300" s="489"/>
      <c r="BL300" s="489"/>
      <c r="BM300" s="489"/>
      <c r="BN300" s="489"/>
      <c r="BO300" s="489"/>
      <c r="BP300" s="489"/>
      <c r="BQ300" s="489"/>
      <c r="BR300" s="489"/>
      <c r="BS300" s="489"/>
      <c r="BT300" s="489"/>
      <c r="BU300" s="489"/>
      <c r="BV300" s="489"/>
      <c r="BW300" s="489"/>
      <c r="BX300" s="487"/>
      <c r="BY300" s="487"/>
    </row>
    <row r="301" spans="2:77" ht="4.5" customHeight="1">
      <c r="B301" s="488"/>
      <c r="C301" s="488"/>
      <c r="D301" s="488"/>
      <c r="F301" s="492"/>
      <c r="G301" s="492"/>
      <c r="H301" s="492"/>
      <c r="I301" s="492"/>
      <c r="J301" s="492"/>
      <c r="K301" s="492"/>
      <c r="L301" s="492"/>
      <c r="N301" s="487"/>
      <c r="O301" s="487"/>
      <c r="P301" s="487"/>
      <c r="Q301" s="487"/>
      <c r="S301" s="488"/>
      <c r="T301" s="488"/>
      <c r="U301" s="488"/>
      <c r="V301" s="488"/>
      <c r="X301" s="489"/>
      <c r="Y301" s="489"/>
      <c r="Z301" s="489"/>
      <c r="AA301" s="489"/>
      <c r="AB301" s="489"/>
      <c r="AC301" s="489"/>
      <c r="AD301" s="490"/>
      <c r="AE301" s="490"/>
      <c r="AF301" s="490"/>
      <c r="AG301" s="490"/>
      <c r="AH301" s="490"/>
      <c r="AI301" s="490"/>
      <c r="AJ301" s="490"/>
      <c r="AN301" s="489"/>
      <c r="AO301" s="489"/>
      <c r="AP301" s="489"/>
      <c r="AQ301" s="489"/>
      <c r="AR301" s="489"/>
      <c r="AS301" s="489"/>
      <c r="AT301" s="489"/>
      <c r="AU301" s="489"/>
      <c r="AW301" s="489"/>
      <c r="AX301" s="489"/>
      <c r="AY301" s="489"/>
      <c r="AZ301" s="489"/>
      <c r="BA301" s="489"/>
      <c r="BB301" s="489"/>
      <c r="BC301" s="489"/>
      <c r="BD301" s="489"/>
      <c r="BE301" s="489"/>
      <c r="BF301" s="489"/>
      <c r="BG301" s="489"/>
      <c r="BI301" s="489"/>
      <c r="BJ301" s="489"/>
      <c r="BK301" s="489"/>
      <c r="BL301" s="489"/>
      <c r="BM301" s="489"/>
      <c r="BN301" s="489"/>
      <c r="BO301" s="489"/>
      <c r="BP301" s="489"/>
      <c r="BQ301" s="489"/>
      <c r="BR301" s="489"/>
      <c r="BS301" s="489"/>
      <c r="BT301" s="489"/>
      <c r="BU301" s="489"/>
      <c r="BV301" s="489"/>
      <c r="BW301" s="489"/>
      <c r="BX301" s="487"/>
      <c r="BY301" s="487"/>
    </row>
    <row r="302" spans="2:77" ht="0.75" customHeight="1">
      <c r="F302" s="492"/>
      <c r="G302" s="492"/>
      <c r="H302" s="492"/>
      <c r="I302" s="492"/>
      <c r="J302" s="492"/>
      <c r="K302" s="492"/>
      <c r="L302" s="492"/>
      <c r="S302" s="488"/>
      <c r="T302" s="488"/>
      <c r="U302" s="488"/>
      <c r="V302" s="488"/>
      <c r="AN302" s="489"/>
      <c r="AO302" s="489"/>
      <c r="AP302" s="489"/>
      <c r="AQ302" s="489"/>
    </row>
    <row r="303" spans="2:77" ht="12.75" hidden="1" customHeight="1">
      <c r="F303" s="492"/>
      <c r="G303" s="492"/>
      <c r="H303" s="492"/>
      <c r="I303" s="492"/>
      <c r="J303" s="492"/>
      <c r="K303" s="492"/>
      <c r="L303" s="492"/>
      <c r="AN303" s="489"/>
      <c r="AO303" s="489"/>
      <c r="AP303" s="489"/>
      <c r="AQ303" s="489"/>
    </row>
    <row r="304" spans="2:77" ht="6.75" customHeight="1">
      <c r="F304" s="492"/>
      <c r="G304" s="492"/>
      <c r="H304" s="492"/>
      <c r="I304" s="492"/>
      <c r="J304" s="492"/>
      <c r="K304" s="492"/>
      <c r="L304" s="492"/>
    </row>
    <row r="305" spans="2:77" ht="2.25" customHeight="1">
      <c r="F305" s="492"/>
      <c r="G305" s="492"/>
      <c r="H305" s="492"/>
      <c r="I305" s="492"/>
      <c r="J305" s="492"/>
      <c r="K305" s="492"/>
      <c r="L305" s="492"/>
    </row>
    <row r="306" spans="2:77" ht="14.25" customHeight="1">
      <c r="F306" s="492"/>
      <c r="G306" s="492"/>
      <c r="H306" s="492"/>
      <c r="I306" s="492"/>
    </row>
    <row r="307" spans="2:77" ht="3" customHeight="1"/>
    <row r="308" spans="2:77" ht="9" customHeight="1"/>
    <row r="309" spans="2:77" ht="14.25" customHeight="1">
      <c r="B309" s="482" t="s">
        <v>1201</v>
      </c>
      <c r="C309" s="482"/>
      <c r="D309" s="482"/>
      <c r="E309" s="482"/>
      <c r="F309" s="482"/>
      <c r="G309" s="482"/>
      <c r="H309" s="482"/>
      <c r="I309" s="482"/>
      <c r="J309" s="482"/>
      <c r="K309" s="482"/>
      <c r="L309" s="482"/>
      <c r="M309" s="482"/>
      <c r="N309" s="482"/>
      <c r="O309" s="482"/>
      <c r="P309" s="482"/>
      <c r="Q309" s="482"/>
      <c r="R309" s="482"/>
      <c r="S309" s="482"/>
      <c r="T309" s="482"/>
      <c r="U309" s="482"/>
    </row>
    <row r="310" spans="2:77" ht="0.75" customHeight="1"/>
    <row r="311" spans="2:77" ht="12" customHeight="1">
      <c r="F311" s="480" t="s">
        <v>1202</v>
      </c>
      <c r="G311" s="480"/>
      <c r="H311" s="480"/>
      <c r="I311" s="480"/>
    </row>
    <row r="312" spans="2:77" ht="12" customHeight="1">
      <c r="B312" s="493" t="s">
        <v>420</v>
      </c>
      <c r="C312" s="493"/>
      <c r="D312" s="493"/>
      <c r="F312" s="480"/>
      <c r="G312" s="480"/>
      <c r="H312" s="480"/>
      <c r="I312" s="480"/>
      <c r="J312" s="480" t="s">
        <v>1203</v>
      </c>
      <c r="K312" s="480"/>
      <c r="L312" s="480"/>
      <c r="N312" s="494" t="s">
        <v>1204</v>
      </c>
      <c r="O312" s="494"/>
      <c r="P312" s="494"/>
      <c r="Q312" s="494"/>
      <c r="S312" s="480" t="s">
        <v>1205</v>
      </c>
      <c r="T312" s="480"/>
      <c r="U312" s="480"/>
      <c r="V312" s="480"/>
      <c r="W312" s="480"/>
      <c r="X312" s="480"/>
      <c r="Y312" s="491" t="s">
        <v>1206</v>
      </c>
      <c r="Z312" s="491"/>
      <c r="AA312" s="491"/>
      <c r="AB312" s="491"/>
      <c r="AE312" s="491" t="s">
        <v>1207</v>
      </c>
      <c r="AF312" s="491"/>
      <c r="AG312" s="491"/>
      <c r="AH312" s="491"/>
      <c r="AI312" s="491"/>
      <c r="AJ312" s="491"/>
      <c r="AN312" s="491" t="s">
        <v>1208</v>
      </c>
      <c r="AO312" s="491"/>
      <c r="AP312" s="491"/>
      <c r="AQ312" s="491"/>
      <c r="AR312" s="491" t="s">
        <v>1209</v>
      </c>
      <c r="AS312" s="491"/>
      <c r="AT312" s="491"/>
      <c r="AU312" s="491"/>
      <c r="AW312" s="491" t="s">
        <v>1210</v>
      </c>
      <c r="AX312" s="491"/>
      <c r="AY312" s="491"/>
      <c r="AZ312" s="491"/>
      <c r="BA312" s="491" t="s">
        <v>1211</v>
      </c>
      <c r="BB312" s="491"/>
      <c r="BC312" s="491"/>
      <c r="BD312" s="491" t="s">
        <v>1212</v>
      </c>
      <c r="BE312" s="491"/>
      <c r="BF312" s="491"/>
      <c r="BG312" s="491"/>
      <c r="BH312" s="491" t="s">
        <v>1213</v>
      </c>
      <c r="BI312" s="491"/>
      <c r="BJ312" s="491"/>
      <c r="BK312" s="491"/>
      <c r="BM312" s="491" t="s">
        <v>1214</v>
      </c>
      <c r="BN312" s="491"/>
      <c r="BO312" s="491"/>
      <c r="BP312" s="491"/>
      <c r="BQ312" s="491"/>
      <c r="BR312" s="491"/>
      <c r="BS312" s="491" t="s">
        <v>1215</v>
      </c>
      <c r="BT312" s="491"/>
      <c r="BU312" s="491"/>
      <c r="BX312" s="480" t="s">
        <v>1216</v>
      </c>
      <c r="BY312" s="480"/>
    </row>
    <row r="313" spans="2:77" ht="11.25" customHeight="1">
      <c r="B313" s="493"/>
      <c r="C313" s="493"/>
      <c r="D313" s="493"/>
      <c r="F313" s="480"/>
      <c r="G313" s="480"/>
      <c r="H313" s="480"/>
      <c r="I313" s="480"/>
      <c r="J313" s="480"/>
      <c r="K313" s="480"/>
      <c r="L313" s="480"/>
      <c r="N313" s="494"/>
      <c r="O313" s="494"/>
      <c r="P313" s="494"/>
      <c r="Q313" s="494"/>
      <c r="S313" s="480"/>
      <c r="T313" s="480"/>
      <c r="U313" s="480"/>
      <c r="V313" s="480"/>
      <c r="W313" s="480"/>
      <c r="X313" s="480"/>
      <c r="Y313" s="491"/>
      <c r="Z313" s="491"/>
      <c r="AA313" s="491"/>
      <c r="AB313" s="491"/>
      <c r="AE313" s="491"/>
      <c r="AF313" s="491"/>
      <c r="AG313" s="491"/>
      <c r="AH313" s="491"/>
      <c r="AI313" s="491"/>
      <c r="AJ313" s="491"/>
      <c r="AN313" s="491"/>
      <c r="AO313" s="491"/>
      <c r="AP313" s="491"/>
      <c r="AQ313" s="491"/>
      <c r="AR313" s="491"/>
      <c r="AS313" s="491"/>
      <c r="AT313" s="491"/>
      <c r="AU313" s="491"/>
      <c r="AW313" s="491"/>
      <c r="AX313" s="491"/>
      <c r="AY313" s="491"/>
      <c r="AZ313" s="491"/>
      <c r="BA313" s="491"/>
      <c r="BB313" s="491"/>
      <c r="BC313" s="491"/>
      <c r="BD313" s="491"/>
      <c r="BE313" s="491"/>
      <c r="BF313" s="491"/>
      <c r="BG313" s="491"/>
      <c r="BH313" s="491"/>
      <c r="BI313" s="491"/>
      <c r="BJ313" s="491"/>
      <c r="BK313" s="491"/>
      <c r="BM313" s="491"/>
      <c r="BN313" s="491"/>
      <c r="BO313" s="491"/>
      <c r="BP313" s="491"/>
      <c r="BQ313" s="491"/>
      <c r="BR313" s="491"/>
      <c r="BS313" s="491"/>
      <c r="BT313" s="491"/>
      <c r="BU313" s="491"/>
      <c r="BX313" s="480"/>
      <c r="BY313" s="480"/>
    </row>
    <row r="314" spans="2:77" ht="6.75" customHeight="1"/>
    <row r="315" spans="2:77" ht="1.5" customHeight="1"/>
    <row r="316" spans="2:77" ht="12.75" hidden="1" customHeight="1">
      <c r="B316" s="488" t="s">
        <v>182</v>
      </c>
      <c r="C316" s="488"/>
      <c r="D316" s="488"/>
      <c r="F316" s="492" t="s">
        <v>1257</v>
      </c>
      <c r="G316" s="492"/>
      <c r="H316" s="492"/>
      <c r="I316" s="492"/>
      <c r="J316" s="492" t="s">
        <v>1218</v>
      </c>
      <c r="K316" s="492"/>
      <c r="L316" s="492"/>
      <c r="N316" s="487" t="s">
        <v>500</v>
      </c>
      <c r="O316" s="487"/>
      <c r="P316" s="487"/>
      <c r="Q316" s="487"/>
      <c r="BN316" s="489">
        <v>0</v>
      </c>
      <c r="BO316" s="489"/>
      <c r="BP316" s="489"/>
      <c r="BQ316" s="489"/>
      <c r="BR316" s="489"/>
      <c r="BS316" s="489">
        <v>0</v>
      </c>
      <c r="BT316" s="489"/>
      <c r="BU316" s="489"/>
      <c r="BV316" s="489"/>
      <c r="BW316" s="489"/>
      <c r="BX316" s="487" t="s">
        <v>1222</v>
      </c>
      <c r="BY316" s="487"/>
    </row>
    <row r="317" spans="2:77" ht="5.25" customHeight="1">
      <c r="B317" s="488"/>
      <c r="C317" s="488"/>
      <c r="D317" s="488"/>
      <c r="F317" s="492"/>
      <c r="G317" s="492"/>
      <c r="H317" s="492"/>
      <c r="I317" s="492"/>
      <c r="J317" s="492"/>
      <c r="K317" s="492"/>
      <c r="L317" s="492"/>
      <c r="N317" s="487"/>
      <c r="O317" s="487"/>
      <c r="P317" s="487"/>
      <c r="Q317" s="487"/>
      <c r="S317" s="488" t="s">
        <v>1223</v>
      </c>
      <c r="T317" s="488"/>
      <c r="U317" s="488"/>
      <c r="V317" s="488"/>
      <c r="X317" s="489">
        <v>-1715.04</v>
      </c>
      <c r="Y317" s="489"/>
      <c r="Z317" s="489"/>
      <c r="AA317" s="489"/>
      <c r="AB317" s="489"/>
      <c r="AC317" s="489"/>
      <c r="AD317" s="490">
        <v>0</v>
      </c>
      <c r="AE317" s="490"/>
      <c r="AF317" s="490"/>
      <c r="AG317" s="490"/>
      <c r="AH317" s="490"/>
      <c r="AI317" s="490"/>
      <c r="AJ317" s="490"/>
      <c r="AN317" s="489">
        <v>-1715.04</v>
      </c>
      <c r="AO317" s="489"/>
      <c r="AP317" s="489"/>
      <c r="AQ317" s="489"/>
      <c r="AR317" s="489">
        <v>-1715.04</v>
      </c>
      <c r="AS317" s="489"/>
      <c r="AT317" s="489"/>
      <c r="AU317" s="489"/>
      <c r="AW317" s="489">
        <v>0</v>
      </c>
      <c r="AX317" s="489"/>
      <c r="AY317" s="489"/>
      <c r="AZ317" s="489"/>
      <c r="BA317" s="489">
        <v>0</v>
      </c>
      <c r="BB317" s="489"/>
      <c r="BC317" s="489"/>
      <c r="BD317" s="489">
        <v>0</v>
      </c>
      <c r="BE317" s="489"/>
      <c r="BF317" s="489"/>
      <c r="BG317" s="489"/>
      <c r="BI317" s="489">
        <v>0</v>
      </c>
      <c r="BJ317" s="489"/>
      <c r="BK317" s="489"/>
      <c r="BL317" s="489"/>
      <c r="BM317" s="489"/>
      <c r="BN317" s="489"/>
      <c r="BO317" s="489"/>
      <c r="BP317" s="489"/>
      <c r="BQ317" s="489"/>
      <c r="BR317" s="489"/>
      <c r="BS317" s="489"/>
      <c r="BT317" s="489"/>
      <c r="BU317" s="489"/>
      <c r="BV317" s="489"/>
      <c r="BW317" s="489"/>
      <c r="BX317" s="487"/>
      <c r="BY317" s="487"/>
    </row>
    <row r="318" spans="2:77" ht="4.5" customHeight="1">
      <c r="B318" s="488"/>
      <c r="C318" s="488"/>
      <c r="D318" s="488"/>
      <c r="F318" s="492"/>
      <c r="G318" s="492"/>
      <c r="H318" s="492"/>
      <c r="I318" s="492"/>
      <c r="J318" s="492"/>
      <c r="K318" s="492"/>
      <c r="L318" s="492"/>
      <c r="N318" s="487"/>
      <c r="O318" s="487"/>
      <c r="P318" s="487"/>
      <c r="Q318" s="487"/>
      <c r="S318" s="488"/>
      <c r="T318" s="488"/>
      <c r="U318" s="488"/>
      <c r="V318" s="488"/>
      <c r="X318" s="489"/>
      <c r="Y318" s="489"/>
      <c r="Z318" s="489"/>
      <c r="AA318" s="489"/>
      <c r="AB318" s="489"/>
      <c r="AC318" s="489"/>
      <c r="AD318" s="490"/>
      <c r="AE318" s="490"/>
      <c r="AF318" s="490"/>
      <c r="AG318" s="490"/>
      <c r="AH318" s="490"/>
      <c r="AI318" s="490"/>
      <c r="AJ318" s="490"/>
      <c r="AN318" s="489"/>
      <c r="AO318" s="489"/>
      <c r="AP318" s="489"/>
      <c r="AQ318" s="489"/>
      <c r="AR318" s="489"/>
      <c r="AS318" s="489"/>
      <c r="AT318" s="489"/>
      <c r="AU318" s="489"/>
      <c r="AW318" s="489"/>
      <c r="AX318" s="489"/>
      <c r="AY318" s="489"/>
      <c r="AZ318" s="489"/>
      <c r="BA318" s="489"/>
      <c r="BB318" s="489"/>
      <c r="BC318" s="489"/>
      <c r="BD318" s="489"/>
      <c r="BE318" s="489"/>
      <c r="BF318" s="489"/>
      <c r="BG318" s="489"/>
      <c r="BI318" s="489"/>
      <c r="BJ318" s="489"/>
      <c r="BK318" s="489"/>
      <c r="BL318" s="489"/>
      <c r="BM318" s="489"/>
      <c r="BN318" s="489"/>
      <c r="BO318" s="489"/>
      <c r="BP318" s="489"/>
      <c r="BQ318" s="489"/>
      <c r="BR318" s="489"/>
      <c r="BS318" s="489"/>
      <c r="BT318" s="489"/>
      <c r="BU318" s="489"/>
      <c r="BV318" s="489"/>
      <c r="BW318" s="489"/>
      <c r="BX318" s="487"/>
      <c r="BY318" s="487"/>
    </row>
    <row r="319" spans="2:77" ht="0.75" customHeight="1">
      <c r="F319" s="492"/>
      <c r="G319" s="492"/>
      <c r="H319" s="492"/>
      <c r="I319" s="492"/>
      <c r="J319" s="492"/>
      <c r="K319" s="492"/>
      <c r="L319" s="492"/>
      <c r="S319" s="488"/>
      <c r="T319" s="488"/>
      <c r="U319" s="488"/>
      <c r="V319" s="488"/>
      <c r="AN319" s="489"/>
      <c r="AO319" s="489"/>
      <c r="AP319" s="489"/>
      <c r="AQ319" s="489"/>
    </row>
    <row r="320" spans="2:77" ht="12.75" hidden="1" customHeight="1">
      <c r="F320" s="492"/>
      <c r="G320" s="492"/>
      <c r="H320" s="492"/>
      <c r="I320" s="492"/>
      <c r="J320" s="492"/>
      <c r="K320" s="492"/>
      <c r="L320" s="492"/>
      <c r="AN320" s="489"/>
      <c r="AO320" s="489"/>
      <c r="AP320" s="489"/>
      <c r="AQ320" s="489"/>
    </row>
    <row r="321" spans="2:77" ht="6.75" customHeight="1">
      <c r="F321" s="492"/>
      <c r="G321" s="492"/>
      <c r="H321" s="492"/>
      <c r="I321" s="492"/>
      <c r="J321" s="492"/>
      <c r="K321" s="492"/>
      <c r="L321" s="492"/>
    </row>
    <row r="322" spans="2:77" ht="2.25" customHeight="1">
      <c r="F322" s="492"/>
      <c r="G322" s="492"/>
      <c r="H322" s="492"/>
      <c r="I322" s="492"/>
      <c r="J322" s="492"/>
      <c r="K322" s="492"/>
      <c r="L322" s="492"/>
    </row>
    <row r="323" spans="2:77" ht="9.75" customHeight="1">
      <c r="F323" s="492"/>
      <c r="G323" s="492"/>
      <c r="H323" s="492"/>
      <c r="I323" s="492"/>
    </row>
    <row r="324" spans="2:77" ht="10.5" customHeight="1">
      <c r="F324" s="492"/>
      <c r="G324" s="492"/>
      <c r="H324" s="492"/>
      <c r="I324" s="492"/>
    </row>
    <row r="325" spans="2:77" ht="2.25" customHeight="1"/>
    <row r="326" spans="2:77" ht="1.5" customHeight="1"/>
    <row r="327" spans="2:77" ht="12.75" hidden="1" customHeight="1">
      <c r="B327" s="488" t="s">
        <v>185</v>
      </c>
      <c r="C327" s="488"/>
      <c r="D327" s="488"/>
      <c r="F327" s="492" t="s">
        <v>1258</v>
      </c>
      <c r="G327" s="492"/>
      <c r="H327" s="492"/>
      <c r="I327" s="492"/>
      <c r="J327" s="492" t="s">
        <v>1218</v>
      </c>
      <c r="K327" s="492"/>
      <c r="L327" s="492"/>
      <c r="N327" s="487" t="s">
        <v>710</v>
      </c>
      <c r="O327" s="487"/>
      <c r="P327" s="487"/>
      <c r="Q327" s="487"/>
      <c r="BN327" s="489">
        <v>0</v>
      </c>
      <c r="BO327" s="489"/>
      <c r="BP327" s="489"/>
      <c r="BQ327" s="489"/>
      <c r="BR327" s="489"/>
      <c r="BS327" s="489">
        <v>0</v>
      </c>
      <c r="BT327" s="489"/>
      <c r="BU327" s="489"/>
      <c r="BV327" s="489"/>
      <c r="BW327" s="489"/>
      <c r="BX327" s="487" t="s">
        <v>1222</v>
      </c>
      <c r="BY327" s="487"/>
    </row>
    <row r="328" spans="2:77" ht="5.25" customHeight="1">
      <c r="B328" s="488"/>
      <c r="C328" s="488"/>
      <c r="D328" s="488"/>
      <c r="F328" s="492"/>
      <c r="G328" s="492"/>
      <c r="H328" s="492"/>
      <c r="I328" s="492"/>
      <c r="J328" s="492"/>
      <c r="K328" s="492"/>
      <c r="L328" s="492"/>
      <c r="N328" s="487"/>
      <c r="O328" s="487"/>
      <c r="P328" s="487"/>
      <c r="Q328" s="487"/>
      <c r="S328" s="488" t="s">
        <v>1051</v>
      </c>
      <c r="T328" s="488"/>
      <c r="U328" s="488"/>
      <c r="V328" s="488"/>
      <c r="X328" s="489">
        <v>-2216</v>
      </c>
      <c r="Y328" s="489"/>
      <c r="Z328" s="489"/>
      <c r="AA328" s="489"/>
      <c r="AB328" s="489"/>
      <c r="AC328" s="489"/>
      <c r="AD328" s="490">
        <v>0</v>
      </c>
      <c r="AE328" s="490"/>
      <c r="AF328" s="490"/>
      <c r="AG328" s="490"/>
      <c r="AH328" s="490"/>
      <c r="AI328" s="490"/>
      <c r="AJ328" s="490"/>
      <c r="AR328" s="489">
        <v>-2216</v>
      </c>
      <c r="AS328" s="489"/>
      <c r="AT328" s="489"/>
      <c r="AU328" s="489"/>
      <c r="AW328" s="489">
        <v>0</v>
      </c>
      <c r="AX328" s="489"/>
      <c r="AY328" s="489"/>
      <c r="AZ328" s="489"/>
      <c r="BA328" s="489">
        <v>0</v>
      </c>
      <c r="BB328" s="489"/>
      <c r="BC328" s="489"/>
      <c r="BD328" s="489">
        <v>0</v>
      </c>
      <c r="BE328" s="489"/>
      <c r="BF328" s="489"/>
      <c r="BG328" s="489"/>
      <c r="BI328" s="489">
        <v>0</v>
      </c>
      <c r="BJ328" s="489"/>
      <c r="BK328" s="489"/>
      <c r="BL328" s="489"/>
      <c r="BM328" s="489"/>
      <c r="BN328" s="489"/>
      <c r="BO328" s="489"/>
      <c r="BP328" s="489"/>
      <c r="BQ328" s="489"/>
      <c r="BR328" s="489"/>
      <c r="BS328" s="489"/>
      <c r="BT328" s="489"/>
      <c r="BU328" s="489"/>
      <c r="BV328" s="489"/>
      <c r="BW328" s="489"/>
      <c r="BX328" s="487"/>
      <c r="BY328" s="487"/>
    </row>
    <row r="329" spans="2:77" ht="4.5" customHeight="1">
      <c r="B329" s="488"/>
      <c r="C329" s="488"/>
      <c r="D329" s="488"/>
      <c r="F329" s="492"/>
      <c r="G329" s="492"/>
      <c r="H329" s="492"/>
      <c r="I329" s="492"/>
      <c r="J329" s="492"/>
      <c r="K329" s="492"/>
      <c r="L329" s="492"/>
      <c r="N329" s="487"/>
      <c r="O329" s="487"/>
      <c r="P329" s="487"/>
      <c r="Q329" s="487"/>
      <c r="S329" s="488"/>
      <c r="T329" s="488"/>
      <c r="U329" s="488"/>
      <c r="V329" s="488"/>
      <c r="X329" s="489"/>
      <c r="Y329" s="489"/>
      <c r="Z329" s="489"/>
      <c r="AA329" s="489"/>
      <c r="AB329" s="489"/>
      <c r="AC329" s="489"/>
      <c r="AD329" s="490"/>
      <c r="AE329" s="490"/>
      <c r="AF329" s="490"/>
      <c r="AG329" s="490"/>
      <c r="AH329" s="490"/>
      <c r="AI329" s="490"/>
      <c r="AJ329" s="490"/>
      <c r="AR329" s="489"/>
      <c r="AS329" s="489"/>
      <c r="AT329" s="489"/>
      <c r="AU329" s="489"/>
      <c r="AW329" s="489"/>
      <c r="AX329" s="489"/>
      <c r="AY329" s="489"/>
      <c r="AZ329" s="489"/>
      <c r="BA329" s="489"/>
      <c r="BB329" s="489"/>
      <c r="BC329" s="489"/>
      <c r="BD329" s="489"/>
      <c r="BE329" s="489"/>
      <c r="BF329" s="489"/>
      <c r="BG329" s="489"/>
      <c r="BI329" s="489"/>
      <c r="BJ329" s="489"/>
      <c r="BK329" s="489"/>
      <c r="BL329" s="489"/>
      <c r="BM329" s="489"/>
      <c r="BN329" s="489"/>
      <c r="BO329" s="489"/>
      <c r="BP329" s="489"/>
      <c r="BQ329" s="489"/>
      <c r="BR329" s="489"/>
      <c r="BS329" s="489"/>
      <c r="BT329" s="489"/>
      <c r="BU329" s="489"/>
      <c r="BV329" s="489"/>
      <c r="BW329" s="489"/>
      <c r="BX329" s="487"/>
      <c r="BY329" s="487"/>
    </row>
    <row r="330" spans="2:77" ht="12.75" hidden="1" customHeight="1">
      <c r="F330" s="492"/>
      <c r="G330" s="492"/>
      <c r="H330" s="492"/>
      <c r="I330" s="492"/>
      <c r="J330" s="492"/>
      <c r="K330" s="492"/>
      <c r="L330" s="492"/>
      <c r="S330" s="488"/>
      <c r="T330" s="488"/>
      <c r="U330" s="488"/>
      <c r="V330" s="488"/>
    </row>
    <row r="331" spans="2:77" ht="0.75" customHeight="1">
      <c r="F331" s="492"/>
      <c r="G331" s="492"/>
      <c r="H331" s="492"/>
      <c r="I331" s="492"/>
      <c r="J331" s="492"/>
      <c r="K331" s="492"/>
      <c r="L331" s="492"/>
    </row>
    <row r="332" spans="2:77" ht="6.75" customHeight="1">
      <c r="F332" s="492"/>
      <c r="G332" s="492"/>
      <c r="H332" s="492"/>
      <c r="I332" s="492"/>
      <c r="J332" s="492"/>
      <c r="K332" s="492"/>
      <c r="L332" s="492"/>
    </row>
    <row r="333" spans="2:77" ht="1.5" customHeight="1">
      <c r="F333" s="492"/>
      <c r="G333" s="492"/>
      <c r="H333" s="492"/>
      <c r="I333" s="492"/>
      <c r="J333" s="492"/>
      <c r="K333" s="492"/>
      <c r="L333" s="492"/>
    </row>
    <row r="334" spans="2:77" ht="0.75" customHeight="1">
      <c r="F334" s="492"/>
      <c r="G334" s="492"/>
      <c r="H334" s="492"/>
      <c r="I334" s="492"/>
      <c r="J334" s="492"/>
      <c r="K334" s="492"/>
      <c r="L334" s="492"/>
      <c r="S334" s="488" t="s">
        <v>1223</v>
      </c>
      <c r="T334" s="488"/>
      <c r="U334" s="488"/>
      <c r="V334" s="488"/>
      <c r="X334" s="489">
        <v>-1500</v>
      </c>
      <c r="Y334" s="489"/>
      <c r="Z334" s="489"/>
      <c r="AA334" s="489"/>
      <c r="AB334" s="489"/>
      <c r="AC334" s="489"/>
      <c r="AD334" s="490">
        <v>0</v>
      </c>
      <c r="AE334" s="490"/>
      <c r="AF334" s="490"/>
      <c r="AG334" s="490"/>
      <c r="AH334" s="490"/>
      <c r="AI334" s="490"/>
      <c r="AJ334" s="490"/>
      <c r="AR334" s="489">
        <v>-1500</v>
      </c>
      <c r="AS334" s="489"/>
      <c r="AT334" s="489"/>
      <c r="AU334" s="489"/>
      <c r="AW334" s="489">
        <v>0</v>
      </c>
      <c r="AX334" s="489"/>
      <c r="AY334" s="489"/>
      <c r="AZ334" s="489"/>
      <c r="BA334" s="489">
        <v>0</v>
      </c>
      <c r="BB334" s="489"/>
      <c r="BC334" s="489"/>
      <c r="BD334" s="489">
        <v>0</v>
      </c>
      <c r="BE334" s="489"/>
      <c r="BF334" s="489"/>
      <c r="BG334" s="489"/>
      <c r="BI334" s="489">
        <v>0</v>
      </c>
      <c r="BJ334" s="489"/>
      <c r="BK334" s="489"/>
      <c r="BL334" s="489"/>
      <c r="BM334" s="489"/>
    </row>
    <row r="335" spans="2:77" ht="9" customHeight="1">
      <c r="F335" s="492"/>
      <c r="G335" s="492"/>
      <c r="H335" s="492"/>
      <c r="I335" s="492"/>
      <c r="S335" s="488"/>
      <c r="T335" s="488"/>
      <c r="U335" s="488"/>
      <c r="V335" s="488"/>
      <c r="X335" s="489"/>
      <c r="Y335" s="489"/>
      <c r="Z335" s="489"/>
      <c r="AA335" s="489"/>
      <c r="AB335" s="489"/>
      <c r="AC335" s="489"/>
      <c r="AD335" s="490"/>
      <c r="AE335" s="490"/>
      <c r="AF335" s="490"/>
      <c r="AG335" s="490"/>
      <c r="AH335" s="490"/>
      <c r="AI335" s="490"/>
      <c r="AJ335" s="490"/>
      <c r="AR335" s="489"/>
      <c r="AS335" s="489"/>
      <c r="AT335" s="489"/>
      <c r="AU335" s="489"/>
      <c r="AW335" s="489"/>
      <c r="AX335" s="489"/>
      <c r="AY335" s="489"/>
      <c r="AZ335" s="489"/>
      <c r="BA335" s="489"/>
      <c r="BB335" s="489"/>
      <c r="BC335" s="489"/>
      <c r="BD335" s="489"/>
      <c r="BE335" s="489"/>
      <c r="BF335" s="489"/>
      <c r="BG335" s="489"/>
      <c r="BI335" s="489"/>
      <c r="BJ335" s="489"/>
      <c r="BK335" s="489"/>
      <c r="BL335" s="489"/>
      <c r="BM335" s="489"/>
    </row>
    <row r="336" spans="2:77" ht="0.75" customHeight="1">
      <c r="F336" s="492"/>
      <c r="G336" s="492"/>
      <c r="H336" s="492"/>
      <c r="I336" s="492"/>
    </row>
    <row r="337" spans="2:77" ht="6.75" customHeight="1">
      <c r="F337" s="492"/>
      <c r="G337" s="492"/>
      <c r="H337" s="492"/>
      <c r="I337" s="492"/>
    </row>
    <row r="338" spans="2:77" ht="2.25" customHeight="1">
      <c r="F338" s="492"/>
      <c r="G338" s="492"/>
      <c r="H338" s="492"/>
      <c r="I338" s="492"/>
    </row>
    <row r="339" spans="2:77" ht="1.5" customHeight="1">
      <c r="F339" s="492"/>
      <c r="G339" s="492"/>
      <c r="H339" s="492"/>
      <c r="I339" s="492"/>
      <c r="S339" s="496" t="s">
        <v>1232</v>
      </c>
      <c r="T339" s="496"/>
      <c r="U339" s="496"/>
      <c r="V339" s="496"/>
      <c r="X339" s="489">
        <v>-3716</v>
      </c>
      <c r="Y339" s="489"/>
      <c r="Z339" s="489"/>
      <c r="AA339" s="489"/>
      <c r="AB339" s="489"/>
      <c r="AC339" s="489"/>
      <c r="AD339" s="489">
        <v>0</v>
      </c>
      <c r="AE339" s="489"/>
      <c r="AF339" s="489"/>
      <c r="AG339" s="489"/>
      <c r="AH339" s="489"/>
      <c r="AI339" s="489"/>
      <c r="AJ339" s="489"/>
      <c r="AN339" s="489">
        <v>-3716</v>
      </c>
      <c r="AO339" s="489"/>
      <c r="AP339" s="489"/>
      <c r="AQ339" s="489"/>
      <c r="AR339" s="489">
        <v>-3716</v>
      </c>
      <c r="AS339" s="489"/>
      <c r="AT339" s="489"/>
      <c r="AU339" s="489"/>
      <c r="AW339" s="489">
        <v>0</v>
      </c>
      <c r="AX339" s="489"/>
      <c r="AY339" s="489"/>
      <c r="AZ339" s="489"/>
      <c r="BA339" s="489">
        <v>0</v>
      </c>
      <c r="BB339" s="489"/>
      <c r="BC339" s="489"/>
      <c r="BD339" s="489">
        <v>0</v>
      </c>
      <c r="BE339" s="489"/>
      <c r="BF339" s="489"/>
      <c r="BG339" s="489"/>
      <c r="BH339" s="489">
        <v>0</v>
      </c>
      <c r="BI339" s="489"/>
      <c r="BJ339" s="489"/>
      <c r="BK339" s="489"/>
      <c r="BL339" s="489"/>
    </row>
    <row r="340" spans="2:77">
      <c r="S340" s="496"/>
      <c r="T340" s="496"/>
      <c r="U340" s="496"/>
      <c r="V340" s="496"/>
      <c r="X340" s="489"/>
      <c r="Y340" s="489"/>
      <c r="Z340" s="489"/>
      <c r="AA340" s="489"/>
      <c r="AB340" s="489"/>
      <c r="AC340" s="489"/>
      <c r="AD340" s="489"/>
      <c r="AE340" s="489"/>
      <c r="AF340" s="489"/>
      <c r="AG340" s="489"/>
      <c r="AH340" s="489"/>
      <c r="AI340" s="489"/>
      <c r="AJ340" s="489"/>
      <c r="AN340" s="489"/>
      <c r="AO340" s="489"/>
      <c r="AP340" s="489"/>
      <c r="AQ340" s="489"/>
      <c r="AR340" s="489"/>
      <c r="AS340" s="489"/>
      <c r="AT340" s="489"/>
      <c r="AU340" s="489"/>
      <c r="AW340" s="489"/>
      <c r="AX340" s="489"/>
      <c r="AY340" s="489"/>
      <c r="AZ340" s="489"/>
      <c r="BA340" s="489"/>
      <c r="BB340" s="489"/>
      <c r="BC340" s="489"/>
      <c r="BD340" s="489"/>
      <c r="BE340" s="489"/>
      <c r="BF340" s="489"/>
      <c r="BG340" s="489"/>
      <c r="BH340" s="489"/>
      <c r="BI340" s="489"/>
      <c r="BJ340" s="489"/>
      <c r="BK340" s="489"/>
      <c r="BL340" s="489"/>
    </row>
    <row r="341" spans="2:77" ht="3" customHeight="1"/>
    <row r="342" spans="2:77" ht="1.5" customHeight="1"/>
    <row r="343" spans="2:77" ht="12.75" hidden="1" customHeight="1">
      <c r="B343" s="488" t="s">
        <v>186</v>
      </c>
      <c r="C343" s="488"/>
      <c r="D343" s="488"/>
      <c r="F343" s="492" t="s">
        <v>1259</v>
      </c>
      <c r="G343" s="492"/>
      <c r="H343" s="492"/>
      <c r="I343" s="492"/>
      <c r="J343" s="488" t="s">
        <v>1245</v>
      </c>
      <c r="K343" s="488"/>
      <c r="L343" s="488"/>
      <c r="N343" s="497" t="s">
        <v>1260</v>
      </c>
      <c r="O343" s="497"/>
      <c r="P343" s="497"/>
      <c r="Q343" s="497"/>
      <c r="BN343" s="489">
        <v>0</v>
      </c>
      <c r="BO343" s="489"/>
      <c r="BP343" s="489"/>
      <c r="BQ343" s="489"/>
      <c r="BR343" s="489"/>
      <c r="BS343" s="489">
        <v>0</v>
      </c>
      <c r="BT343" s="489"/>
      <c r="BU343" s="489"/>
      <c r="BV343" s="489"/>
      <c r="BW343" s="489"/>
      <c r="BX343" s="487" t="s">
        <v>1222</v>
      </c>
      <c r="BY343" s="487"/>
    </row>
    <row r="344" spans="2:77" ht="5.25" customHeight="1">
      <c r="B344" s="488"/>
      <c r="C344" s="488"/>
      <c r="D344" s="488"/>
      <c r="F344" s="492"/>
      <c r="G344" s="492"/>
      <c r="H344" s="492"/>
      <c r="I344" s="492"/>
      <c r="J344" s="488"/>
      <c r="K344" s="488"/>
      <c r="L344" s="488"/>
      <c r="N344" s="497"/>
      <c r="O344" s="497"/>
      <c r="P344" s="497"/>
      <c r="Q344" s="497"/>
      <c r="S344" s="488" t="s">
        <v>1234</v>
      </c>
      <c r="T344" s="488"/>
      <c r="U344" s="488"/>
      <c r="V344" s="488"/>
      <c r="X344" s="489">
        <v>-50</v>
      </c>
      <c r="Y344" s="489"/>
      <c r="Z344" s="489"/>
      <c r="AA344" s="489"/>
      <c r="AB344" s="489"/>
      <c r="AC344" s="489"/>
      <c r="AD344" s="490">
        <v>0</v>
      </c>
      <c r="AE344" s="490"/>
      <c r="AF344" s="490"/>
      <c r="AG344" s="490"/>
      <c r="AH344" s="490"/>
      <c r="AI344" s="490"/>
      <c r="AJ344" s="490"/>
      <c r="AN344" s="489">
        <v>-50</v>
      </c>
      <c r="AO344" s="489"/>
      <c r="AP344" s="489"/>
      <c r="AQ344" s="489"/>
      <c r="AR344" s="489">
        <v>-50</v>
      </c>
      <c r="AS344" s="489"/>
      <c r="AT344" s="489"/>
      <c r="AU344" s="489"/>
      <c r="AW344" s="489">
        <v>0</v>
      </c>
      <c r="AX344" s="489"/>
      <c r="AY344" s="489"/>
      <c r="AZ344" s="489"/>
      <c r="BA344" s="489">
        <v>0</v>
      </c>
      <c r="BB344" s="489"/>
      <c r="BC344" s="489"/>
      <c r="BD344" s="489">
        <v>0</v>
      </c>
      <c r="BE344" s="489"/>
      <c r="BF344" s="489"/>
      <c r="BG344" s="489"/>
      <c r="BI344" s="489">
        <v>0</v>
      </c>
      <c r="BJ344" s="489"/>
      <c r="BK344" s="489"/>
      <c r="BL344" s="489"/>
      <c r="BM344" s="489"/>
      <c r="BN344" s="489"/>
      <c r="BO344" s="489"/>
      <c r="BP344" s="489"/>
      <c r="BQ344" s="489"/>
      <c r="BR344" s="489"/>
      <c r="BS344" s="489"/>
      <c r="BT344" s="489"/>
      <c r="BU344" s="489"/>
      <c r="BV344" s="489"/>
      <c r="BW344" s="489"/>
      <c r="BX344" s="487"/>
      <c r="BY344" s="487"/>
    </row>
    <row r="345" spans="2:77" ht="4.5" customHeight="1">
      <c r="B345" s="488"/>
      <c r="C345" s="488"/>
      <c r="D345" s="488"/>
      <c r="F345" s="492"/>
      <c r="G345" s="492"/>
      <c r="H345" s="492"/>
      <c r="I345" s="492"/>
      <c r="J345" s="488"/>
      <c r="K345" s="488"/>
      <c r="L345" s="488"/>
      <c r="N345" s="497"/>
      <c r="O345" s="497"/>
      <c r="P345" s="497"/>
      <c r="Q345" s="497"/>
      <c r="S345" s="488"/>
      <c r="T345" s="488"/>
      <c r="U345" s="488"/>
      <c r="V345" s="488"/>
      <c r="X345" s="489"/>
      <c r="Y345" s="489"/>
      <c r="Z345" s="489"/>
      <c r="AA345" s="489"/>
      <c r="AB345" s="489"/>
      <c r="AC345" s="489"/>
      <c r="AD345" s="490"/>
      <c r="AE345" s="490"/>
      <c r="AF345" s="490"/>
      <c r="AG345" s="490"/>
      <c r="AH345" s="490"/>
      <c r="AI345" s="490"/>
      <c r="AJ345" s="490"/>
      <c r="AN345" s="489"/>
      <c r="AO345" s="489"/>
      <c r="AP345" s="489"/>
      <c r="AQ345" s="489"/>
      <c r="AR345" s="489"/>
      <c r="AS345" s="489"/>
      <c r="AT345" s="489"/>
      <c r="AU345" s="489"/>
      <c r="AW345" s="489"/>
      <c r="AX345" s="489"/>
      <c r="AY345" s="489"/>
      <c r="AZ345" s="489"/>
      <c r="BA345" s="489"/>
      <c r="BB345" s="489"/>
      <c r="BC345" s="489"/>
      <c r="BD345" s="489"/>
      <c r="BE345" s="489"/>
      <c r="BF345" s="489"/>
      <c r="BG345" s="489"/>
      <c r="BI345" s="489"/>
      <c r="BJ345" s="489"/>
      <c r="BK345" s="489"/>
      <c r="BL345" s="489"/>
      <c r="BM345" s="489"/>
      <c r="BN345" s="489"/>
      <c r="BO345" s="489"/>
      <c r="BP345" s="489"/>
      <c r="BQ345" s="489"/>
      <c r="BR345" s="489"/>
      <c r="BS345" s="489"/>
      <c r="BT345" s="489"/>
      <c r="BU345" s="489"/>
      <c r="BV345" s="489"/>
      <c r="BW345" s="489"/>
      <c r="BX345" s="487"/>
      <c r="BY345" s="487"/>
    </row>
    <row r="346" spans="2:77" ht="0.75" customHeight="1">
      <c r="F346" s="492"/>
      <c r="G346" s="492"/>
      <c r="H346" s="492"/>
      <c r="I346" s="492"/>
      <c r="N346" s="497"/>
      <c r="O346" s="497"/>
      <c r="P346" s="497"/>
      <c r="Q346" s="497"/>
      <c r="S346" s="488"/>
      <c r="T346" s="488"/>
      <c r="U346" s="488"/>
      <c r="V346" s="488"/>
      <c r="AN346" s="489"/>
      <c r="AO346" s="489"/>
      <c r="AP346" s="489"/>
      <c r="AQ346" s="489"/>
    </row>
    <row r="347" spans="2:77" ht="12.75" hidden="1" customHeight="1">
      <c r="F347" s="492"/>
      <c r="G347" s="492"/>
      <c r="H347" s="492"/>
      <c r="I347" s="492"/>
      <c r="N347" s="497"/>
      <c r="O347" s="497"/>
      <c r="P347" s="497"/>
      <c r="Q347" s="497"/>
      <c r="AN347" s="489"/>
      <c r="AO347" s="489"/>
      <c r="AP347" s="489"/>
      <c r="AQ347" s="489"/>
    </row>
    <row r="348" spans="2:77" ht="6.75" customHeight="1">
      <c r="F348" s="492"/>
      <c r="G348" s="492"/>
      <c r="H348" s="492"/>
      <c r="I348" s="492"/>
      <c r="N348" s="497"/>
      <c r="O348" s="497"/>
      <c r="P348" s="497"/>
      <c r="Q348" s="497"/>
    </row>
    <row r="349" spans="2:77" ht="2.25" customHeight="1">
      <c r="F349" s="492"/>
      <c r="G349" s="492"/>
      <c r="H349" s="492"/>
      <c r="I349" s="492"/>
      <c r="N349" s="497"/>
      <c r="O349" s="497"/>
      <c r="P349" s="497"/>
      <c r="Q349" s="497"/>
    </row>
    <row r="350" spans="2:77" ht="9.75" customHeight="1">
      <c r="F350" s="492"/>
      <c r="G350" s="492"/>
      <c r="H350" s="492"/>
      <c r="I350" s="492"/>
    </row>
    <row r="351" spans="2:77" ht="9.75" customHeight="1">
      <c r="F351" s="492"/>
      <c r="G351" s="492"/>
      <c r="H351" s="492"/>
      <c r="I351" s="492"/>
    </row>
    <row r="352" spans="2:77" ht="10.5" customHeight="1">
      <c r="F352" s="492"/>
      <c r="G352" s="492"/>
      <c r="H352" s="492"/>
      <c r="I352" s="492"/>
    </row>
    <row r="353" spans="2:77" ht="2.25" customHeight="1"/>
    <row r="354" spans="2:77" ht="1.5" customHeight="1"/>
    <row r="355" spans="2:77" ht="12.75" hidden="1" customHeight="1">
      <c r="B355" s="488" t="s">
        <v>192</v>
      </c>
      <c r="C355" s="488"/>
      <c r="D355" s="488"/>
      <c r="F355" s="492" t="s">
        <v>1261</v>
      </c>
      <c r="G355" s="492"/>
      <c r="H355" s="492"/>
      <c r="I355" s="492"/>
      <c r="J355" s="492" t="s">
        <v>1218</v>
      </c>
      <c r="K355" s="492"/>
      <c r="L355" s="492"/>
      <c r="N355" s="487" t="s">
        <v>700</v>
      </c>
      <c r="O355" s="487"/>
      <c r="P355" s="487"/>
      <c r="Q355" s="487"/>
      <c r="BN355" s="489">
        <v>0</v>
      </c>
      <c r="BO355" s="489"/>
      <c r="BP355" s="489"/>
      <c r="BQ355" s="489"/>
      <c r="BR355" s="489"/>
      <c r="BS355" s="489">
        <v>0</v>
      </c>
      <c r="BT355" s="489"/>
      <c r="BU355" s="489"/>
      <c r="BV355" s="489"/>
      <c r="BW355" s="489"/>
      <c r="BX355" s="487" t="s">
        <v>1222</v>
      </c>
      <c r="BY355" s="487"/>
    </row>
    <row r="356" spans="2:77" ht="5.25" customHeight="1">
      <c r="B356" s="488"/>
      <c r="C356" s="488"/>
      <c r="D356" s="488"/>
      <c r="F356" s="492"/>
      <c r="G356" s="492"/>
      <c r="H356" s="492"/>
      <c r="I356" s="492"/>
      <c r="J356" s="492"/>
      <c r="K356" s="492"/>
      <c r="L356" s="492"/>
      <c r="N356" s="487"/>
      <c r="O356" s="487"/>
      <c r="P356" s="487"/>
      <c r="Q356" s="487"/>
      <c r="S356" s="488" t="s">
        <v>1223</v>
      </c>
      <c r="T356" s="488"/>
      <c r="U356" s="488"/>
      <c r="V356" s="488"/>
      <c r="X356" s="489">
        <v>-2261.5700000000002</v>
      </c>
      <c r="Y356" s="489"/>
      <c r="Z356" s="489"/>
      <c r="AA356" s="489"/>
      <c r="AB356" s="489"/>
      <c r="AC356" s="489"/>
      <c r="AD356" s="490">
        <v>0</v>
      </c>
      <c r="AE356" s="490"/>
      <c r="AF356" s="490"/>
      <c r="AG356" s="490"/>
      <c r="AH356" s="490"/>
      <c r="AI356" s="490"/>
      <c r="AJ356" s="490"/>
      <c r="AN356" s="489">
        <v>-2261.5700000000002</v>
      </c>
      <c r="AO356" s="489"/>
      <c r="AP356" s="489"/>
      <c r="AQ356" s="489"/>
      <c r="AR356" s="489">
        <v>-2261.5700000000002</v>
      </c>
      <c r="AS356" s="489"/>
      <c r="AT356" s="489"/>
      <c r="AU356" s="489"/>
      <c r="AW356" s="489">
        <v>0</v>
      </c>
      <c r="AX356" s="489"/>
      <c r="AY356" s="489"/>
      <c r="AZ356" s="489"/>
      <c r="BA356" s="489">
        <v>0</v>
      </c>
      <c r="BB356" s="489"/>
      <c r="BC356" s="489"/>
      <c r="BD356" s="489">
        <v>0</v>
      </c>
      <c r="BE356" s="489"/>
      <c r="BF356" s="489"/>
      <c r="BG356" s="489"/>
      <c r="BI356" s="489">
        <v>0</v>
      </c>
      <c r="BJ356" s="489"/>
      <c r="BK356" s="489"/>
      <c r="BL356" s="489"/>
      <c r="BM356" s="489"/>
      <c r="BN356" s="489"/>
      <c r="BO356" s="489"/>
      <c r="BP356" s="489"/>
      <c r="BQ356" s="489"/>
      <c r="BR356" s="489"/>
      <c r="BS356" s="489"/>
      <c r="BT356" s="489"/>
      <c r="BU356" s="489"/>
      <c r="BV356" s="489"/>
      <c r="BW356" s="489"/>
      <c r="BX356" s="487"/>
      <c r="BY356" s="487"/>
    </row>
    <row r="357" spans="2:77" ht="4.5" customHeight="1">
      <c r="B357" s="488"/>
      <c r="C357" s="488"/>
      <c r="D357" s="488"/>
      <c r="F357" s="492"/>
      <c r="G357" s="492"/>
      <c r="H357" s="492"/>
      <c r="I357" s="492"/>
      <c r="J357" s="492"/>
      <c r="K357" s="492"/>
      <c r="L357" s="492"/>
      <c r="N357" s="487"/>
      <c r="O357" s="487"/>
      <c r="P357" s="487"/>
      <c r="Q357" s="487"/>
      <c r="S357" s="488"/>
      <c r="T357" s="488"/>
      <c r="U357" s="488"/>
      <c r="V357" s="488"/>
      <c r="X357" s="489"/>
      <c r="Y357" s="489"/>
      <c r="Z357" s="489"/>
      <c r="AA357" s="489"/>
      <c r="AB357" s="489"/>
      <c r="AC357" s="489"/>
      <c r="AD357" s="490"/>
      <c r="AE357" s="490"/>
      <c r="AF357" s="490"/>
      <c r="AG357" s="490"/>
      <c r="AH357" s="490"/>
      <c r="AI357" s="490"/>
      <c r="AJ357" s="490"/>
      <c r="AN357" s="489"/>
      <c r="AO357" s="489"/>
      <c r="AP357" s="489"/>
      <c r="AQ357" s="489"/>
      <c r="AR357" s="489"/>
      <c r="AS357" s="489"/>
      <c r="AT357" s="489"/>
      <c r="AU357" s="489"/>
      <c r="AW357" s="489"/>
      <c r="AX357" s="489"/>
      <c r="AY357" s="489"/>
      <c r="AZ357" s="489"/>
      <c r="BA357" s="489"/>
      <c r="BB357" s="489"/>
      <c r="BC357" s="489"/>
      <c r="BD357" s="489"/>
      <c r="BE357" s="489"/>
      <c r="BF357" s="489"/>
      <c r="BG357" s="489"/>
      <c r="BI357" s="489"/>
      <c r="BJ357" s="489"/>
      <c r="BK357" s="489"/>
      <c r="BL357" s="489"/>
      <c r="BM357" s="489"/>
      <c r="BN357" s="489"/>
      <c r="BO357" s="489"/>
      <c r="BP357" s="489"/>
      <c r="BQ357" s="489"/>
      <c r="BR357" s="489"/>
      <c r="BS357" s="489"/>
      <c r="BT357" s="489"/>
      <c r="BU357" s="489"/>
      <c r="BV357" s="489"/>
      <c r="BW357" s="489"/>
      <c r="BX357" s="487"/>
      <c r="BY357" s="487"/>
    </row>
    <row r="358" spans="2:77" ht="0.75" customHeight="1">
      <c r="F358" s="492"/>
      <c r="G358" s="492"/>
      <c r="H358" s="492"/>
      <c r="I358" s="492"/>
      <c r="J358" s="492"/>
      <c r="K358" s="492"/>
      <c r="L358" s="492"/>
      <c r="S358" s="488"/>
      <c r="T358" s="488"/>
      <c r="U358" s="488"/>
      <c r="V358" s="488"/>
      <c r="AN358" s="489"/>
      <c r="AO358" s="489"/>
      <c r="AP358" s="489"/>
      <c r="AQ358" s="489"/>
    </row>
    <row r="359" spans="2:77" ht="12.75" hidden="1" customHeight="1">
      <c r="F359" s="492"/>
      <c r="G359" s="492"/>
      <c r="H359" s="492"/>
      <c r="I359" s="492"/>
      <c r="J359" s="492"/>
      <c r="K359" s="492"/>
      <c r="L359" s="492"/>
      <c r="AN359" s="489"/>
      <c r="AO359" s="489"/>
      <c r="AP359" s="489"/>
      <c r="AQ359" s="489"/>
    </row>
    <row r="360" spans="2:77" ht="6.75" customHeight="1">
      <c r="F360" s="492"/>
      <c r="G360" s="492"/>
      <c r="H360" s="492"/>
      <c r="I360" s="492"/>
      <c r="J360" s="492"/>
      <c r="K360" s="492"/>
      <c r="L360" s="492"/>
    </row>
    <row r="361" spans="2:77" ht="2.25" customHeight="1">
      <c r="F361" s="492"/>
      <c r="G361" s="492"/>
      <c r="H361" s="492"/>
      <c r="I361" s="492"/>
      <c r="J361" s="492"/>
      <c r="K361" s="492"/>
      <c r="L361" s="492"/>
    </row>
    <row r="362" spans="2:77" ht="14.25" customHeight="1">
      <c r="F362" s="492"/>
      <c r="G362" s="492"/>
      <c r="H362" s="492"/>
      <c r="I362" s="492"/>
    </row>
    <row r="363" spans="2:77" ht="3" customHeight="1"/>
    <row r="364" spans="2:77" ht="1.5" customHeight="1"/>
    <row r="365" spans="2:77" ht="12.75" hidden="1" customHeight="1">
      <c r="B365" s="488" t="s">
        <v>193</v>
      </c>
      <c r="C365" s="488"/>
      <c r="D365" s="488"/>
      <c r="F365" s="492" t="s">
        <v>1262</v>
      </c>
      <c r="G365" s="492"/>
      <c r="H365" s="492"/>
      <c r="I365" s="492"/>
      <c r="J365" s="488" t="s">
        <v>1245</v>
      </c>
      <c r="K365" s="488"/>
      <c r="L365" s="488"/>
      <c r="N365" s="497" t="s">
        <v>1263</v>
      </c>
      <c r="O365" s="497"/>
      <c r="P365" s="497"/>
      <c r="Q365" s="497"/>
      <c r="BN365" s="489">
        <v>0</v>
      </c>
      <c r="BO365" s="489"/>
      <c r="BP365" s="489"/>
      <c r="BQ365" s="489"/>
      <c r="BR365" s="489"/>
      <c r="BS365" s="489">
        <v>0</v>
      </c>
      <c r="BT365" s="489"/>
      <c r="BU365" s="489"/>
      <c r="BV365" s="489"/>
      <c r="BW365" s="489"/>
      <c r="BX365" s="487" t="s">
        <v>1222</v>
      </c>
      <c r="BY365" s="487"/>
    </row>
    <row r="366" spans="2:77" ht="5.25" customHeight="1">
      <c r="B366" s="488"/>
      <c r="C366" s="488"/>
      <c r="D366" s="488"/>
      <c r="F366" s="492"/>
      <c r="G366" s="492"/>
      <c r="H366" s="492"/>
      <c r="I366" s="492"/>
      <c r="J366" s="488"/>
      <c r="K366" s="488"/>
      <c r="L366" s="488"/>
      <c r="N366" s="497"/>
      <c r="O366" s="497"/>
      <c r="P366" s="497"/>
      <c r="Q366" s="497"/>
      <c r="S366" s="488" t="s">
        <v>1223</v>
      </c>
      <c r="T366" s="488"/>
      <c r="U366" s="488"/>
      <c r="V366" s="488"/>
      <c r="X366" s="489">
        <v>-1844.33</v>
      </c>
      <c r="Y366" s="489"/>
      <c r="Z366" s="489"/>
      <c r="AA366" s="489"/>
      <c r="AB366" s="489"/>
      <c r="AC366" s="489"/>
      <c r="AD366" s="490">
        <v>0</v>
      </c>
      <c r="AE366" s="490"/>
      <c r="AF366" s="490"/>
      <c r="AG366" s="490"/>
      <c r="AH366" s="490"/>
      <c r="AI366" s="490"/>
      <c r="AJ366" s="490"/>
      <c r="AN366" s="489">
        <v>-1844.33</v>
      </c>
      <c r="AO366" s="489"/>
      <c r="AP366" s="489"/>
      <c r="AQ366" s="489"/>
      <c r="AR366" s="489">
        <v>-1844.33</v>
      </c>
      <c r="AS366" s="489"/>
      <c r="AT366" s="489"/>
      <c r="AU366" s="489"/>
      <c r="AW366" s="489">
        <v>0</v>
      </c>
      <c r="AX366" s="489"/>
      <c r="AY366" s="489"/>
      <c r="AZ366" s="489"/>
      <c r="BA366" s="489">
        <v>0</v>
      </c>
      <c r="BB366" s="489"/>
      <c r="BC366" s="489"/>
      <c r="BD366" s="489">
        <v>0</v>
      </c>
      <c r="BE366" s="489"/>
      <c r="BF366" s="489"/>
      <c r="BG366" s="489"/>
      <c r="BI366" s="489">
        <v>0</v>
      </c>
      <c r="BJ366" s="489"/>
      <c r="BK366" s="489"/>
      <c r="BL366" s="489"/>
      <c r="BM366" s="489"/>
      <c r="BN366" s="489"/>
      <c r="BO366" s="489"/>
      <c r="BP366" s="489"/>
      <c r="BQ366" s="489"/>
      <c r="BR366" s="489"/>
      <c r="BS366" s="489"/>
      <c r="BT366" s="489"/>
      <c r="BU366" s="489"/>
      <c r="BV366" s="489"/>
      <c r="BW366" s="489"/>
      <c r="BX366" s="487"/>
      <c r="BY366" s="487"/>
    </row>
    <row r="367" spans="2:77" ht="4.5" customHeight="1">
      <c r="B367" s="488"/>
      <c r="C367" s="488"/>
      <c r="D367" s="488"/>
      <c r="F367" s="492"/>
      <c r="G367" s="492"/>
      <c r="H367" s="492"/>
      <c r="I367" s="492"/>
      <c r="J367" s="488"/>
      <c r="K367" s="488"/>
      <c r="L367" s="488"/>
      <c r="N367" s="497"/>
      <c r="O367" s="497"/>
      <c r="P367" s="497"/>
      <c r="Q367" s="497"/>
      <c r="S367" s="488"/>
      <c r="T367" s="488"/>
      <c r="U367" s="488"/>
      <c r="V367" s="488"/>
      <c r="X367" s="489"/>
      <c r="Y367" s="489"/>
      <c r="Z367" s="489"/>
      <c r="AA367" s="489"/>
      <c r="AB367" s="489"/>
      <c r="AC367" s="489"/>
      <c r="AD367" s="490"/>
      <c r="AE367" s="490"/>
      <c r="AF367" s="490"/>
      <c r="AG367" s="490"/>
      <c r="AH367" s="490"/>
      <c r="AI367" s="490"/>
      <c r="AJ367" s="490"/>
      <c r="AN367" s="489"/>
      <c r="AO367" s="489"/>
      <c r="AP367" s="489"/>
      <c r="AQ367" s="489"/>
      <c r="AR367" s="489"/>
      <c r="AS367" s="489"/>
      <c r="AT367" s="489"/>
      <c r="AU367" s="489"/>
      <c r="AW367" s="489"/>
      <c r="AX367" s="489"/>
      <c r="AY367" s="489"/>
      <c r="AZ367" s="489"/>
      <c r="BA367" s="489"/>
      <c r="BB367" s="489"/>
      <c r="BC367" s="489"/>
      <c r="BD367" s="489"/>
      <c r="BE367" s="489"/>
      <c r="BF367" s="489"/>
      <c r="BG367" s="489"/>
      <c r="BI367" s="489"/>
      <c r="BJ367" s="489"/>
      <c r="BK367" s="489"/>
      <c r="BL367" s="489"/>
      <c r="BM367" s="489"/>
      <c r="BN367" s="489"/>
      <c r="BO367" s="489"/>
      <c r="BP367" s="489"/>
      <c r="BQ367" s="489"/>
      <c r="BR367" s="489"/>
      <c r="BS367" s="489"/>
      <c r="BT367" s="489"/>
      <c r="BU367" s="489"/>
      <c r="BV367" s="489"/>
      <c r="BW367" s="489"/>
      <c r="BX367" s="487"/>
      <c r="BY367" s="487"/>
    </row>
    <row r="368" spans="2:77" ht="0.75" customHeight="1">
      <c r="F368" s="492"/>
      <c r="G368" s="492"/>
      <c r="H368" s="492"/>
      <c r="I368" s="492"/>
      <c r="N368" s="497"/>
      <c r="O368" s="497"/>
      <c r="P368" s="497"/>
      <c r="Q368" s="497"/>
      <c r="S368" s="488"/>
      <c r="T368" s="488"/>
      <c r="U368" s="488"/>
      <c r="V368" s="488"/>
      <c r="AN368" s="489"/>
      <c r="AO368" s="489"/>
      <c r="AP368" s="489"/>
      <c r="AQ368" s="489"/>
    </row>
    <row r="369" spans="2:77" ht="12.75" hidden="1" customHeight="1">
      <c r="F369" s="492"/>
      <c r="G369" s="492"/>
      <c r="H369" s="492"/>
      <c r="I369" s="492"/>
      <c r="N369" s="497"/>
      <c r="O369" s="497"/>
      <c r="P369" s="497"/>
      <c r="Q369" s="497"/>
      <c r="AN369" s="489"/>
      <c r="AO369" s="489"/>
      <c r="AP369" s="489"/>
      <c r="AQ369" s="489"/>
    </row>
    <row r="370" spans="2:77" ht="6.75" customHeight="1">
      <c r="F370" s="492"/>
      <c r="G370" s="492"/>
      <c r="H370" s="492"/>
      <c r="I370" s="492"/>
      <c r="N370" s="497"/>
      <c r="O370" s="497"/>
      <c r="P370" s="497"/>
      <c r="Q370" s="497"/>
    </row>
    <row r="371" spans="2:77" ht="2.25" customHeight="1">
      <c r="F371" s="492"/>
      <c r="G371" s="492"/>
      <c r="H371" s="492"/>
      <c r="I371" s="492"/>
      <c r="N371" s="497"/>
      <c r="O371" s="497"/>
      <c r="P371" s="497"/>
      <c r="Q371" s="497"/>
    </row>
    <row r="372" spans="2:77" ht="9.75" customHeight="1">
      <c r="F372" s="492"/>
      <c r="G372" s="492"/>
      <c r="H372" s="492"/>
      <c r="I372" s="492"/>
    </row>
    <row r="373" spans="2:77" ht="10.5" customHeight="1">
      <c r="F373" s="492"/>
      <c r="G373" s="492"/>
      <c r="H373" s="492"/>
      <c r="I373" s="492"/>
    </row>
    <row r="374" spans="2:77" ht="2.25" customHeight="1"/>
    <row r="375" spans="2:77" ht="1.5" customHeight="1"/>
    <row r="376" spans="2:77" ht="12.75" hidden="1" customHeight="1">
      <c r="B376" s="488" t="s">
        <v>195</v>
      </c>
      <c r="C376" s="488"/>
      <c r="D376" s="488"/>
      <c r="F376" s="492" t="s">
        <v>1264</v>
      </c>
      <c r="G376" s="492"/>
      <c r="H376" s="492"/>
      <c r="I376" s="492"/>
      <c r="J376" s="492" t="s">
        <v>1218</v>
      </c>
      <c r="K376" s="492"/>
      <c r="L376" s="492"/>
      <c r="N376" s="487" t="s">
        <v>1088</v>
      </c>
      <c r="O376" s="487"/>
      <c r="P376" s="487"/>
      <c r="Q376" s="487"/>
      <c r="BN376" s="489">
        <v>0</v>
      </c>
      <c r="BO376" s="489"/>
      <c r="BP376" s="489"/>
      <c r="BQ376" s="489"/>
      <c r="BR376" s="489"/>
      <c r="BS376" s="489">
        <v>0</v>
      </c>
      <c r="BT376" s="489"/>
      <c r="BU376" s="489"/>
      <c r="BV376" s="489"/>
      <c r="BW376" s="489"/>
      <c r="BX376" s="487" t="s">
        <v>1222</v>
      </c>
      <c r="BY376" s="487"/>
    </row>
    <row r="377" spans="2:77" ht="5.25" customHeight="1">
      <c r="B377" s="488"/>
      <c r="C377" s="488"/>
      <c r="D377" s="488"/>
      <c r="F377" s="492"/>
      <c r="G377" s="492"/>
      <c r="H377" s="492"/>
      <c r="I377" s="492"/>
      <c r="J377" s="492"/>
      <c r="K377" s="492"/>
      <c r="L377" s="492"/>
      <c r="N377" s="487"/>
      <c r="O377" s="487"/>
      <c r="P377" s="487"/>
      <c r="Q377" s="487"/>
      <c r="S377" s="488" t="s">
        <v>1220</v>
      </c>
      <c r="T377" s="488"/>
      <c r="U377" s="488"/>
      <c r="V377" s="488"/>
      <c r="X377" s="489">
        <v>-203.23</v>
      </c>
      <c r="Y377" s="489"/>
      <c r="Z377" s="489"/>
      <c r="AA377" s="489"/>
      <c r="AB377" s="489"/>
      <c r="AC377" s="489"/>
      <c r="AD377" s="490">
        <v>0</v>
      </c>
      <c r="AE377" s="490"/>
      <c r="AF377" s="490"/>
      <c r="AG377" s="490"/>
      <c r="AH377" s="490"/>
      <c r="AI377" s="490"/>
      <c r="AJ377" s="490"/>
      <c r="AN377" s="489">
        <v>-203.23</v>
      </c>
      <c r="AO377" s="489"/>
      <c r="AP377" s="489"/>
      <c r="AQ377" s="489"/>
      <c r="AR377" s="489">
        <v>-203.23</v>
      </c>
      <c r="AS377" s="489"/>
      <c r="AT377" s="489"/>
      <c r="AU377" s="489"/>
      <c r="AW377" s="489">
        <v>0</v>
      </c>
      <c r="AX377" s="489"/>
      <c r="AY377" s="489"/>
      <c r="AZ377" s="489"/>
      <c r="BA377" s="489">
        <v>0</v>
      </c>
      <c r="BB377" s="489"/>
      <c r="BC377" s="489"/>
      <c r="BD377" s="489">
        <v>0</v>
      </c>
      <c r="BE377" s="489"/>
      <c r="BF377" s="489"/>
      <c r="BG377" s="489"/>
      <c r="BI377" s="489">
        <v>0</v>
      </c>
      <c r="BJ377" s="489"/>
      <c r="BK377" s="489"/>
      <c r="BL377" s="489"/>
      <c r="BM377" s="489"/>
      <c r="BN377" s="489"/>
      <c r="BO377" s="489"/>
      <c r="BP377" s="489"/>
      <c r="BQ377" s="489"/>
      <c r="BR377" s="489"/>
      <c r="BS377" s="489"/>
      <c r="BT377" s="489"/>
      <c r="BU377" s="489"/>
      <c r="BV377" s="489"/>
      <c r="BW377" s="489"/>
      <c r="BX377" s="487"/>
      <c r="BY377" s="487"/>
    </row>
    <row r="378" spans="2:77" ht="4.5" customHeight="1">
      <c r="B378" s="488"/>
      <c r="C378" s="488"/>
      <c r="D378" s="488"/>
      <c r="F378" s="492"/>
      <c r="G378" s="492"/>
      <c r="H378" s="492"/>
      <c r="I378" s="492"/>
      <c r="J378" s="492"/>
      <c r="K378" s="492"/>
      <c r="L378" s="492"/>
      <c r="N378" s="487"/>
      <c r="O378" s="487"/>
      <c r="P378" s="487"/>
      <c r="Q378" s="487"/>
      <c r="S378" s="488"/>
      <c r="T378" s="488"/>
      <c r="U378" s="488"/>
      <c r="V378" s="488"/>
      <c r="X378" s="489"/>
      <c r="Y378" s="489"/>
      <c r="Z378" s="489"/>
      <c r="AA378" s="489"/>
      <c r="AB378" s="489"/>
      <c r="AC378" s="489"/>
      <c r="AD378" s="490"/>
      <c r="AE378" s="490"/>
      <c r="AF378" s="490"/>
      <c r="AG378" s="490"/>
      <c r="AH378" s="490"/>
      <c r="AI378" s="490"/>
      <c r="AJ378" s="490"/>
      <c r="AN378" s="489"/>
      <c r="AO378" s="489"/>
      <c r="AP378" s="489"/>
      <c r="AQ378" s="489"/>
      <c r="AR378" s="489"/>
      <c r="AS378" s="489"/>
      <c r="AT378" s="489"/>
      <c r="AU378" s="489"/>
      <c r="AW378" s="489"/>
      <c r="AX378" s="489"/>
      <c r="AY378" s="489"/>
      <c r="AZ378" s="489"/>
      <c r="BA378" s="489"/>
      <c r="BB378" s="489"/>
      <c r="BC378" s="489"/>
      <c r="BD378" s="489"/>
      <c r="BE378" s="489"/>
      <c r="BF378" s="489"/>
      <c r="BG378" s="489"/>
      <c r="BI378" s="489"/>
      <c r="BJ378" s="489"/>
      <c r="BK378" s="489"/>
      <c r="BL378" s="489"/>
      <c r="BM378" s="489"/>
      <c r="BN378" s="489"/>
      <c r="BO378" s="489"/>
      <c r="BP378" s="489"/>
      <c r="BQ378" s="489"/>
      <c r="BR378" s="489"/>
      <c r="BS378" s="489"/>
      <c r="BT378" s="489"/>
      <c r="BU378" s="489"/>
      <c r="BV378" s="489"/>
      <c r="BW378" s="489"/>
      <c r="BX378" s="487"/>
      <c r="BY378" s="487"/>
    </row>
    <row r="379" spans="2:77" ht="0.75" customHeight="1">
      <c r="F379" s="492"/>
      <c r="G379" s="492"/>
      <c r="H379" s="492"/>
      <c r="I379" s="492"/>
      <c r="J379" s="492"/>
      <c r="K379" s="492"/>
      <c r="L379" s="492"/>
      <c r="S379" s="488"/>
      <c r="T379" s="488"/>
      <c r="U379" s="488"/>
      <c r="V379" s="488"/>
      <c r="AN379" s="489"/>
      <c r="AO379" s="489"/>
      <c r="AP379" s="489"/>
      <c r="AQ379" s="489"/>
    </row>
    <row r="380" spans="2:77" ht="12.75" hidden="1" customHeight="1">
      <c r="F380" s="492"/>
      <c r="G380" s="492"/>
      <c r="H380" s="492"/>
      <c r="I380" s="492"/>
      <c r="J380" s="492"/>
      <c r="K380" s="492"/>
      <c r="L380" s="492"/>
      <c r="AN380" s="489"/>
      <c r="AO380" s="489"/>
      <c r="AP380" s="489"/>
      <c r="AQ380" s="489"/>
    </row>
    <row r="381" spans="2:77" ht="6.75" customHeight="1">
      <c r="F381" s="492"/>
      <c r="G381" s="492"/>
      <c r="H381" s="492"/>
      <c r="I381" s="492"/>
      <c r="J381" s="492"/>
      <c r="K381" s="492"/>
      <c r="L381" s="492"/>
    </row>
    <row r="382" spans="2:77" ht="2.25" customHeight="1">
      <c r="F382" s="492"/>
      <c r="G382" s="492"/>
      <c r="H382" s="492"/>
      <c r="I382" s="492"/>
      <c r="J382" s="492"/>
      <c r="K382" s="492"/>
      <c r="L382" s="492"/>
    </row>
    <row r="383" spans="2:77" ht="9.75" customHeight="1">
      <c r="F383" s="492"/>
      <c r="G383" s="492"/>
      <c r="H383" s="492"/>
      <c r="I383" s="492"/>
    </row>
    <row r="384" spans="2:77" ht="10.5" customHeight="1">
      <c r="F384" s="492"/>
      <c r="G384" s="492"/>
      <c r="H384" s="492"/>
      <c r="I384" s="492"/>
    </row>
    <row r="385" spans="2:77" ht="2.25" customHeight="1"/>
    <row r="386" spans="2:77" ht="1.5" customHeight="1"/>
    <row r="387" spans="2:77" ht="12.75" hidden="1" customHeight="1">
      <c r="B387" s="488" t="s">
        <v>197</v>
      </c>
      <c r="C387" s="488"/>
      <c r="D387" s="488"/>
      <c r="F387" s="492" t="s">
        <v>1265</v>
      </c>
      <c r="G387" s="492"/>
      <c r="H387" s="492"/>
      <c r="I387" s="492"/>
      <c r="J387" s="492" t="s">
        <v>1218</v>
      </c>
      <c r="K387" s="492"/>
      <c r="L387" s="492"/>
      <c r="N387" s="487" t="s">
        <v>450</v>
      </c>
      <c r="O387" s="487"/>
      <c r="P387" s="487"/>
      <c r="Q387" s="487"/>
      <c r="BN387" s="489">
        <v>0</v>
      </c>
      <c r="BO387" s="489"/>
      <c r="BP387" s="489"/>
      <c r="BQ387" s="489"/>
      <c r="BR387" s="489"/>
      <c r="BS387" s="489">
        <v>0</v>
      </c>
      <c r="BT387" s="489"/>
      <c r="BU387" s="489"/>
      <c r="BV387" s="489"/>
      <c r="BW387" s="489"/>
      <c r="BX387" s="487" t="s">
        <v>1247</v>
      </c>
      <c r="BY387" s="487"/>
    </row>
    <row r="388" spans="2:77" ht="5.25" customHeight="1">
      <c r="B388" s="488"/>
      <c r="C388" s="488"/>
      <c r="D388" s="488"/>
      <c r="F388" s="492"/>
      <c r="G388" s="492"/>
      <c r="H388" s="492"/>
      <c r="I388" s="492"/>
      <c r="J388" s="492"/>
      <c r="K388" s="492"/>
      <c r="L388" s="492"/>
      <c r="N388" s="487"/>
      <c r="O388" s="487"/>
      <c r="P388" s="487"/>
      <c r="Q388" s="487"/>
      <c r="S388" s="488" t="s">
        <v>1223</v>
      </c>
      <c r="T388" s="488"/>
      <c r="U388" s="488"/>
      <c r="V388" s="488"/>
      <c r="X388" s="489">
        <v>-1650.04</v>
      </c>
      <c r="Y388" s="489"/>
      <c r="Z388" s="489"/>
      <c r="AA388" s="489"/>
      <c r="AB388" s="489"/>
      <c r="AC388" s="489"/>
      <c r="AD388" s="490">
        <v>0</v>
      </c>
      <c r="AE388" s="490"/>
      <c r="AF388" s="490"/>
      <c r="AG388" s="490"/>
      <c r="AH388" s="490"/>
      <c r="AI388" s="490"/>
      <c r="AJ388" s="490"/>
      <c r="AN388" s="489">
        <v>-1650.04</v>
      </c>
      <c r="AO388" s="489"/>
      <c r="AP388" s="489"/>
      <c r="AQ388" s="489"/>
      <c r="AR388" s="489">
        <v>-1650.04</v>
      </c>
      <c r="AS388" s="489"/>
      <c r="AT388" s="489"/>
      <c r="AU388" s="489"/>
      <c r="AW388" s="489">
        <v>0</v>
      </c>
      <c r="AX388" s="489"/>
      <c r="AY388" s="489"/>
      <c r="AZ388" s="489"/>
      <c r="BA388" s="489">
        <v>0</v>
      </c>
      <c r="BB388" s="489"/>
      <c r="BC388" s="489"/>
      <c r="BD388" s="489">
        <v>0</v>
      </c>
      <c r="BE388" s="489"/>
      <c r="BF388" s="489"/>
      <c r="BG388" s="489"/>
      <c r="BI388" s="489">
        <v>0</v>
      </c>
      <c r="BJ388" s="489"/>
      <c r="BK388" s="489"/>
      <c r="BL388" s="489"/>
      <c r="BM388" s="489"/>
      <c r="BN388" s="489"/>
      <c r="BO388" s="489"/>
      <c r="BP388" s="489"/>
      <c r="BQ388" s="489"/>
      <c r="BR388" s="489"/>
      <c r="BS388" s="489"/>
      <c r="BT388" s="489"/>
      <c r="BU388" s="489"/>
      <c r="BV388" s="489"/>
      <c r="BW388" s="489"/>
      <c r="BX388" s="487"/>
      <c r="BY388" s="487"/>
    </row>
    <row r="389" spans="2:77" ht="4.5" customHeight="1">
      <c r="B389" s="488"/>
      <c r="C389" s="488"/>
      <c r="D389" s="488"/>
      <c r="F389" s="492"/>
      <c r="G389" s="492"/>
      <c r="H389" s="492"/>
      <c r="I389" s="492"/>
      <c r="J389" s="492"/>
      <c r="K389" s="492"/>
      <c r="L389" s="492"/>
      <c r="N389" s="487"/>
      <c r="O389" s="487"/>
      <c r="P389" s="487"/>
      <c r="Q389" s="487"/>
      <c r="S389" s="488"/>
      <c r="T389" s="488"/>
      <c r="U389" s="488"/>
      <c r="V389" s="488"/>
      <c r="X389" s="489"/>
      <c r="Y389" s="489"/>
      <c r="Z389" s="489"/>
      <c r="AA389" s="489"/>
      <c r="AB389" s="489"/>
      <c r="AC389" s="489"/>
      <c r="AD389" s="490"/>
      <c r="AE389" s="490"/>
      <c r="AF389" s="490"/>
      <c r="AG389" s="490"/>
      <c r="AH389" s="490"/>
      <c r="AI389" s="490"/>
      <c r="AJ389" s="490"/>
      <c r="AN389" s="489"/>
      <c r="AO389" s="489"/>
      <c r="AP389" s="489"/>
      <c r="AQ389" s="489"/>
      <c r="AR389" s="489"/>
      <c r="AS389" s="489"/>
      <c r="AT389" s="489"/>
      <c r="AU389" s="489"/>
      <c r="AW389" s="489"/>
      <c r="AX389" s="489"/>
      <c r="AY389" s="489"/>
      <c r="AZ389" s="489"/>
      <c r="BA389" s="489"/>
      <c r="BB389" s="489"/>
      <c r="BC389" s="489"/>
      <c r="BD389" s="489"/>
      <c r="BE389" s="489"/>
      <c r="BF389" s="489"/>
      <c r="BG389" s="489"/>
      <c r="BI389" s="489"/>
      <c r="BJ389" s="489"/>
      <c r="BK389" s="489"/>
      <c r="BL389" s="489"/>
      <c r="BM389" s="489"/>
      <c r="BN389" s="489"/>
      <c r="BO389" s="489"/>
      <c r="BP389" s="489"/>
      <c r="BQ389" s="489"/>
      <c r="BR389" s="489"/>
      <c r="BS389" s="489"/>
      <c r="BT389" s="489"/>
      <c r="BU389" s="489"/>
      <c r="BV389" s="489"/>
      <c r="BW389" s="489"/>
      <c r="BX389" s="487"/>
      <c r="BY389" s="487"/>
    </row>
    <row r="390" spans="2:77" ht="0.75" customHeight="1">
      <c r="F390" s="492"/>
      <c r="G390" s="492"/>
      <c r="H390" s="492"/>
      <c r="I390" s="492"/>
      <c r="J390" s="492"/>
      <c r="K390" s="492"/>
      <c r="L390" s="492"/>
      <c r="S390" s="488"/>
      <c r="T390" s="488"/>
      <c r="U390" s="488"/>
      <c r="V390" s="488"/>
      <c r="AN390" s="489"/>
      <c r="AO390" s="489"/>
      <c r="AP390" s="489"/>
      <c r="AQ390" s="489"/>
    </row>
    <row r="391" spans="2:77" ht="12.75" hidden="1" customHeight="1">
      <c r="F391" s="492"/>
      <c r="G391" s="492"/>
      <c r="H391" s="492"/>
      <c r="I391" s="492"/>
      <c r="J391" s="492"/>
      <c r="K391" s="492"/>
      <c r="L391" s="492"/>
      <c r="AN391" s="489"/>
      <c r="AO391" s="489"/>
      <c r="AP391" s="489"/>
      <c r="AQ391" s="489"/>
    </row>
    <row r="392" spans="2:77" ht="6.75" customHeight="1">
      <c r="F392" s="492"/>
      <c r="G392" s="492"/>
      <c r="H392" s="492"/>
      <c r="I392" s="492"/>
      <c r="J392" s="492"/>
      <c r="K392" s="492"/>
      <c r="L392" s="492"/>
    </row>
    <row r="393" spans="2:77" ht="2.25" customHeight="1">
      <c r="F393" s="492"/>
      <c r="G393" s="492"/>
      <c r="H393" s="492"/>
      <c r="I393" s="492"/>
      <c r="J393" s="492"/>
      <c r="K393" s="492"/>
      <c r="L393" s="492"/>
    </row>
    <row r="394" spans="2:77" ht="9.75" customHeight="1">
      <c r="F394" s="492"/>
      <c r="G394" s="492"/>
      <c r="H394" s="492"/>
      <c r="I394" s="492"/>
    </row>
    <row r="395" spans="2:77" ht="9.75" customHeight="1">
      <c r="F395" s="492"/>
      <c r="G395" s="492"/>
      <c r="H395" s="492"/>
      <c r="I395" s="492"/>
    </row>
    <row r="396" spans="2:77" ht="10.5" customHeight="1">
      <c r="F396" s="492"/>
      <c r="G396" s="492"/>
      <c r="H396" s="492"/>
      <c r="I396" s="492"/>
    </row>
    <row r="397" spans="2:77" ht="2.25" customHeight="1"/>
    <row r="398" spans="2:77" ht="1.5" customHeight="1"/>
    <row r="399" spans="2:77" ht="12.75" hidden="1" customHeight="1">
      <c r="B399" s="488" t="s">
        <v>201</v>
      </c>
      <c r="C399" s="488"/>
      <c r="D399" s="488"/>
      <c r="F399" s="492" t="s">
        <v>1266</v>
      </c>
      <c r="G399" s="492"/>
      <c r="H399" s="492"/>
      <c r="I399" s="492"/>
      <c r="J399" s="492" t="s">
        <v>1218</v>
      </c>
      <c r="K399" s="492"/>
      <c r="L399" s="492"/>
      <c r="N399" s="487" t="s">
        <v>676</v>
      </c>
      <c r="O399" s="487"/>
      <c r="P399" s="487"/>
      <c r="Q399" s="487"/>
      <c r="BN399" s="489">
        <v>0</v>
      </c>
      <c r="BO399" s="489"/>
      <c r="BP399" s="489"/>
      <c r="BQ399" s="489"/>
      <c r="BR399" s="489"/>
      <c r="BS399" s="489">
        <v>0</v>
      </c>
      <c r="BT399" s="489"/>
      <c r="BU399" s="489"/>
      <c r="BV399" s="489"/>
      <c r="BW399" s="489"/>
      <c r="BX399" s="487" t="s">
        <v>1222</v>
      </c>
      <c r="BY399" s="487"/>
    </row>
    <row r="400" spans="2:77" ht="5.25" customHeight="1">
      <c r="B400" s="488"/>
      <c r="C400" s="488"/>
      <c r="D400" s="488"/>
      <c r="F400" s="492"/>
      <c r="G400" s="492"/>
      <c r="H400" s="492"/>
      <c r="I400" s="492"/>
      <c r="J400" s="492"/>
      <c r="K400" s="492"/>
      <c r="L400" s="492"/>
      <c r="N400" s="487"/>
      <c r="O400" s="487"/>
      <c r="P400" s="487"/>
      <c r="Q400" s="487"/>
      <c r="S400" s="488" t="s">
        <v>1051</v>
      </c>
      <c r="T400" s="488"/>
      <c r="U400" s="488"/>
      <c r="V400" s="488"/>
      <c r="X400" s="489">
        <v>-768.5</v>
      </c>
      <c r="Y400" s="489"/>
      <c r="Z400" s="489"/>
      <c r="AA400" s="489"/>
      <c r="AB400" s="489"/>
      <c r="AC400" s="489"/>
      <c r="AD400" s="490">
        <v>0</v>
      </c>
      <c r="AE400" s="490"/>
      <c r="AF400" s="490"/>
      <c r="AG400" s="490"/>
      <c r="AH400" s="490"/>
      <c r="AI400" s="490"/>
      <c r="AJ400" s="490"/>
      <c r="AR400" s="489">
        <v>-768.5</v>
      </c>
      <c r="AS400" s="489"/>
      <c r="AT400" s="489"/>
      <c r="AU400" s="489"/>
      <c r="AW400" s="489">
        <v>0</v>
      </c>
      <c r="AX400" s="489"/>
      <c r="AY400" s="489"/>
      <c r="AZ400" s="489"/>
      <c r="BA400" s="489">
        <v>0</v>
      </c>
      <c r="BB400" s="489"/>
      <c r="BC400" s="489"/>
      <c r="BD400" s="489">
        <v>0</v>
      </c>
      <c r="BE400" s="489"/>
      <c r="BF400" s="489"/>
      <c r="BG400" s="489"/>
      <c r="BI400" s="489">
        <v>0</v>
      </c>
      <c r="BJ400" s="489"/>
      <c r="BK400" s="489"/>
      <c r="BL400" s="489"/>
      <c r="BM400" s="489"/>
      <c r="BN400" s="489"/>
      <c r="BO400" s="489"/>
      <c r="BP400" s="489"/>
      <c r="BQ400" s="489"/>
      <c r="BR400" s="489"/>
      <c r="BS400" s="489"/>
      <c r="BT400" s="489"/>
      <c r="BU400" s="489"/>
      <c r="BV400" s="489"/>
      <c r="BW400" s="489"/>
      <c r="BX400" s="487"/>
      <c r="BY400" s="487"/>
    </row>
    <row r="401" spans="2:77" ht="4.5" customHeight="1">
      <c r="B401" s="488"/>
      <c r="C401" s="488"/>
      <c r="D401" s="488"/>
      <c r="F401" s="492"/>
      <c r="G401" s="492"/>
      <c r="H401" s="492"/>
      <c r="I401" s="492"/>
      <c r="J401" s="492"/>
      <c r="K401" s="492"/>
      <c r="L401" s="492"/>
      <c r="N401" s="487"/>
      <c r="O401" s="487"/>
      <c r="P401" s="487"/>
      <c r="Q401" s="487"/>
      <c r="S401" s="488"/>
      <c r="T401" s="488"/>
      <c r="U401" s="488"/>
      <c r="V401" s="488"/>
      <c r="X401" s="489"/>
      <c r="Y401" s="489"/>
      <c r="Z401" s="489"/>
      <c r="AA401" s="489"/>
      <c r="AB401" s="489"/>
      <c r="AC401" s="489"/>
      <c r="AD401" s="490"/>
      <c r="AE401" s="490"/>
      <c r="AF401" s="490"/>
      <c r="AG401" s="490"/>
      <c r="AH401" s="490"/>
      <c r="AI401" s="490"/>
      <c r="AJ401" s="490"/>
      <c r="AR401" s="489"/>
      <c r="AS401" s="489"/>
      <c r="AT401" s="489"/>
      <c r="AU401" s="489"/>
      <c r="AW401" s="489"/>
      <c r="AX401" s="489"/>
      <c r="AY401" s="489"/>
      <c r="AZ401" s="489"/>
      <c r="BA401" s="489"/>
      <c r="BB401" s="489"/>
      <c r="BC401" s="489"/>
      <c r="BD401" s="489"/>
      <c r="BE401" s="489"/>
      <c r="BF401" s="489"/>
      <c r="BG401" s="489"/>
      <c r="BI401" s="489"/>
      <c r="BJ401" s="489"/>
      <c r="BK401" s="489"/>
      <c r="BL401" s="489"/>
      <c r="BM401" s="489"/>
      <c r="BN401" s="489"/>
      <c r="BO401" s="489"/>
      <c r="BP401" s="489"/>
      <c r="BQ401" s="489"/>
      <c r="BR401" s="489"/>
      <c r="BS401" s="489"/>
      <c r="BT401" s="489"/>
      <c r="BU401" s="489"/>
      <c r="BV401" s="489"/>
      <c r="BW401" s="489"/>
      <c r="BX401" s="487"/>
      <c r="BY401" s="487"/>
    </row>
    <row r="402" spans="2:77" ht="12.75" hidden="1" customHeight="1">
      <c r="F402" s="492"/>
      <c r="G402" s="492"/>
      <c r="H402" s="492"/>
      <c r="I402" s="492"/>
      <c r="J402" s="492"/>
      <c r="K402" s="492"/>
      <c r="L402" s="492"/>
      <c r="S402" s="488"/>
      <c r="T402" s="488"/>
      <c r="U402" s="488"/>
      <c r="V402" s="488"/>
    </row>
    <row r="403" spans="2:77" ht="0.75" customHeight="1">
      <c r="F403" s="492"/>
      <c r="G403" s="492"/>
      <c r="H403" s="492"/>
      <c r="I403" s="492"/>
      <c r="J403" s="492"/>
      <c r="K403" s="492"/>
      <c r="L403" s="492"/>
    </row>
    <row r="404" spans="2:77" ht="6.75" customHeight="1">
      <c r="F404" s="492"/>
      <c r="G404" s="492"/>
      <c r="H404" s="492"/>
      <c r="I404" s="492"/>
      <c r="J404" s="492"/>
      <c r="K404" s="492"/>
      <c r="L404" s="492"/>
    </row>
    <row r="405" spans="2:77" ht="1.5" customHeight="1">
      <c r="F405" s="492"/>
      <c r="G405" s="492"/>
      <c r="H405" s="492"/>
      <c r="I405" s="492"/>
      <c r="J405" s="492"/>
      <c r="K405" s="492"/>
      <c r="L405" s="492"/>
    </row>
    <row r="406" spans="2:77" ht="0.75" customHeight="1">
      <c r="F406" s="492"/>
      <c r="G406" s="492"/>
      <c r="H406" s="492"/>
      <c r="I406" s="492"/>
      <c r="J406" s="492"/>
      <c r="K406" s="492"/>
      <c r="L406" s="492"/>
      <c r="S406" s="488" t="s">
        <v>1223</v>
      </c>
      <c r="T406" s="488"/>
      <c r="U406" s="488"/>
      <c r="V406" s="488"/>
      <c r="X406" s="489">
        <v>-935.5</v>
      </c>
      <c r="Y406" s="489"/>
      <c r="Z406" s="489"/>
      <c r="AA406" s="489"/>
      <c r="AB406" s="489"/>
      <c r="AC406" s="489"/>
      <c r="AD406" s="490">
        <v>0</v>
      </c>
      <c r="AE406" s="490"/>
      <c r="AF406" s="490"/>
      <c r="AG406" s="490"/>
      <c r="AH406" s="490"/>
      <c r="AI406" s="490"/>
      <c r="AJ406" s="490"/>
      <c r="AR406" s="489">
        <v>-935.5</v>
      </c>
      <c r="AS406" s="489"/>
      <c r="AT406" s="489"/>
      <c r="AU406" s="489"/>
      <c r="AW406" s="489">
        <v>0</v>
      </c>
      <c r="AX406" s="489"/>
      <c r="AY406" s="489"/>
      <c r="AZ406" s="489"/>
      <c r="BA406" s="489">
        <v>0</v>
      </c>
      <c r="BB406" s="489"/>
      <c r="BC406" s="489"/>
      <c r="BD406" s="489">
        <v>0</v>
      </c>
      <c r="BE406" s="489"/>
      <c r="BF406" s="489"/>
      <c r="BG406" s="489"/>
      <c r="BI406" s="489">
        <v>0</v>
      </c>
      <c r="BJ406" s="489"/>
      <c r="BK406" s="489"/>
      <c r="BL406" s="489"/>
      <c r="BM406" s="489"/>
    </row>
    <row r="407" spans="2:77" ht="9" customHeight="1">
      <c r="F407" s="492"/>
      <c r="G407" s="492"/>
      <c r="H407" s="492"/>
      <c r="I407" s="492"/>
      <c r="S407" s="488"/>
      <c r="T407" s="488"/>
      <c r="U407" s="488"/>
      <c r="V407" s="488"/>
      <c r="X407" s="489"/>
      <c r="Y407" s="489"/>
      <c r="Z407" s="489"/>
      <c r="AA407" s="489"/>
      <c r="AB407" s="489"/>
      <c r="AC407" s="489"/>
      <c r="AD407" s="490"/>
      <c r="AE407" s="490"/>
      <c r="AF407" s="490"/>
      <c r="AG407" s="490"/>
      <c r="AH407" s="490"/>
      <c r="AI407" s="490"/>
      <c r="AJ407" s="490"/>
      <c r="AR407" s="489"/>
      <c r="AS407" s="489"/>
      <c r="AT407" s="489"/>
      <c r="AU407" s="489"/>
      <c r="AW407" s="489"/>
      <c r="AX407" s="489"/>
      <c r="AY407" s="489"/>
      <c r="AZ407" s="489"/>
      <c r="BA407" s="489"/>
      <c r="BB407" s="489"/>
      <c r="BC407" s="489"/>
      <c r="BD407" s="489"/>
      <c r="BE407" s="489"/>
      <c r="BF407" s="489"/>
      <c r="BG407" s="489"/>
      <c r="BI407" s="489"/>
      <c r="BJ407" s="489"/>
      <c r="BK407" s="489"/>
      <c r="BL407" s="489"/>
      <c r="BM407" s="489"/>
    </row>
    <row r="408" spans="2:77" ht="5.25" customHeight="1">
      <c r="F408" s="492"/>
      <c r="G408" s="492"/>
      <c r="H408" s="492"/>
      <c r="I408" s="492"/>
    </row>
    <row r="409" spans="2:77" ht="2.25" customHeight="1"/>
    <row r="410" spans="2:77" ht="1.5" customHeight="1"/>
    <row r="411" spans="2:77" ht="14.25" customHeight="1">
      <c r="S411" s="496" t="s">
        <v>1232</v>
      </c>
      <c r="T411" s="496"/>
      <c r="U411" s="496"/>
      <c r="V411" s="496"/>
      <c r="X411" s="489">
        <v>-1704</v>
      </c>
      <c r="Y411" s="489"/>
      <c r="Z411" s="489"/>
      <c r="AA411" s="489"/>
      <c r="AB411" s="489"/>
      <c r="AC411" s="489"/>
      <c r="AD411" s="489">
        <v>0</v>
      </c>
      <c r="AE411" s="489"/>
      <c r="AF411" s="489"/>
      <c r="AG411" s="489"/>
      <c r="AH411" s="489"/>
      <c r="AI411" s="489"/>
      <c r="AJ411" s="489"/>
      <c r="AN411" s="489">
        <v>-1704</v>
      </c>
      <c r="AO411" s="489"/>
      <c r="AP411" s="489"/>
      <c r="AQ411" s="489"/>
      <c r="AR411" s="489">
        <v>-1704</v>
      </c>
      <c r="AS411" s="489"/>
      <c r="AT411" s="489"/>
      <c r="AU411" s="489"/>
      <c r="AW411" s="489">
        <v>0</v>
      </c>
      <c r="AX411" s="489"/>
      <c r="AY411" s="489"/>
      <c r="AZ411" s="489"/>
      <c r="BA411" s="489">
        <v>0</v>
      </c>
      <c r="BB411" s="489"/>
      <c r="BC411" s="489"/>
      <c r="BD411" s="489">
        <v>0</v>
      </c>
      <c r="BE411" s="489"/>
      <c r="BF411" s="489"/>
      <c r="BG411" s="489"/>
      <c r="BH411" s="489">
        <v>0</v>
      </c>
      <c r="BI411" s="489"/>
      <c r="BJ411" s="489"/>
      <c r="BK411" s="489"/>
      <c r="BL411" s="489"/>
    </row>
    <row r="412" spans="2:77" ht="3" customHeight="1"/>
    <row r="413" spans="2:77" ht="9" customHeight="1"/>
    <row r="414" spans="2:77" ht="14.25" customHeight="1">
      <c r="B414" s="482" t="s">
        <v>1201</v>
      </c>
      <c r="C414" s="482"/>
      <c r="D414" s="482"/>
      <c r="E414" s="482"/>
      <c r="F414" s="482"/>
      <c r="G414" s="482"/>
      <c r="H414" s="482"/>
      <c r="I414" s="482"/>
      <c r="J414" s="482"/>
      <c r="K414" s="482"/>
      <c r="L414" s="482"/>
      <c r="M414" s="482"/>
      <c r="N414" s="482"/>
      <c r="O414" s="482"/>
      <c r="P414" s="482"/>
      <c r="Q414" s="482"/>
      <c r="R414" s="482"/>
      <c r="S414" s="482"/>
      <c r="T414" s="482"/>
      <c r="U414" s="482"/>
    </row>
    <row r="415" spans="2:77" ht="0.75" customHeight="1"/>
    <row r="416" spans="2:77" ht="12" customHeight="1">
      <c r="F416" s="480" t="s">
        <v>1202</v>
      </c>
      <c r="G416" s="480"/>
      <c r="H416" s="480"/>
      <c r="I416" s="480"/>
    </row>
    <row r="417" spans="2:77" ht="12" customHeight="1">
      <c r="B417" s="493" t="s">
        <v>420</v>
      </c>
      <c r="C417" s="493"/>
      <c r="D417" s="493"/>
      <c r="F417" s="480"/>
      <c r="G417" s="480"/>
      <c r="H417" s="480"/>
      <c r="I417" s="480"/>
      <c r="J417" s="480" t="s">
        <v>1203</v>
      </c>
      <c r="K417" s="480"/>
      <c r="L417" s="480"/>
      <c r="N417" s="494" t="s">
        <v>1204</v>
      </c>
      <c r="O417" s="494"/>
      <c r="P417" s="494"/>
      <c r="Q417" s="494"/>
      <c r="S417" s="480" t="s">
        <v>1205</v>
      </c>
      <c r="T417" s="480"/>
      <c r="U417" s="480"/>
      <c r="V417" s="480"/>
      <c r="W417" s="480"/>
      <c r="X417" s="480"/>
      <c r="Y417" s="491" t="s">
        <v>1206</v>
      </c>
      <c r="Z417" s="491"/>
      <c r="AA417" s="491"/>
      <c r="AB417" s="491"/>
      <c r="AE417" s="491" t="s">
        <v>1207</v>
      </c>
      <c r="AF417" s="491"/>
      <c r="AG417" s="491"/>
      <c r="AH417" s="491"/>
      <c r="AI417" s="491"/>
      <c r="AJ417" s="491"/>
      <c r="AN417" s="491" t="s">
        <v>1208</v>
      </c>
      <c r="AO417" s="491"/>
      <c r="AP417" s="491"/>
      <c r="AQ417" s="491"/>
      <c r="AR417" s="491" t="s">
        <v>1209</v>
      </c>
      <c r="AS417" s="491"/>
      <c r="AT417" s="491"/>
      <c r="AU417" s="491"/>
      <c r="AW417" s="491" t="s">
        <v>1210</v>
      </c>
      <c r="AX417" s="491"/>
      <c r="AY417" s="491"/>
      <c r="AZ417" s="491"/>
      <c r="BA417" s="491" t="s">
        <v>1211</v>
      </c>
      <c r="BB417" s="491"/>
      <c r="BC417" s="491"/>
      <c r="BD417" s="491" t="s">
        <v>1212</v>
      </c>
      <c r="BE417" s="491"/>
      <c r="BF417" s="491"/>
      <c r="BG417" s="491"/>
      <c r="BH417" s="491" t="s">
        <v>1213</v>
      </c>
      <c r="BI417" s="491"/>
      <c r="BJ417" s="491"/>
      <c r="BK417" s="491"/>
      <c r="BM417" s="491" t="s">
        <v>1214</v>
      </c>
      <c r="BN417" s="491"/>
      <c r="BO417" s="491"/>
      <c r="BP417" s="491"/>
      <c r="BQ417" s="491"/>
      <c r="BR417" s="491"/>
      <c r="BS417" s="491" t="s">
        <v>1215</v>
      </c>
      <c r="BT417" s="491"/>
      <c r="BU417" s="491"/>
      <c r="BX417" s="480" t="s">
        <v>1216</v>
      </c>
      <c r="BY417" s="480"/>
    </row>
    <row r="418" spans="2:77" ht="11.25" customHeight="1">
      <c r="B418" s="493"/>
      <c r="C418" s="493"/>
      <c r="D418" s="493"/>
      <c r="F418" s="480"/>
      <c r="G418" s="480"/>
      <c r="H418" s="480"/>
      <c r="I418" s="480"/>
      <c r="J418" s="480"/>
      <c r="K418" s="480"/>
      <c r="L418" s="480"/>
      <c r="N418" s="494"/>
      <c r="O418" s="494"/>
      <c r="P418" s="494"/>
      <c r="Q418" s="494"/>
      <c r="S418" s="480"/>
      <c r="T418" s="480"/>
      <c r="U418" s="480"/>
      <c r="V418" s="480"/>
      <c r="W418" s="480"/>
      <c r="X418" s="480"/>
      <c r="Y418" s="491"/>
      <c r="Z418" s="491"/>
      <c r="AA418" s="491"/>
      <c r="AB418" s="491"/>
      <c r="AE418" s="491"/>
      <c r="AF418" s="491"/>
      <c r="AG418" s="491"/>
      <c r="AH418" s="491"/>
      <c r="AI418" s="491"/>
      <c r="AJ418" s="491"/>
      <c r="AN418" s="491"/>
      <c r="AO418" s="491"/>
      <c r="AP418" s="491"/>
      <c r="AQ418" s="491"/>
      <c r="AR418" s="491"/>
      <c r="AS418" s="491"/>
      <c r="AT418" s="491"/>
      <c r="AU418" s="491"/>
      <c r="AW418" s="491"/>
      <c r="AX418" s="491"/>
      <c r="AY418" s="491"/>
      <c r="AZ418" s="491"/>
      <c r="BA418" s="491"/>
      <c r="BB418" s="491"/>
      <c r="BC418" s="491"/>
      <c r="BD418" s="491"/>
      <c r="BE418" s="491"/>
      <c r="BF418" s="491"/>
      <c r="BG418" s="491"/>
      <c r="BH418" s="491"/>
      <c r="BI418" s="491"/>
      <c r="BJ418" s="491"/>
      <c r="BK418" s="491"/>
      <c r="BM418" s="491"/>
      <c r="BN418" s="491"/>
      <c r="BO418" s="491"/>
      <c r="BP418" s="491"/>
      <c r="BQ418" s="491"/>
      <c r="BR418" s="491"/>
      <c r="BS418" s="491"/>
      <c r="BT418" s="491"/>
      <c r="BU418" s="491"/>
      <c r="BX418" s="480"/>
      <c r="BY418" s="480"/>
    </row>
    <row r="419" spans="2:77" ht="6.75" customHeight="1"/>
    <row r="420" spans="2:77" ht="1.5" customHeight="1"/>
    <row r="421" spans="2:77" ht="12.75" hidden="1" customHeight="1">
      <c r="B421" s="488" t="s">
        <v>202</v>
      </c>
      <c r="C421" s="488"/>
      <c r="D421" s="488"/>
      <c r="F421" s="492" t="s">
        <v>1267</v>
      </c>
      <c r="G421" s="492"/>
      <c r="H421" s="492"/>
      <c r="I421" s="492"/>
      <c r="J421" s="492" t="s">
        <v>1218</v>
      </c>
      <c r="K421" s="492"/>
      <c r="L421" s="492"/>
      <c r="N421" s="487" t="s">
        <v>783</v>
      </c>
      <c r="O421" s="487"/>
      <c r="P421" s="487"/>
      <c r="Q421" s="487"/>
      <c r="BN421" s="489">
        <v>0</v>
      </c>
      <c r="BO421" s="489"/>
      <c r="BP421" s="489"/>
      <c r="BQ421" s="489"/>
      <c r="BR421" s="489"/>
      <c r="BS421" s="489">
        <v>0</v>
      </c>
      <c r="BT421" s="489"/>
      <c r="BU421" s="489"/>
      <c r="BV421" s="489"/>
      <c r="BW421" s="489"/>
      <c r="BX421" s="487" t="s">
        <v>1222</v>
      </c>
      <c r="BY421" s="487"/>
    </row>
    <row r="422" spans="2:77" ht="5.25" customHeight="1">
      <c r="B422" s="488"/>
      <c r="C422" s="488"/>
      <c r="D422" s="488"/>
      <c r="F422" s="492"/>
      <c r="G422" s="492"/>
      <c r="H422" s="492"/>
      <c r="I422" s="492"/>
      <c r="J422" s="492"/>
      <c r="K422" s="492"/>
      <c r="L422" s="492"/>
      <c r="N422" s="487"/>
      <c r="O422" s="487"/>
      <c r="P422" s="487"/>
      <c r="Q422" s="487"/>
      <c r="S422" s="488" t="s">
        <v>1223</v>
      </c>
      <c r="T422" s="488"/>
      <c r="U422" s="488"/>
      <c r="V422" s="488"/>
      <c r="X422" s="489">
        <v>-1650.04</v>
      </c>
      <c r="Y422" s="489"/>
      <c r="Z422" s="489"/>
      <c r="AA422" s="489"/>
      <c r="AB422" s="489"/>
      <c r="AC422" s="489"/>
      <c r="AD422" s="490">
        <v>0</v>
      </c>
      <c r="AE422" s="490"/>
      <c r="AF422" s="490"/>
      <c r="AG422" s="490"/>
      <c r="AH422" s="490"/>
      <c r="AI422" s="490"/>
      <c r="AJ422" s="490"/>
      <c r="AN422" s="489">
        <v>-1650.04</v>
      </c>
      <c r="AO422" s="489"/>
      <c r="AP422" s="489"/>
      <c r="AQ422" s="489"/>
      <c r="AR422" s="489">
        <v>-1650.04</v>
      </c>
      <c r="AS422" s="489"/>
      <c r="AT422" s="489"/>
      <c r="AU422" s="489"/>
      <c r="AW422" s="489">
        <v>0</v>
      </c>
      <c r="AX422" s="489"/>
      <c r="AY422" s="489"/>
      <c r="AZ422" s="489"/>
      <c r="BA422" s="489">
        <v>0</v>
      </c>
      <c r="BB422" s="489"/>
      <c r="BC422" s="489"/>
      <c r="BD422" s="489">
        <v>0</v>
      </c>
      <c r="BE422" s="489"/>
      <c r="BF422" s="489"/>
      <c r="BG422" s="489"/>
      <c r="BI422" s="489">
        <v>0</v>
      </c>
      <c r="BJ422" s="489"/>
      <c r="BK422" s="489"/>
      <c r="BL422" s="489"/>
      <c r="BM422" s="489"/>
      <c r="BN422" s="489"/>
      <c r="BO422" s="489"/>
      <c r="BP422" s="489"/>
      <c r="BQ422" s="489"/>
      <c r="BR422" s="489"/>
      <c r="BS422" s="489"/>
      <c r="BT422" s="489"/>
      <c r="BU422" s="489"/>
      <c r="BV422" s="489"/>
      <c r="BW422" s="489"/>
      <c r="BX422" s="487"/>
      <c r="BY422" s="487"/>
    </row>
    <row r="423" spans="2:77" ht="4.5" customHeight="1">
      <c r="B423" s="488"/>
      <c r="C423" s="488"/>
      <c r="D423" s="488"/>
      <c r="F423" s="492"/>
      <c r="G423" s="492"/>
      <c r="H423" s="492"/>
      <c r="I423" s="492"/>
      <c r="J423" s="492"/>
      <c r="K423" s="492"/>
      <c r="L423" s="492"/>
      <c r="N423" s="487"/>
      <c r="O423" s="487"/>
      <c r="P423" s="487"/>
      <c r="Q423" s="487"/>
      <c r="S423" s="488"/>
      <c r="T423" s="488"/>
      <c r="U423" s="488"/>
      <c r="V423" s="488"/>
      <c r="X423" s="489"/>
      <c r="Y423" s="489"/>
      <c r="Z423" s="489"/>
      <c r="AA423" s="489"/>
      <c r="AB423" s="489"/>
      <c r="AC423" s="489"/>
      <c r="AD423" s="490"/>
      <c r="AE423" s="490"/>
      <c r="AF423" s="490"/>
      <c r="AG423" s="490"/>
      <c r="AH423" s="490"/>
      <c r="AI423" s="490"/>
      <c r="AJ423" s="490"/>
      <c r="AN423" s="489"/>
      <c r="AO423" s="489"/>
      <c r="AP423" s="489"/>
      <c r="AQ423" s="489"/>
      <c r="AR423" s="489"/>
      <c r="AS423" s="489"/>
      <c r="AT423" s="489"/>
      <c r="AU423" s="489"/>
      <c r="AW423" s="489"/>
      <c r="AX423" s="489"/>
      <c r="AY423" s="489"/>
      <c r="AZ423" s="489"/>
      <c r="BA423" s="489"/>
      <c r="BB423" s="489"/>
      <c r="BC423" s="489"/>
      <c r="BD423" s="489"/>
      <c r="BE423" s="489"/>
      <c r="BF423" s="489"/>
      <c r="BG423" s="489"/>
      <c r="BI423" s="489"/>
      <c r="BJ423" s="489"/>
      <c r="BK423" s="489"/>
      <c r="BL423" s="489"/>
      <c r="BM423" s="489"/>
      <c r="BN423" s="489"/>
      <c r="BO423" s="489"/>
      <c r="BP423" s="489"/>
      <c r="BQ423" s="489"/>
      <c r="BR423" s="489"/>
      <c r="BS423" s="489"/>
      <c r="BT423" s="489"/>
      <c r="BU423" s="489"/>
      <c r="BV423" s="489"/>
      <c r="BW423" s="489"/>
      <c r="BX423" s="487"/>
      <c r="BY423" s="487"/>
    </row>
    <row r="424" spans="2:77" ht="0.75" customHeight="1">
      <c r="F424" s="492"/>
      <c r="G424" s="492"/>
      <c r="H424" s="492"/>
      <c r="I424" s="492"/>
      <c r="J424" s="492"/>
      <c r="K424" s="492"/>
      <c r="L424" s="492"/>
      <c r="S424" s="488"/>
      <c r="T424" s="488"/>
      <c r="U424" s="488"/>
      <c r="V424" s="488"/>
      <c r="AN424" s="489"/>
      <c r="AO424" s="489"/>
      <c r="AP424" s="489"/>
      <c r="AQ424" s="489"/>
    </row>
    <row r="425" spans="2:77" ht="12.75" hidden="1" customHeight="1">
      <c r="F425" s="492"/>
      <c r="G425" s="492"/>
      <c r="H425" s="492"/>
      <c r="I425" s="492"/>
      <c r="J425" s="492"/>
      <c r="K425" s="492"/>
      <c r="L425" s="492"/>
      <c r="AN425" s="489"/>
      <c r="AO425" s="489"/>
      <c r="AP425" s="489"/>
      <c r="AQ425" s="489"/>
    </row>
    <row r="426" spans="2:77" ht="6.75" customHeight="1">
      <c r="F426" s="492"/>
      <c r="G426" s="492"/>
      <c r="H426" s="492"/>
      <c r="I426" s="492"/>
      <c r="J426" s="492"/>
      <c r="K426" s="492"/>
      <c r="L426" s="492"/>
    </row>
    <row r="427" spans="2:77" ht="2.25" customHeight="1">
      <c r="F427" s="492"/>
      <c r="G427" s="492"/>
      <c r="H427" s="492"/>
      <c r="I427" s="492"/>
      <c r="J427" s="492"/>
      <c r="K427" s="492"/>
      <c r="L427" s="492"/>
    </row>
    <row r="428" spans="2:77" ht="9.75" customHeight="1">
      <c r="F428" s="492"/>
      <c r="G428" s="492"/>
      <c r="H428" s="492"/>
      <c r="I428" s="492"/>
    </row>
    <row r="429" spans="2:77" ht="10.5" customHeight="1">
      <c r="F429" s="492"/>
      <c r="G429" s="492"/>
      <c r="H429" s="492"/>
      <c r="I429" s="492"/>
    </row>
    <row r="430" spans="2:77" ht="2.25" customHeight="1"/>
    <row r="431" spans="2:77" ht="1.5" customHeight="1"/>
    <row r="432" spans="2:77" ht="12.75" hidden="1" customHeight="1">
      <c r="B432" s="488" t="s">
        <v>210</v>
      </c>
      <c r="C432" s="488"/>
      <c r="D432" s="488"/>
      <c r="F432" s="492" t="s">
        <v>1268</v>
      </c>
      <c r="G432" s="492"/>
      <c r="H432" s="492"/>
      <c r="I432" s="492"/>
      <c r="J432" s="492" t="s">
        <v>1218</v>
      </c>
      <c r="K432" s="492"/>
      <c r="L432" s="492"/>
      <c r="N432" s="487" t="s">
        <v>1269</v>
      </c>
      <c r="O432" s="487"/>
      <c r="P432" s="487"/>
      <c r="Q432" s="487"/>
      <c r="BN432" s="489">
        <v>0</v>
      </c>
      <c r="BO432" s="489"/>
      <c r="BP432" s="489"/>
      <c r="BQ432" s="489"/>
      <c r="BR432" s="489"/>
      <c r="BS432" s="489">
        <v>0</v>
      </c>
      <c r="BT432" s="489"/>
      <c r="BU432" s="489"/>
      <c r="BV432" s="489"/>
      <c r="BW432" s="489"/>
      <c r="BX432" s="487" t="s">
        <v>1222</v>
      </c>
      <c r="BY432" s="487"/>
    </row>
    <row r="433" spans="2:77" ht="5.25" customHeight="1">
      <c r="B433" s="488"/>
      <c r="C433" s="488"/>
      <c r="D433" s="488"/>
      <c r="F433" s="492"/>
      <c r="G433" s="492"/>
      <c r="H433" s="492"/>
      <c r="I433" s="492"/>
      <c r="J433" s="492"/>
      <c r="K433" s="492"/>
      <c r="L433" s="492"/>
      <c r="N433" s="487"/>
      <c r="O433" s="487"/>
      <c r="P433" s="487"/>
      <c r="Q433" s="487"/>
      <c r="S433" s="488" t="s">
        <v>1270</v>
      </c>
      <c r="T433" s="488"/>
      <c r="U433" s="488"/>
      <c r="V433" s="488"/>
      <c r="X433" s="489">
        <v>0</v>
      </c>
      <c r="Y433" s="489"/>
      <c r="Z433" s="489"/>
      <c r="AA433" s="489"/>
      <c r="AB433" s="489"/>
      <c r="AC433" s="489"/>
      <c r="AD433" s="490">
        <v>250</v>
      </c>
      <c r="AE433" s="490"/>
      <c r="AF433" s="490"/>
      <c r="AG433" s="490"/>
      <c r="AH433" s="490"/>
      <c r="AI433" s="490"/>
      <c r="AJ433" s="490"/>
      <c r="AN433" s="489">
        <v>250</v>
      </c>
      <c r="AO433" s="489"/>
      <c r="AP433" s="489"/>
      <c r="AQ433" s="489"/>
      <c r="AR433" s="489">
        <v>250</v>
      </c>
      <c r="AS433" s="489"/>
      <c r="AT433" s="489"/>
      <c r="AU433" s="489"/>
      <c r="AW433" s="489">
        <v>0</v>
      </c>
      <c r="AX433" s="489"/>
      <c r="AY433" s="489"/>
      <c r="AZ433" s="489"/>
      <c r="BA433" s="489">
        <v>0</v>
      </c>
      <c r="BB433" s="489"/>
      <c r="BC433" s="489"/>
      <c r="BD433" s="489">
        <v>0</v>
      </c>
      <c r="BE433" s="489"/>
      <c r="BF433" s="489"/>
      <c r="BG433" s="489"/>
      <c r="BI433" s="489">
        <v>0</v>
      </c>
      <c r="BJ433" s="489"/>
      <c r="BK433" s="489"/>
      <c r="BL433" s="489"/>
      <c r="BM433" s="489"/>
      <c r="BN433" s="489"/>
      <c r="BO433" s="489"/>
      <c r="BP433" s="489"/>
      <c r="BQ433" s="489"/>
      <c r="BR433" s="489"/>
      <c r="BS433" s="489"/>
      <c r="BT433" s="489"/>
      <c r="BU433" s="489"/>
      <c r="BV433" s="489"/>
      <c r="BW433" s="489"/>
      <c r="BX433" s="487"/>
      <c r="BY433" s="487"/>
    </row>
    <row r="434" spans="2:77" ht="4.5" customHeight="1">
      <c r="B434" s="488"/>
      <c r="C434" s="488"/>
      <c r="D434" s="488"/>
      <c r="F434" s="492"/>
      <c r="G434" s="492"/>
      <c r="H434" s="492"/>
      <c r="I434" s="492"/>
      <c r="J434" s="492"/>
      <c r="K434" s="492"/>
      <c r="L434" s="492"/>
      <c r="N434" s="487"/>
      <c r="O434" s="487"/>
      <c r="P434" s="487"/>
      <c r="Q434" s="487"/>
      <c r="S434" s="488"/>
      <c r="T434" s="488"/>
      <c r="U434" s="488"/>
      <c r="V434" s="488"/>
      <c r="X434" s="489"/>
      <c r="Y434" s="489"/>
      <c r="Z434" s="489"/>
      <c r="AA434" s="489"/>
      <c r="AB434" s="489"/>
      <c r="AC434" s="489"/>
      <c r="AD434" s="490"/>
      <c r="AE434" s="490"/>
      <c r="AF434" s="490"/>
      <c r="AG434" s="490"/>
      <c r="AH434" s="490"/>
      <c r="AI434" s="490"/>
      <c r="AJ434" s="490"/>
      <c r="AN434" s="489"/>
      <c r="AO434" s="489"/>
      <c r="AP434" s="489"/>
      <c r="AQ434" s="489"/>
      <c r="AR434" s="489"/>
      <c r="AS434" s="489"/>
      <c r="AT434" s="489"/>
      <c r="AU434" s="489"/>
      <c r="AW434" s="489"/>
      <c r="AX434" s="489"/>
      <c r="AY434" s="489"/>
      <c r="AZ434" s="489"/>
      <c r="BA434" s="489"/>
      <c r="BB434" s="489"/>
      <c r="BC434" s="489"/>
      <c r="BD434" s="489"/>
      <c r="BE434" s="489"/>
      <c r="BF434" s="489"/>
      <c r="BG434" s="489"/>
      <c r="BI434" s="489"/>
      <c r="BJ434" s="489"/>
      <c r="BK434" s="489"/>
      <c r="BL434" s="489"/>
      <c r="BM434" s="489"/>
      <c r="BN434" s="489"/>
      <c r="BO434" s="489"/>
      <c r="BP434" s="489"/>
      <c r="BQ434" s="489"/>
      <c r="BR434" s="489"/>
      <c r="BS434" s="489"/>
      <c r="BT434" s="489"/>
      <c r="BU434" s="489"/>
      <c r="BV434" s="489"/>
      <c r="BW434" s="489"/>
      <c r="BX434" s="487"/>
      <c r="BY434" s="487"/>
    </row>
    <row r="435" spans="2:77" ht="0.75" customHeight="1">
      <c r="F435" s="492"/>
      <c r="G435" s="492"/>
      <c r="H435" s="492"/>
      <c r="I435" s="492"/>
      <c r="J435" s="492"/>
      <c r="K435" s="492"/>
      <c r="L435" s="492"/>
      <c r="S435" s="488"/>
      <c r="T435" s="488"/>
      <c r="U435" s="488"/>
      <c r="V435" s="488"/>
      <c r="AN435" s="489"/>
      <c r="AO435" s="489"/>
      <c r="AP435" s="489"/>
      <c r="AQ435" s="489"/>
    </row>
    <row r="436" spans="2:77" ht="12.75" hidden="1" customHeight="1">
      <c r="F436" s="492"/>
      <c r="G436" s="492"/>
      <c r="H436" s="492"/>
      <c r="I436" s="492"/>
      <c r="J436" s="492"/>
      <c r="K436" s="492"/>
      <c r="L436" s="492"/>
      <c r="AN436" s="489"/>
      <c r="AO436" s="489"/>
      <c r="AP436" s="489"/>
      <c r="AQ436" s="489"/>
    </row>
    <row r="437" spans="2:77" ht="6.75" customHeight="1">
      <c r="F437" s="492"/>
      <c r="G437" s="492"/>
      <c r="H437" s="492"/>
      <c r="I437" s="492"/>
      <c r="J437" s="492"/>
      <c r="K437" s="492"/>
      <c r="L437" s="492"/>
    </row>
    <row r="438" spans="2:77" ht="2.25" customHeight="1">
      <c r="F438" s="492"/>
      <c r="G438" s="492"/>
      <c r="H438" s="492"/>
      <c r="I438" s="492"/>
      <c r="J438" s="492"/>
      <c r="K438" s="492"/>
      <c r="L438" s="492"/>
    </row>
    <row r="439" spans="2:77" ht="9.75" customHeight="1">
      <c r="F439" s="492"/>
      <c r="G439" s="492"/>
      <c r="H439" s="492"/>
      <c r="I439" s="492"/>
    </row>
    <row r="440" spans="2:77" ht="9.75" customHeight="1">
      <c r="F440" s="492"/>
      <c r="G440" s="492"/>
      <c r="H440" s="492"/>
      <c r="I440" s="492"/>
    </row>
    <row r="441" spans="2:77" ht="10.5" customHeight="1">
      <c r="F441" s="492"/>
      <c r="G441" s="492"/>
      <c r="H441" s="492"/>
      <c r="I441" s="492"/>
    </row>
    <row r="442" spans="2:77" ht="2.25" customHeight="1"/>
    <row r="443" spans="2:77" ht="1.5" customHeight="1"/>
    <row r="444" spans="2:77" ht="12.75" hidden="1" customHeight="1">
      <c r="B444" s="488" t="s">
        <v>216</v>
      </c>
      <c r="C444" s="488"/>
      <c r="D444" s="488"/>
      <c r="F444" s="492" t="s">
        <v>1271</v>
      </c>
      <c r="G444" s="492"/>
      <c r="H444" s="492"/>
      <c r="I444" s="492"/>
      <c r="J444" s="492" t="s">
        <v>1218</v>
      </c>
      <c r="K444" s="492"/>
      <c r="L444" s="492"/>
      <c r="N444" s="487" t="s">
        <v>1131</v>
      </c>
      <c r="O444" s="487"/>
      <c r="P444" s="487"/>
      <c r="Q444" s="487"/>
      <c r="BN444" s="489">
        <v>0</v>
      </c>
      <c r="BO444" s="489"/>
      <c r="BP444" s="489"/>
      <c r="BQ444" s="489"/>
      <c r="BR444" s="489"/>
      <c r="BS444" s="489">
        <v>0</v>
      </c>
      <c r="BT444" s="489"/>
      <c r="BU444" s="489"/>
      <c r="BV444" s="489"/>
      <c r="BW444" s="489"/>
      <c r="BX444" s="487" t="s">
        <v>1222</v>
      </c>
      <c r="BY444" s="487"/>
    </row>
    <row r="445" spans="2:77" ht="5.25" customHeight="1">
      <c r="B445" s="488"/>
      <c r="C445" s="488"/>
      <c r="D445" s="488"/>
      <c r="F445" s="492"/>
      <c r="G445" s="492"/>
      <c r="H445" s="492"/>
      <c r="I445" s="492"/>
      <c r="J445" s="492"/>
      <c r="K445" s="492"/>
      <c r="L445" s="492"/>
      <c r="N445" s="487"/>
      <c r="O445" s="487"/>
      <c r="P445" s="487"/>
      <c r="Q445" s="487"/>
      <c r="S445" s="488" t="s">
        <v>1234</v>
      </c>
      <c r="T445" s="488"/>
      <c r="U445" s="488"/>
      <c r="V445" s="488"/>
      <c r="X445" s="489">
        <v>-50</v>
      </c>
      <c r="Y445" s="489"/>
      <c r="Z445" s="489"/>
      <c r="AA445" s="489"/>
      <c r="AB445" s="489"/>
      <c r="AC445" s="489"/>
      <c r="AD445" s="490">
        <v>0</v>
      </c>
      <c r="AE445" s="490"/>
      <c r="AF445" s="490"/>
      <c r="AG445" s="490"/>
      <c r="AH445" s="490"/>
      <c r="AI445" s="490"/>
      <c r="AJ445" s="490"/>
      <c r="AR445" s="489">
        <v>-50</v>
      </c>
      <c r="AS445" s="489"/>
      <c r="AT445" s="489"/>
      <c r="AU445" s="489"/>
      <c r="AW445" s="489">
        <v>0</v>
      </c>
      <c r="AX445" s="489"/>
      <c r="AY445" s="489"/>
      <c r="AZ445" s="489"/>
      <c r="BA445" s="489">
        <v>0</v>
      </c>
      <c r="BB445" s="489"/>
      <c r="BC445" s="489"/>
      <c r="BD445" s="489">
        <v>0</v>
      </c>
      <c r="BE445" s="489"/>
      <c r="BF445" s="489"/>
      <c r="BG445" s="489"/>
      <c r="BI445" s="489">
        <v>0</v>
      </c>
      <c r="BJ445" s="489"/>
      <c r="BK445" s="489"/>
      <c r="BL445" s="489"/>
      <c r="BM445" s="489"/>
      <c r="BN445" s="489"/>
      <c r="BO445" s="489"/>
      <c r="BP445" s="489"/>
      <c r="BQ445" s="489"/>
      <c r="BR445" s="489"/>
      <c r="BS445" s="489"/>
      <c r="BT445" s="489"/>
      <c r="BU445" s="489"/>
      <c r="BV445" s="489"/>
      <c r="BW445" s="489"/>
      <c r="BX445" s="487"/>
      <c r="BY445" s="487"/>
    </row>
    <row r="446" spans="2:77" ht="4.5" customHeight="1">
      <c r="B446" s="488"/>
      <c r="C446" s="488"/>
      <c r="D446" s="488"/>
      <c r="F446" s="492"/>
      <c r="G446" s="492"/>
      <c r="H446" s="492"/>
      <c r="I446" s="492"/>
      <c r="J446" s="492"/>
      <c r="K446" s="492"/>
      <c r="L446" s="492"/>
      <c r="N446" s="487"/>
      <c r="O446" s="487"/>
      <c r="P446" s="487"/>
      <c r="Q446" s="487"/>
      <c r="S446" s="488"/>
      <c r="T446" s="488"/>
      <c r="U446" s="488"/>
      <c r="V446" s="488"/>
      <c r="X446" s="489"/>
      <c r="Y446" s="489"/>
      <c r="Z446" s="489"/>
      <c r="AA446" s="489"/>
      <c r="AB446" s="489"/>
      <c r="AC446" s="489"/>
      <c r="AD446" s="490"/>
      <c r="AE446" s="490"/>
      <c r="AF446" s="490"/>
      <c r="AG446" s="490"/>
      <c r="AH446" s="490"/>
      <c r="AI446" s="490"/>
      <c r="AJ446" s="490"/>
      <c r="AR446" s="489"/>
      <c r="AS446" s="489"/>
      <c r="AT446" s="489"/>
      <c r="AU446" s="489"/>
      <c r="AW446" s="489"/>
      <c r="AX446" s="489"/>
      <c r="AY446" s="489"/>
      <c r="AZ446" s="489"/>
      <c r="BA446" s="489"/>
      <c r="BB446" s="489"/>
      <c r="BC446" s="489"/>
      <c r="BD446" s="489"/>
      <c r="BE446" s="489"/>
      <c r="BF446" s="489"/>
      <c r="BG446" s="489"/>
      <c r="BI446" s="489"/>
      <c r="BJ446" s="489"/>
      <c r="BK446" s="489"/>
      <c r="BL446" s="489"/>
      <c r="BM446" s="489"/>
      <c r="BN446" s="489"/>
      <c r="BO446" s="489"/>
      <c r="BP446" s="489"/>
      <c r="BQ446" s="489"/>
      <c r="BR446" s="489"/>
      <c r="BS446" s="489"/>
      <c r="BT446" s="489"/>
      <c r="BU446" s="489"/>
      <c r="BV446" s="489"/>
      <c r="BW446" s="489"/>
      <c r="BX446" s="487"/>
      <c r="BY446" s="487"/>
    </row>
    <row r="447" spans="2:77" ht="12.75" hidden="1" customHeight="1">
      <c r="F447" s="492"/>
      <c r="G447" s="492"/>
      <c r="H447" s="492"/>
      <c r="I447" s="492"/>
      <c r="J447" s="492"/>
      <c r="K447" s="492"/>
      <c r="L447" s="492"/>
      <c r="S447" s="488"/>
      <c r="T447" s="488"/>
      <c r="U447" s="488"/>
      <c r="V447" s="488"/>
    </row>
    <row r="448" spans="2:77" ht="0.75" customHeight="1">
      <c r="F448" s="492"/>
      <c r="G448" s="492"/>
      <c r="H448" s="492"/>
      <c r="I448" s="492"/>
      <c r="J448" s="492"/>
      <c r="K448" s="492"/>
      <c r="L448" s="492"/>
    </row>
    <row r="449" spans="2:77" ht="6.75" customHeight="1">
      <c r="F449" s="492"/>
      <c r="G449" s="492"/>
      <c r="H449" s="492"/>
      <c r="I449" s="492"/>
      <c r="J449" s="492"/>
      <c r="K449" s="492"/>
      <c r="L449" s="492"/>
    </row>
    <row r="450" spans="2:77" ht="1.5" customHeight="1">
      <c r="F450" s="492"/>
      <c r="G450" s="492"/>
      <c r="H450" s="492"/>
      <c r="I450" s="492"/>
      <c r="J450" s="492"/>
      <c r="K450" s="492"/>
      <c r="L450" s="492"/>
    </row>
    <row r="451" spans="2:77" ht="0.75" customHeight="1">
      <c r="F451" s="492"/>
      <c r="G451" s="492"/>
      <c r="H451" s="492"/>
      <c r="I451" s="492"/>
      <c r="J451" s="492"/>
      <c r="K451" s="492"/>
      <c r="L451" s="492"/>
      <c r="S451" s="488" t="s">
        <v>1223</v>
      </c>
      <c r="T451" s="488"/>
      <c r="U451" s="488"/>
      <c r="V451" s="488"/>
      <c r="X451" s="489">
        <v>-1705.2</v>
      </c>
      <c r="Y451" s="489"/>
      <c r="Z451" s="489"/>
      <c r="AA451" s="489"/>
      <c r="AB451" s="489"/>
      <c r="AC451" s="489"/>
      <c r="AD451" s="490">
        <v>0</v>
      </c>
      <c r="AE451" s="490"/>
      <c r="AF451" s="490"/>
      <c r="AG451" s="490"/>
      <c r="AH451" s="490"/>
      <c r="AI451" s="490"/>
      <c r="AJ451" s="490"/>
      <c r="AR451" s="489">
        <v>-1705.2</v>
      </c>
      <c r="AS451" s="489"/>
      <c r="AT451" s="489"/>
      <c r="AU451" s="489"/>
      <c r="AW451" s="489">
        <v>0</v>
      </c>
      <c r="AX451" s="489"/>
      <c r="AY451" s="489"/>
      <c r="AZ451" s="489"/>
      <c r="BA451" s="489">
        <v>0</v>
      </c>
      <c r="BB451" s="489"/>
      <c r="BC451" s="489"/>
      <c r="BD451" s="489">
        <v>0</v>
      </c>
      <c r="BE451" s="489"/>
      <c r="BF451" s="489"/>
      <c r="BG451" s="489"/>
      <c r="BI451" s="489">
        <v>0</v>
      </c>
      <c r="BJ451" s="489"/>
      <c r="BK451" s="489"/>
      <c r="BL451" s="489"/>
      <c r="BM451" s="489"/>
    </row>
    <row r="452" spans="2:77" ht="9" customHeight="1">
      <c r="F452" s="492"/>
      <c r="G452" s="492"/>
      <c r="H452" s="492"/>
      <c r="I452" s="492"/>
      <c r="S452" s="488"/>
      <c r="T452" s="488"/>
      <c r="U452" s="488"/>
      <c r="V452" s="488"/>
      <c r="X452" s="489"/>
      <c r="Y452" s="489"/>
      <c r="Z452" s="489"/>
      <c r="AA452" s="489"/>
      <c r="AB452" s="489"/>
      <c r="AC452" s="489"/>
      <c r="AD452" s="490"/>
      <c r="AE452" s="490"/>
      <c r="AF452" s="490"/>
      <c r="AG452" s="490"/>
      <c r="AH452" s="490"/>
      <c r="AI452" s="490"/>
      <c r="AJ452" s="490"/>
      <c r="AR452" s="489"/>
      <c r="AS452" s="489"/>
      <c r="AT452" s="489"/>
      <c r="AU452" s="489"/>
      <c r="AW452" s="489"/>
      <c r="AX452" s="489"/>
      <c r="AY452" s="489"/>
      <c r="AZ452" s="489"/>
      <c r="BA452" s="489"/>
      <c r="BB452" s="489"/>
      <c r="BC452" s="489"/>
      <c r="BD452" s="489"/>
      <c r="BE452" s="489"/>
      <c r="BF452" s="489"/>
      <c r="BG452" s="489"/>
      <c r="BI452" s="489"/>
      <c r="BJ452" s="489"/>
      <c r="BK452" s="489"/>
      <c r="BL452" s="489"/>
      <c r="BM452" s="489"/>
    </row>
    <row r="453" spans="2:77" ht="0.75" customHeight="1">
      <c r="F453" s="492"/>
      <c r="G453" s="492"/>
      <c r="H453" s="492"/>
      <c r="I453" s="492"/>
    </row>
    <row r="454" spans="2:77" ht="6.75" customHeight="1">
      <c r="F454" s="492"/>
      <c r="G454" s="492"/>
      <c r="H454" s="492"/>
      <c r="I454" s="492"/>
    </row>
    <row r="455" spans="2:77" ht="2.25" customHeight="1">
      <c r="F455" s="492"/>
      <c r="G455" s="492"/>
      <c r="H455" s="492"/>
      <c r="I455" s="492"/>
    </row>
    <row r="456" spans="2:77" ht="1.5" customHeight="1">
      <c r="F456" s="492"/>
      <c r="G456" s="492"/>
      <c r="H456" s="492"/>
      <c r="I456" s="492"/>
      <c r="S456" s="496" t="s">
        <v>1232</v>
      </c>
      <c r="T456" s="496"/>
      <c r="U456" s="496"/>
      <c r="V456" s="496"/>
      <c r="X456" s="489">
        <v>-1755.2</v>
      </c>
      <c r="Y456" s="489"/>
      <c r="Z456" s="489"/>
      <c r="AA456" s="489"/>
      <c r="AB456" s="489"/>
      <c r="AC456" s="489"/>
      <c r="AD456" s="489">
        <v>0</v>
      </c>
      <c r="AE456" s="489"/>
      <c r="AF456" s="489"/>
      <c r="AG456" s="489"/>
      <c r="AH456" s="489"/>
      <c r="AI456" s="489"/>
      <c r="AJ456" s="489"/>
      <c r="AN456" s="489">
        <v>-1755.2</v>
      </c>
      <c r="AO456" s="489"/>
      <c r="AP456" s="489"/>
      <c r="AQ456" s="489"/>
      <c r="AR456" s="489">
        <v>-1755.2</v>
      </c>
      <c r="AS456" s="489"/>
      <c r="AT456" s="489"/>
      <c r="AU456" s="489"/>
      <c r="AW456" s="489">
        <v>0</v>
      </c>
      <c r="AX456" s="489"/>
      <c r="AY456" s="489"/>
      <c r="AZ456" s="489"/>
      <c r="BA456" s="489">
        <v>0</v>
      </c>
      <c r="BB456" s="489"/>
      <c r="BC456" s="489"/>
      <c r="BD456" s="489">
        <v>0</v>
      </c>
      <c r="BE456" s="489"/>
      <c r="BF456" s="489"/>
      <c r="BG456" s="489"/>
      <c r="BH456" s="489">
        <v>0</v>
      </c>
      <c r="BI456" s="489"/>
      <c r="BJ456" s="489"/>
      <c r="BK456" s="489"/>
      <c r="BL456" s="489"/>
    </row>
    <row r="457" spans="2:77">
      <c r="S457" s="496"/>
      <c r="T457" s="496"/>
      <c r="U457" s="496"/>
      <c r="V457" s="496"/>
      <c r="X457" s="489"/>
      <c r="Y457" s="489"/>
      <c r="Z457" s="489"/>
      <c r="AA457" s="489"/>
      <c r="AB457" s="489"/>
      <c r="AC457" s="489"/>
      <c r="AD457" s="489"/>
      <c r="AE457" s="489"/>
      <c r="AF457" s="489"/>
      <c r="AG457" s="489"/>
      <c r="AH457" s="489"/>
      <c r="AI457" s="489"/>
      <c r="AJ457" s="489"/>
      <c r="AN457" s="489"/>
      <c r="AO457" s="489"/>
      <c r="AP457" s="489"/>
      <c r="AQ457" s="489"/>
      <c r="AR457" s="489"/>
      <c r="AS457" s="489"/>
      <c r="AT457" s="489"/>
      <c r="AU457" s="489"/>
      <c r="AW457" s="489"/>
      <c r="AX457" s="489"/>
      <c r="AY457" s="489"/>
      <c r="AZ457" s="489"/>
      <c r="BA457" s="489"/>
      <c r="BB457" s="489"/>
      <c r="BC457" s="489"/>
      <c r="BD457" s="489"/>
      <c r="BE457" s="489"/>
      <c r="BF457" s="489"/>
      <c r="BG457" s="489"/>
      <c r="BH457" s="489"/>
      <c r="BI457" s="489"/>
      <c r="BJ457" s="489"/>
      <c r="BK457" s="489"/>
      <c r="BL457" s="489"/>
    </row>
    <row r="458" spans="2:77" ht="3" customHeight="1"/>
    <row r="459" spans="2:77" ht="1.5" customHeight="1"/>
    <row r="460" spans="2:77" ht="12.75" hidden="1" customHeight="1">
      <c r="B460" s="488" t="s">
        <v>223</v>
      </c>
      <c r="C460" s="488"/>
      <c r="D460" s="488"/>
      <c r="F460" s="492" t="s">
        <v>1272</v>
      </c>
      <c r="G460" s="492"/>
      <c r="H460" s="492"/>
      <c r="I460" s="492"/>
      <c r="J460" s="492" t="s">
        <v>1218</v>
      </c>
      <c r="K460" s="492"/>
      <c r="L460" s="492"/>
      <c r="N460" s="487" t="s">
        <v>438</v>
      </c>
      <c r="O460" s="487"/>
      <c r="P460" s="487"/>
      <c r="Q460" s="487"/>
      <c r="BN460" s="489">
        <v>0</v>
      </c>
      <c r="BO460" s="489"/>
      <c r="BP460" s="489"/>
      <c r="BQ460" s="489"/>
      <c r="BR460" s="489"/>
      <c r="BS460" s="489">
        <v>0</v>
      </c>
      <c r="BT460" s="489"/>
      <c r="BU460" s="489"/>
      <c r="BV460" s="489"/>
      <c r="BW460" s="489"/>
      <c r="BX460" s="487" t="s">
        <v>1222</v>
      </c>
      <c r="BY460" s="487"/>
    </row>
    <row r="461" spans="2:77" ht="5.25" customHeight="1">
      <c r="B461" s="488"/>
      <c r="C461" s="488"/>
      <c r="D461" s="488"/>
      <c r="F461" s="492"/>
      <c r="G461" s="492"/>
      <c r="H461" s="492"/>
      <c r="I461" s="492"/>
      <c r="J461" s="492"/>
      <c r="K461" s="492"/>
      <c r="L461" s="492"/>
      <c r="N461" s="487"/>
      <c r="O461" s="487"/>
      <c r="P461" s="487"/>
      <c r="Q461" s="487"/>
      <c r="S461" s="488" t="s">
        <v>1051</v>
      </c>
      <c r="T461" s="488"/>
      <c r="U461" s="488"/>
      <c r="V461" s="488"/>
      <c r="X461" s="489">
        <v>-1000</v>
      </c>
      <c r="Y461" s="489"/>
      <c r="Z461" s="489"/>
      <c r="AA461" s="489"/>
      <c r="AB461" s="489"/>
      <c r="AC461" s="489"/>
      <c r="AD461" s="490">
        <v>0</v>
      </c>
      <c r="AE461" s="490"/>
      <c r="AF461" s="490"/>
      <c r="AG461" s="490"/>
      <c r="AH461" s="490"/>
      <c r="AI461" s="490"/>
      <c r="AJ461" s="490"/>
      <c r="AN461" s="489">
        <v>-1000</v>
      </c>
      <c r="AO461" s="489"/>
      <c r="AP461" s="489"/>
      <c r="AQ461" s="489"/>
      <c r="AR461" s="489">
        <v>-1000</v>
      </c>
      <c r="AS461" s="489"/>
      <c r="AT461" s="489"/>
      <c r="AU461" s="489"/>
      <c r="AW461" s="489">
        <v>0</v>
      </c>
      <c r="AX461" s="489"/>
      <c r="AY461" s="489"/>
      <c r="AZ461" s="489"/>
      <c r="BA461" s="489">
        <v>0</v>
      </c>
      <c r="BB461" s="489"/>
      <c r="BC461" s="489"/>
      <c r="BD461" s="489">
        <v>0</v>
      </c>
      <c r="BE461" s="489"/>
      <c r="BF461" s="489"/>
      <c r="BG461" s="489"/>
      <c r="BI461" s="489">
        <v>0</v>
      </c>
      <c r="BJ461" s="489"/>
      <c r="BK461" s="489"/>
      <c r="BL461" s="489"/>
      <c r="BM461" s="489"/>
      <c r="BN461" s="489"/>
      <c r="BO461" s="489"/>
      <c r="BP461" s="489"/>
      <c r="BQ461" s="489"/>
      <c r="BR461" s="489"/>
      <c r="BS461" s="489"/>
      <c r="BT461" s="489"/>
      <c r="BU461" s="489"/>
      <c r="BV461" s="489"/>
      <c r="BW461" s="489"/>
      <c r="BX461" s="487"/>
      <c r="BY461" s="487"/>
    </row>
    <row r="462" spans="2:77" ht="4.5" customHeight="1">
      <c r="B462" s="488"/>
      <c r="C462" s="488"/>
      <c r="D462" s="488"/>
      <c r="F462" s="492"/>
      <c r="G462" s="492"/>
      <c r="H462" s="492"/>
      <c r="I462" s="492"/>
      <c r="J462" s="492"/>
      <c r="K462" s="492"/>
      <c r="L462" s="492"/>
      <c r="N462" s="487"/>
      <c r="O462" s="487"/>
      <c r="P462" s="487"/>
      <c r="Q462" s="487"/>
      <c r="S462" s="488"/>
      <c r="T462" s="488"/>
      <c r="U462" s="488"/>
      <c r="V462" s="488"/>
      <c r="X462" s="489"/>
      <c r="Y462" s="489"/>
      <c r="Z462" s="489"/>
      <c r="AA462" s="489"/>
      <c r="AB462" s="489"/>
      <c r="AC462" s="489"/>
      <c r="AD462" s="490"/>
      <c r="AE462" s="490"/>
      <c r="AF462" s="490"/>
      <c r="AG462" s="490"/>
      <c r="AH462" s="490"/>
      <c r="AI462" s="490"/>
      <c r="AJ462" s="490"/>
      <c r="AN462" s="489"/>
      <c r="AO462" s="489"/>
      <c r="AP462" s="489"/>
      <c r="AQ462" s="489"/>
      <c r="AR462" s="489"/>
      <c r="AS462" s="489"/>
      <c r="AT462" s="489"/>
      <c r="AU462" s="489"/>
      <c r="AW462" s="489"/>
      <c r="AX462" s="489"/>
      <c r="AY462" s="489"/>
      <c r="AZ462" s="489"/>
      <c r="BA462" s="489"/>
      <c r="BB462" s="489"/>
      <c r="BC462" s="489"/>
      <c r="BD462" s="489"/>
      <c r="BE462" s="489"/>
      <c r="BF462" s="489"/>
      <c r="BG462" s="489"/>
      <c r="BI462" s="489"/>
      <c r="BJ462" s="489"/>
      <c r="BK462" s="489"/>
      <c r="BL462" s="489"/>
      <c r="BM462" s="489"/>
      <c r="BN462" s="489"/>
      <c r="BO462" s="489"/>
      <c r="BP462" s="489"/>
      <c r="BQ462" s="489"/>
      <c r="BR462" s="489"/>
      <c r="BS462" s="489"/>
      <c r="BT462" s="489"/>
      <c r="BU462" s="489"/>
      <c r="BV462" s="489"/>
      <c r="BW462" s="489"/>
      <c r="BX462" s="487"/>
      <c r="BY462" s="487"/>
    </row>
    <row r="463" spans="2:77" ht="0.75" customHeight="1">
      <c r="F463" s="492"/>
      <c r="G463" s="492"/>
      <c r="H463" s="492"/>
      <c r="I463" s="492"/>
      <c r="J463" s="492"/>
      <c r="K463" s="492"/>
      <c r="L463" s="492"/>
      <c r="S463" s="488"/>
      <c r="T463" s="488"/>
      <c r="U463" s="488"/>
      <c r="V463" s="488"/>
      <c r="AN463" s="489"/>
      <c r="AO463" s="489"/>
      <c r="AP463" s="489"/>
      <c r="AQ463" s="489"/>
    </row>
    <row r="464" spans="2:77" ht="12.75" hidden="1" customHeight="1">
      <c r="F464" s="492"/>
      <c r="G464" s="492"/>
      <c r="H464" s="492"/>
      <c r="I464" s="492"/>
      <c r="J464" s="492"/>
      <c r="K464" s="492"/>
      <c r="L464" s="492"/>
      <c r="AN464" s="489"/>
      <c r="AO464" s="489"/>
      <c r="AP464" s="489"/>
      <c r="AQ464" s="489"/>
    </row>
    <row r="465" spans="2:77" ht="6.75" customHeight="1">
      <c r="F465" s="492"/>
      <c r="G465" s="492"/>
      <c r="H465" s="492"/>
      <c r="I465" s="492"/>
      <c r="J465" s="492"/>
      <c r="K465" s="492"/>
      <c r="L465" s="492"/>
    </row>
    <row r="466" spans="2:77" ht="2.25" customHeight="1">
      <c r="F466" s="492"/>
      <c r="G466" s="492"/>
      <c r="H466" s="492"/>
      <c r="I466" s="492"/>
      <c r="J466" s="492"/>
      <c r="K466" s="492"/>
      <c r="L466" s="492"/>
    </row>
    <row r="467" spans="2:77" ht="9.75" customHeight="1">
      <c r="F467" s="492"/>
      <c r="G467" s="492"/>
      <c r="H467" s="492"/>
      <c r="I467" s="492"/>
    </row>
    <row r="468" spans="2:77" ht="9.75" customHeight="1">
      <c r="F468" s="492"/>
      <c r="G468" s="492"/>
      <c r="H468" s="492"/>
      <c r="I468" s="492"/>
    </row>
    <row r="469" spans="2:77" ht="10.5" customHeight="1">
      <c r="F469" s="492"/>
      <c r="G469" s="492"/>
      <c r="H469" s="492"/>
      <c r="I469" s="492"/>
    </row>
    <row r="470" spans="2:77" ht="2.25" customHeight="1"/>
    <row r="471" spans="2:77" ht="1.5" customHeight="1"/>
    <row r="472" spans="2:77" ht="12.75" hidden="1" customHeight="1">
      <c r="B472" s="488" t="s">
        <v>225</v>
      </c>
      <c r="C472" s="488"/>
      <c r="D472" s="488"/>
      <c r="F472" s="492" t="s">
        <v>1273</v>
      </c>
      <c r="G472" s="492"/>
      <c r="H472" s="492"/>
      <c r="I472" s="492"/>
      <c r="J472" s="492" t="s">
        <v>1218</v>
      </c>
      <c r="K472" s="492"/>
      <c r="L472" s="492"/>
      <c r="N472" s="487" t="s">
        <v>439</v>
      </c>
      <c r="O472" s="487"/>
      <c r="P472" s="487"/>
      <c r="Q472" s="487"/>
      <c r="BN472" s="489">
        <v>0</v>
      </c>
      <c r="BO472" s="489"/>
      <c r="BP472" s="489"/>
      <c r="BQ472" s="489"/>
      <c r="BR472" s="489"/>
      <c r="BS472" s="489">
        <v>0</v>
      </c>
      <c r="BT472" s="489"/>
      <c r="BU472" s="489"/>
      <c r="BV472" s="489"/>
      <c r="BW472" s="489"/>
      <c r="BX472" s="487" t="s">
        <v>1222</v>
      </c>
      <c r="BY472" s="487"/>
    </row>
    <row r="473" spans="2:77" ht="5.25" customHeight="1">
      <c r="B473" s="488"/>
      <c r="C473" s="488"/>
      <c r="D473" s="488"/>
      <c r="F473" s="492"/>
      <c r="G473" s="492"/>
      <c r="H473" s="492"/>
      <c r="I473" s="492"/>
      <c r="J473" s="492"/>
      <c r="K473" s="492"/>
      <c r="L473" s="492"/>
      <c r="N473" s="487"/>
      <c r="O473" s="487"/>
      <c r="P473" s="487"/>
      <c r="Q473" s="487"/>
      <c r="S473" s="488" t="s">
        <v>1249</v>
      </c>
      <c r="T473" s="488"/>
      <c r="U473" s="488"/>
      <c r="V473" s="488"/>
      <c r="X473" s="489">
        <v>-35.74</v>
      </c>
      <c r="Y473" s="489"/>
      <c r="Z473" s="489"/>
      <c r="AA473" s="489"/>
      <c r="AB473" s="489"/>
      <c r="AC473" s="489"/>
      <c r="AD473" s="490">
        <v>0</v>
      </c>
      <c r="AE473" s="490"/>
      <c r="AF473" s="490"/>
      <c r="AG473" s="490"/>
      <c r="AH473" s="490"/>
      <c r="AI473" s="490"/>
      <c r="AJ473" s="490"/>
      <c r="AN473" s="489">
        <v>-35.74</v>
      </c>
      <c r="AO473" s="489"/>
      <c r="AP473" s="489"/>
      <c r="AQ473" s="489"/>
      <c r="AR473" s="489">
        <v>-35.74</v>
      </c>
      <c r="AS473" s="489"/>
      <c r="AT473" s="489"/>
      <c r="AU473" s="489"/>
      <c r="AW473" s="489">
        <v>0</v>
      </c>
      <c r="AX473" s="489"/>
      <c r="AY473" s="489"/>
      <c r="AZ473" s="489"/>
      <c r="BA473" s="489">
        <v>0</v>
      </c>
      <c r="BB473" s="489"/>
      <c r="BC473" s="489"/>
      <c r="BD473" s="489">
        <v>0</v>
      </c>
      <c r="BE473" s="489"/>
      <c r="BF473" s="489"/>
      <c r="BG473" s="489"/>
      <c r="BI473" s="489">
        <v>0</v>
      </c>
      <c r="BJ473" s="489"/>
      <c r="BK473" s="489"/>
      <c r="BL473" s="489"/>
      <c r="BM473" s="489"/>
      <c r="BN473" s="489"/>
      <c r="BO473" s="489"/>
      <c r="BP473" s="489"/>
      <c r="BQ473" s="489"/>
      <c r="BR473" s="489"/>
      <c r="BS473" s="489"/>
      <c r="BT473" s="489"/>
      <c r="BU473" s="489"/>
      <c r="BV473" s="489"/>
      <c r="BW473" s="489"/>
      <c r="BX473" s="487"/>
      <c r="BY473" s="487"/>
    </row>
    <row r="474" spans="2:77" ht="4.5" customHeight="1">
      <c r="B474" s="488"/>
      <c r="C474" s="488"/>
      <c r="D474" s="488"/>
      <c r="F474" s="492"/>
      <c r="G474" s="492"/>
      <c r="H474" s="492"/>
      <c r="I474" s="492"/>
      <c r="J474" s="492"/>
      <c r="K474" s="492"/>
      <c r="L474" s="492"/>
      <c r="N474" s="487"/>
      <c r="O474" s="487"/>
      <c r="P474" s="487"/>
      <c r="Q474" s="487"/>
      <c r="S474" s="488"/>
      <c r="T474" s="488"/>
      <c r="U474" s="488"/>
      <c r="V474" s="488"/>
      <c r="X474" s="489"/>
      <c r="Y474" s="489"/>
      <c r="Z474" s="489"/>
      <c r="AA474" s="489"/>
      <c r="AB474" s="489"/>
      <c r="AC474" s="489"/>
      <c r="AD474" s="490"/>
      <c r="AE474" s="490"/>
      <c r="AF474" s="490"/>
      <c r="AG474" s="490"/>
      <c r="AH474" s="490"/>
      <c r="AI474" s="490"/>
      <c r="AJ474" s="490"/>
      <c r="AN474" s="489"/>
      <c r="AO474" s="489"/>
      <c r="AP474" s="489"/>
      <c r="AQ474" s="489"/>
      <c r="AR474" s="489"/>
      <c r="AS474" s="489"/>
      <c r="AT474" s="489"/>
      <c r="AU474" s="489"/>
      <c r="AW474" s="489"/>
      <c r="AX474" s="489"/>
      <c r="AY474" s="489"/>
      <c r="AZ474" s="489"/>
      <c r="BA474" s="489"/>
      <c r="BB474" s="489"/>
      <c r="BC474" s="489"/>
      <c r="BD474" s="489"/>
      <c r="BE474" s="489"/>
      <c r="BF474" s="489"/>
      <c r="BG474" s="489"/>
      <c r="BI474" s="489"/>
      <c r="BJ474" s="489"/>
      <c r="BK474" s="489"/>
      <c r="BL474" s="489"/>
      <c r="BM474" s="489"/>
      <c r="BN474" s="489"/>
      <c r="BO474" s="489"/>
      <c r="BP474" s="489"/>
      <c r="BQ474" s="489"/>
      <c r="BR474" s="489"/>
      <c r="BS474" s="489"/>
      <c r="BT474" s="489"/>
      <c r="BU474" s="489"/>
      <c r="BV474" s="489"/>
      <c r="BW474" s="489"/>
      <c r="BX474" s="487"/>
      <c r="BY474" s="487"/>
    </row>
    <row r="475" spans="2:77" ht="0.75" customHeight="1">
      <c r="F475" s="492"/>
      <c r="G475" s="492"/>
      <c r="H475" s="492"/>
      <c r="I475" s="492"/>
      <c r="J475" s="492"/>
      <c r="K475" s="492"/>
      <c r="L475" s="492"/>
      <c r="S475" s="488"/>
      <c r="T475" s="488"/>
      <c r="U475" s="488"/>
      <c r="V475" s="488"/>
      <c r="AN475" s="489"/>
      <c r="AO475" s="489"/>
      <c r="AP475" s="489"/>
      <c r="AQ475" s="489"/>
    </row>
    <row r="476" spans="2:77" ht="12.75" hidden="1" customHeight="1">
      <c r="F476" s="492"/>
      <c r="G476" s="492"/>
      <c r="H476" s="492"/>
      <c r="I476" s="492"/>
      <c r="J476" s="492"/>
      <c r="K476" s="492"/>
      <c r="L476" s="492"/>
      <c r="AN476" s="489"/>
      <c r="AO476" s="489"/>
      <c r="AP476" s="489"/>
      <c r="AQ476" s="489"/>
    </row>
    <row r="477" spans="2:77" ht="6.75" customHeight="1">
      <c r="F477" s="492"/>
      <c r="G477" s="492"/>
      <c r="H477" s="492"/>
      <c r="I477" s="492"/>
      <c r="J477" s="492"/>
      <c r="K477" s="492"/>
      <c r="L477" s="492"/>
    </row>
    <row r="478" spans="2:77" ht="2.25" customHeight="1">
      <c r="F478" s="492"/>
      <c r="G478" s="492"/>
      <c r="H478" s="492"/>
      <c r="I478" s="492"/>
      <c r="J478" s="492"/>
      <c r="K478" s="492"/>
      <c r="L478" s="492"/>
    </row>
    <row r="479" spans="2:77" ht="14.25" customHeight="1">
      <c r="F479" s="492"/>
      <c r="G479" s="492"/>
      <c r="H479" s="492"/>
      <c r="I479" s="492"/>
    </row>
    <row r="480" spans="2:77" ht="3" customHeight="1"/>
    <row r="481" spans="2:77" ht="1.5" customHeight="1"/>
    <row r="482" spans="2:77" ht="12.75" hidden="1" customHeight="1">
      <c r="B482" s="488" t="s">
        <v>237</v>
      </c>
      <c r="C482" s="488"/>
      <c r="D482" s="488"/>
      <c r="F482" s="492" t="s">
        <v>1274</v>
      </c>
      <c r="G482" s="492"/>
      <c r="H482" s="492"/>
      <c r="I482" s="492"/>
      <c r="J482" s="492" t="s">
        <v>1218</v>
      </c>
      <c r="K482" s="492"/>
      <c r="L482" s="492"/>
      <c r="N482" s="487" t="s">
        <v>1139</v>
      </c>
      <c r="O482" s="487"/>
      <c r="P482" s="487"/>
      <c r="Q482" s="487"/>
      <c r="BN482" s="489">
        <v>0</v>
      </c>
      <c r="BO482" s="489"/>
      <c r="BP482" s="489"/>
      <c r="BQ482" s="489"/>
      <c r="BR482" s="489"/>
      <c r="BS482" s="489">
        <v>0</v>
      </c>
      <c r="BT482" s="489"/>
      <c r="BU482" s="489"/>
      <c r="BV482" s="489"/>
      <c r="BW482" s="489"/>
      <c r="BX482" s="487" t="s">
        <v>1222</v>
      </c>
      <c r="BY482" s="487"/>
    </row>
    <row r="483" spans="2:77" ht="5.25" customHeight="1">
      <c r="B483" s="488"/>
      <c r="C483" s="488"/>
      <c r="D483" s="488"/>
      <c r="F483" s="492"/>
      <c r="G483" s="492"/>
      <c r="H483" s="492"/>
      <c r="I483" s="492"/>
      <c r="J483" s="492"/>
      <c r="K483" s="492"/>
      <c r="L483" s="492"/>
      <c r="N483" s="487"/>
      <c r="O483" s="487"/>
      <c r="P483" s="487"/>
      <c r="Q483" s="487"/>
      <c r="S483" s="488" t="s">
        <v>1051</v>
      </c>
      <c r="T483" s="488"/>
      <c r="U483" s="488"/>
      <c r="V483" s="488"/>
      <c r="X483" s="489">
        <v>-1426</v>
      </c>
      <c r="Y483" s="489"/>
      <c r="Z483" s="489"/>
      <c r="AA483" s="489"/>
      <c r="AB483" s="489"/>
      <c r="AC483" s="489"/>
      <c r="AD483" s="490">
        <v>0</v>
      </c>
      <c r="AE483" s="490"/>
      <c r="AF483" s="490"/>
      <c r="AG483" s="490"/>
      <c r="AH483" s="490"/>
      <c r="AI483" s="490"/>
      <c r="AJ483" s="490"/>
      <c r="AN483" s="489">
        <v>-1426</v>
      </c>
      <c r="AO483" s="489"/>
      <c r="AP483" s="489"/>
      <c r="AQ483" s="489"/>
      <c r="AR483" s="489">
        <v>-1426</v>
      </c>
      <c r="AS483" s="489"/>
      <c r="AT483" s="489"/>
      <c r="AU483" s="489"/>
      <c r="AW483" s="489">
        <v>0</v>
      </c>
      <c r="AX483" s="489"/>
      <c r="AY483" s="489"/>
      <c r="AZ483" s="489"/>
      <c r="BA483" s="489">
        <v>0</v>
      </c>
      <c r="BB483" s="489"/>
      <c r="BC483" s="489"/>
      <c r="BD483" s="489">
        <v>0</v>
      </c>
      <c r="BE483" s="489"/>
      <c r="BF483" s="489"/>
      <c r="BG483" s="489"/>
      <c r="BI483" s="489">
        <v>0</v>
      </c>
      <c r="BJ483" s="489"/>
      <c r="BK483" s="489"/>
      <c r="BL483" s="489"/>
      <c r="BM483" s="489"/>
      <c r="BN483" s="489"/>
      <c r="BO483" s="489"/>
      <c r="BP483" s="489"/>
      <c r="BQ483" s="489"/>
      <c r="BR483" s="489"/>
      <c r="BS483" s="489"/>
      <c r="BT483" s="489"/>
      <c r="BU483" s="489"/>
      <c r="BV483" s="489"/>
      <c r="BW483" s="489"/>
      <c r="BX483" s="487"/>
      <c r="BY483" s="487"/>
    </row>
    <row r="484" spans="2:77" ht="4.5" customHeight="1">
      <c r="B484" s="488"/>
      <c r="C484" s="488"/>
      <c r="D484" s="488"/>
      <c r="F484" s="492"/>
      <c r="G484" s="492"/>
      <c r="H484" s="492"/>
      <c r="I484" s="492"/>
      <c r="J484" s="492"/>
      <c r="K484" s="492"/>
      <c r="L484" s="492"/>
      <c r="N484" s="487"/>
      <c r="O484" s="487"/>
      <c r="P484" s="487"/>
      <c r="Q484" s="487"/>
      <c r="S484" s="488"/>
      <c r="T484" s="488"/>
      <c r="U484" s="488"/>
      <c r="V484" s="488"/>
      <c r="X484" s="489"/>
      <c r="Y484" s="489"/>
      <c r="Z484" s="489"/>
      <c r="AA484" s="489"/>
      <c r="AB484" s="489"/>
      <c r="AC484" s="489"/>
      <c r="AD484" s="490"/>
      <c r="AE484" s="490"/>
      <c r="AF484" s="490"/>
      <c r="AG484" s="490"/>
      <c r="AH484" s="490"/>
      <c r="AI484" s="490"/>
      <c r="AJ484" s="490"/>
      <c r="AN484" s="489"/>
      <c r="AO484" s="489"/>
      <c r="AP484" s="489"/>
      <c r="AQ484" s="489"/>
      <c r="AR484" s="489"/>
      <c r="AS484" s="489"/>
      <c r="AT484" s="489"/>
      <c r="AU484" s="489"/>
      <c r="AW484" s="489"/>
      <c r="AX484" s="489"/>
      <c r="AY484" s="489"/>
      <c r="AZ484" s="489"/>
      <c r="BA484" s="489"/>
      <c r="BB484" s="489"/>
      <c r="BC484" s="489"/>
      <c r="BD484" s="489"/>
      <c r="BE484" s="489"/>
      <c r="BF484" s="489"/>
      <c r="BG484" s="489"/>
      <c r="BI484" s="489"/>
      <c r="BJ484" s="489"/>
      <c r="BK484" s="489"/>
      <c r="BL484" s="489"/>
      <c r="BM484" s="489"/>
      <c r="BN484" s="489"/>
      <c r="BO484" s="489"/>
      <c r="BP484" s="489"/>
      <c r="BQ484" s="489"/>
      <c r="BR484" s="489"/>
      <c r="BS484" s="489"/>
      <c r="BT484" s="489"/>
      <c r="BU484" s="489"/>
      <c r="BV484" s="489"/>
      <c r="BW484" s="489"/>
      <c r="BX484" s="487"/>
      <c r="BY484" s="487"/>
    </row>
    <row r="485" spans="2:77" ht="0.75" customHeight="1">
      <c r="F485" s="492"/>
      <c r="G485" s="492"/>
      <c r="H485" s="492"/>
      <c r="I485" s="492"/>
      <c r="J485" s="492"/>
      <c r="K485" s="492"/>
      <c r="L485" s="492"/>
      <c r="S485" s="488"/>
      <c r="T485" s="488"/>
      <c r="U485" s="488"/>
      <c r="V485" s="488"/>
      <c r="AN485" s="489"/>
      <c r="AO485" s="489"/>
      <c r="AP485" s="489"/>
      <c r="AQ485" s="489"/>
    </row>
    <row r="486" spans="2:77" ht="12.75" hidden="1" customHeight="1">
      <c r="F486" s="492"/>
      <c r="G486" s="492"/>
      <c r="H486" s="492"/>
      <c r="I486" s="492"/>
      <c r="J486" s="492"/>
      <c r="K486" s="492"/>
      <c r="L486" s="492"/>
      <c r="AN486" s="489"/>
      <c r="AO486" s="489"/>
      <c r="AP486" s="489"/>
      <c r="AQ486" s="489"/>
    </row>
    <row r="487" spans="2:77" ht="6.75" customHeight="1">
      <c r="F487" s="492"/>
      <c r="G487" s="492"/>
      <c r="H487" s="492"/>
      <c r="I487" s="492"/>
      <c r="J487" s="492"/>
      <c r="K487" s="492"/>
      <c r="L487" s="492"/>
    </row>
    <row r="488" spans="2:77" ht="2.25" customHeight="1">
      <c r="F488" s="492"/>
      <c r="G488" s="492"/>
      <c r="H488" s="492"/>
      <c r="I488" s="492"/>
      <c r="J488" s="492"/>
      <c r="K488" s="492"/>
      <c r="L488" s="492"/>
    </row>
    <row r="489" spans="2:77" ht="9.75" customHeight="1">
      <c r="F489" s="492"/>
      <c r="G489" s="492"/>
      <c r="H489" s="492"/>
      <c r="I489" s="492"/>
    </row>
    <row r="490" spans="2:77" ht="9.75" customHeight="1">
      <c r="F490" s="492"/>
      <c r="G490" s="492"/>
      <c r="H490" s="492"/>
      <c r="I490" s="492"/>
    </row>
    <row r="491" spans="2:77" ht="10.5" customHeight="1">
      <c r="F491" s="492"/>
      <c r="G491" s="492"/>
      <c r="H491" s="492"/>
      <c r="I491" s="492"/>
    </row>
    <row r="492" spans="2:77" ht="2.25" customHeight="1"/>
    <row r="493" spans="2:77" ht="1.5" customHeight="1"/>
    <row r="494" spans="2:77" ht="12.75" hidden="1" customHeight="1">
      <c r="B494" s="488" t="s">
        <v>244</v>
      </c>
      <c r="C494" s="488"/>
      <c r="D494" s="488"/>
      <c r="F494" s="492" t="s">
        <v>1275</v>
      </c>
      <c r="G494" s="492"/>
      <c r="H494" s="492"/>
      <c r="I494" s="492"/>
      <c r="J494" s="492" t="s">
        <v>1218</v>
      </c>
      <c r="K494" s="492"/>
      <c r="L494" s="492"/>
      <c r="N494" s="487" t="s">
        <v>1143</v>
      </c>
      <c r="O494" s="487"/>
      <c r="P494" s="487"/>
      <c r="Q494" s="487"/>
      <c r="BN494" s="489">
        <v>0</v>
      </c>
      <c r="BO494" s="489"/>
      <c r="BP494" s="489"/>
      <c r="BQ494" s="489"/>
      <c r="BR494" s="489"/>
      <c r="BS494" s="489">
        <v>0</v>
      </c>
      <c r="BT494" s="489"/>
      <c r="BU494" s="489"/>
      <c r="BV494" s="489"/>
      <c r="BW494" s="489"/>
      <c r="BX494" s="487" t="s">
        <v>1222</v>
      </c>
      <c r="BY494" s="487"/>
    </row>
    <row r="495" spans="2:77" ht="5.25" customHeight="1">
      <c r="B495" s="488"/>
      <c r="C495" s="488"/>
      <c r="D495" s="488"/>
      <c r="F495" s="492"/>
      <c r="G495" s="492"/>
      <c r="H495" s="492"/>
      <c r="I495" s="492"/>
      <c r="J495" s="492"/>
      <c r="K495" s="492"/>
      <c r="L495" s="492"/>
      <c r="N495" s="487"/>
      <c r="O495" s="487"/>
      <c r="P495" s="487"/>
      <c r="Q495" s="487"/>
      <c r="S495" s="488" t="s">
        <v>1051</v>
      </c>
      <c r="T495" s="488"/>
      <c r="U495" s="488"/>
      <c r="V495" s="488"/>
      <c r="X495" s="489">
        <v>-1426</v>
      </c>
      <c r="Y495" s="489"/>
      <c r="Z495" s="489"/>
      <c r="AA495" s="489"/>
      <c r="AB495" s="489"/>
      <c r="AC495" s="489"/>
      <c r="AD495" s="490">
        <v>0</v>
      </c>
      <c r="AE495" s="490"/>
      <c r="AF495" s="490"/>
      <c r="AG495" s="490"/>
      <c r="AH495" s="490"/>
      <c r="AI495" s="490"/>
      <c r="AJ495" s="490"/>
      <c r="AR495" s="489">
        <v>-1426</v>
      </c>
      <c r="AS495" s="489"/>
      <c r="AT495" s="489"/>
      <c r="AU495" s="489"/>
      <c r="AW495" s="489">
        <v>0</v>
      </c>
      <c r="AX495" s="489"/>
      <c r="AY495" s="489"/>
      <c r="AZ495" s="489"/>
      <c r="BA495" s="489">
        <v>0</v>
      </c>
      <c r="BB495" s="489"/>
      <c r="BC495" s="489"/>
      <c r="BD495" s="489">
        <v>0</v>
      </c>
      <c r="BE495" s="489"/>
      <c r="BF495" s="489"/>
      <c r="BG495" s="489"/>
      <c r="BI495" s="489">
        <v>0</v>
      </c>
      <c r="BJ495" s="489"/>
      <c r="BK495" s="489"/>
      <c r="BL495" s="489"/>
      <c r="BM495" s="489"/>
      <c r="BN495" s="489"/>
      <c r="BO495" s="489"/>
      <c r="BP495" s="489"/>
      <c r="BQ495" s="489"/>
      <c r="BR495" s="489"/>
      <c r="BS495" s="489"/>
      <c r="BT495" s="489"/>
      <c r="BU495" s="489"/>
      <c r="BV495" s="489"/>
      <c r="BW495" s="489"/>
      <c r="BX495" s="487"/>
      <c r="BY495" s="487"/>
    </row>
    <row r="496" spans="2:77" ht="4.5" customHeight="1">
      <c r="B496" s="488"/>
      <c r="C496" s="488"/>
      <c r="D496" s="488"/>
      <c r="F496" s="492"/>
      <c r="G496" s="492"/>
      <c r="H496" s="492"/>
      <c r="I496" s="492"/>
      <c r="J496" s="492"/>
      <c r="K496" s="492"/>
      <c r="L496" s="492"/>
      <c r="N496" s="487"/>
      <c r="O496" s="487"/>
      <c r="P496" s="487"/>
      <c r="Q496" s="487"/>
      <c r="S496" s="488"/>
      <c r="T496" s="488"/>
      <c r="U496" s="488"/>
      <c r="V496" s="488"/>
      <c r="X496" s="489"/>
      <c r="Y496" s="489"/>
      <c r="Z496" s="489"/>
      <c r="AA496" s="489"/>
      <c r="AB496" s="489"/>
      <c r="AC496" s="489"/>
      <c r="AD496" s="490"/>
      <c r="AE496" s="490"/>
      <c r="AF496" s="490"/>
      <c r="AG496" s="490"/>
      <c r="AH496" s="490"/>
      <c r="AI496" s="490"/>
      <c r="AJ496" s="490"/>
      <c r="AR496" s="489"/>
      <c r="AS496" s="489"/>
      <c r="AT496" s="489"/>
      <c r="AU496" s="489"/>
      <c r="AW496" s="489"/>
      <c r="AX496" s="489"/>
      <c r="AY496" s="489"/>
      <c r="AZ496" s="489"/>
      <c r="BA496" s="489"/>
      <c r="BB496" s="489"/>
      <c r="BC496" s="489"/>
      <c r="BD496" s="489"/>
      <c r="BE496" s="489"/>
      <c r="BF496" s="489"/>
      <c r="BG496" s="489"/>
      <c r="BI496" s="489"/>
      <c r="BJ496" s="489"/>
      <c r="BK496" s="489"/>
      <c r="BL496" s="489"/>
      <c r="BM496" s="489"/>
      <c r="BN496" s="489"/>
      <c r="BO496" s="489"/>
      <c r="BP496" s="489"/>
      <c r="BQ496" s="489"/>
      <c r="BR496" s="489"/>
      <c r="BS496" s="489"/>
      <c r="BT496" s="489"/>
      <c r="BU496" s="489"/>
      <c r="BV496" s="489"/>
      <c r="BW496" s="489"/>
      <c r="BX496" s="487"/>
      <c r="BY496" s="487"/>
    </row>
    <row r="497" spans="2:65" ht="12.75" hidden="1" customHeight="1">
      <c r="F497" s="492"/>
      <c r="G497" s="492"/>
      <c r="H497" s="492"/>
      <c r="I497" s="492"/>
      <c r="J497" s="492"/>
      <c r="K497" s="492"/>
      <c r="L497" s="492"/>
      <c r="S497" s="488"/>
      <c r="T497" s="488"/>
      <c r="U497" s="488"/>
      <c r="V497" s="488"/>
    </row>
    <row r="498" spans="2:65" ht="0.75" customHeight="1">
      <c r="F498" s="492"/>
      <c r="G498" s="492"/>
      <c r="H498" s="492"/>
      <c r="I498" s="492"/>
      <c r="J498" s="492"/>
      <c r="K498" s="492"/>
      <c r="L498" s="492"/>
    </row>
    <row r="499" spans="2:65" ht="6.75" customHeight="1">
      <c r="F499" s="492"/>
      <c r="G499" s="492"/>
      <c r="H499" s="492"/>
      <c r="I499" s="492"/>
      <c r="J499" s="492"/>
      <c r="K499" s="492"/>
      <c r="L499" s="492"/>
    </row>
    <row r="500" spans="2:65" ht="1.5" customHeight="1">
      <c r="F500" s="492"/>
      <c r="G500" s="492"/>
      <c r="H500" s="492"/>
      <c r="I500" s="492"/>
      <c r="J500" s="492"/>
      <c r="K500" s="492"/>
      <c r="L500" s="492"/>
    </row>
    <row r="501" spans="2:65" ht="0.75" customHeight="1">
      <c r="F501" s="492"/>
      <c r="G501" s="492"/>
      <c r="H501" s="492"/>
      <c r="I501" s="492"/>
      <c r="J501" s="492"/>
      <c r="K501" s="492"/>
      <c r="L501" s="492"/>
      <c r="S501" s="488" t="s">
        <v>1223</v>
      </c>
      <c r="T501" s="488"/>
      <c r="U501" s="488"/>
      <c r="V501" s="488"/>
      <c r="X501" s="489">
        <v>-1355</v>
      </c>
      <c r="Y501" s="489"/>
      <c r="Z501" s="489"/>
      <c r="AA501" s="489"/>
      <c r="AB501" s="489"/>
      <c r="AC501" s="489"/>
      <c r="AD501" s="490">
        <v>0</v>
      </c>
      <c r="AE501" s="490"/>
      <c r="AF501" s="490"/>
      <c r="AG501" s="490"/>
      <c r="AH501" s="490"/>
      <c r="AI501" s="490"/>
      <c r="AJ501" s="490"/>
      <c r="AR501" s="489">
        <v>-1355</v>
      </c>
      <c r="AS501" s="489"/>
      <c r="AT501" s="489"/>
      <c r="AU501" s="489"/>
      <c r="AW501" s="489">
        <v>0</v>
      </c>
      <c r="AX501" s="489"/>
      <c r="AY501" s="489"/>
      <c r="AZ501" s="489"/>
      <c r="BA501" s="489">
        <v>0</v>
      </c>
      <c r="BB501" s="489"/>
      <c r="BC501" s="489"/>
      <c r="BD501" s="489">
        <v>0</v>
      </c>
      <c r="BE501" s="489"/>
      <c r="BF501" s="489"/>
      <c r="BG501" s="489"/>
      <c r="BI501" s="489">
        <v>0</v>
      </c>
      <c r="BJ501" s="489"/>
      <c r="BK501" s="489"/>
      <c r="BL501" s="489"/>
      <c r="BM501" s="489"/>
    </row>
    <row r="502" spans="2:65" ht="9" customHeight="1">
      <c r="F502" s="492"/>
      <c r="G502" s="492"/>
      <c r="H502" s="492"/>
      <c r="I502" s="492"/>
      <c r="S502" s="488"/>
      <c r="T502" s="488"/>
      <c r="U502" s="488"/>
      <c r="V502" s="488"/>
      <c r="X502" s="489"/>
      <c r="Y502" s="489"/>
      <c r="Z502" s="489"/>
      <c r="AA502" s="489"/>
      <c r="AB502" s="489"/>
      <c r="AC502" s="489"/>
      <c r="AD502" s="490"/>
      <c r="AE502" s="490"/>
      <c r="AF502" s="490"/>
      <c r="AG502" s="490"/>
      <c r="AH502" s="490"/>
      <c r="AI502" s="490"/>
      <c r="AJ502" s="490"/>
      <c r="AR502" s="489"/>
      <c r="AS502" s="489"/>
      <c r="AT502" s="489"/>
      <c r="AU502" s="489"/>
      <c r="AW502" s="489"/>
      <c r="AX502" s="489"/>
      <c r="AY502" s="489"/>
      <c r="AZ502" s="489"/>
      <c r="BA502" s="489"/>
      <c r="BB502" s="489"/>
      <c r="BC502" s="489"/>
      <c r="BD502" s="489"/>
      <c r="BE502" s="489"/>
      <c r="BF502" s="489"/>
      <c r="BG502" s="489"/>
      <c r="BI502" s="489"/>
      <c r="BJ502" s="489"/>
      <c r="BK502" s="489"/>
      <c r="BL502" s="489"/>
      <c r="BM502" s="489"/>
    </row>
    <row r="503" spans="2:65" ht="0.75" customHeight="1">
      <c r="F503" s="492"/>
      <c r="G503" s="492"/>
      <c r="H503" s="492"/>
      <c r="I503" s="492"/>
    </row>
    <row r="504" spans="2:65" ht="6.75" customHeight="1">
      <c r="F504" s="492"/>
      <c r="G504" s="492"/>
      <c r="H504" s="492"/>
      <c r="I504" s="492"/>
    </row>
    <row r="505" spans="2:65" ht="2.25" customHeight="1">
      <c r="F505" s="492"/>
      <c r="G505" s="492"/>
      <c r="H505" s="492"/>
      <c r="I505" s="492"/>
    </row>
    <row r="506" spans="2:65" ht="1.5" customHeight="1">
      <c r="F506" s="492"/>
      <c r="G506" s="492"/>
      <c r="H506" s="492"/>
      <c r="I506" s="492"/>
      <c r="S506" s="496" t="s">
        <v>1232</v>
      </c>
      <c r="T506" s="496"/>
      <c r="U506" s="496"/>
      <c r="V506" s="496"/>
      <c r="X506" s="489">
        <v>-2781</v>
      </c>
      <c r="Y506" s="489"/>
      <c r="Z506" s="489"/>
      <c r="AA506" s="489"/>
      <c r="AB506" s="489"/>
      <c r="AC506" s="489"/>
      <c r="AD506" s="489">
        <v>0</v>
      </c>
      <c r="AE506" s="489"/>
      <c r="AF506" s="489"/>
      <c r="AG506" s="489"/>
      <c r="AH506" s="489"/>
      <c r="AI506" s="489"/>
      <c r="AJ506" s="489"/>
      <c r="AN506" s="489">
        <v>-2781</v>
      </c>
      <c r="AO506" s="489"/>
      <c r="AP506" s="489"/>
      <c r="AQ506" s="489"/>
      <c r="AR506" s="489">
        <v>-2781</v>
      </c>
      <c r="AS506" s="489"/>
      <c r="AT506" s="489"/>
      <c r="AU506" s="489"/>
      <c r="AW506" s="489">
        <v>0</v>
      </c>
      <c r="AX506" s="489"/>
      <c r="AY506" s="489"/>
      <c r="AZ506" s="489"/>
      <c r="BA506" s="489">
        <v>0</v>
      </c>
      <c r="BB506" s="489"/>
      <c r="BC506" s="489"/>
      <c r="BD506" s="489">
        <v>0</v>
      </c>
      <c r="BE506" s="489"/>
      <c r="BF506" s="489"/>
      <c r="BG506" s="489"/>
      <c r="BH506" s="489">
        <v>0</v>
      </c>
      <c r="BI506" s="489"/>
      <c r="BJ506" s="489"/>
      <c r="BK506" s="489"/>
      <c r="BL506" s="489"/>
    </row>
    <row r="507" spans="2:65">
      <c r="S507" s="496"/>
      <c r="T507" s="496"/>
      <c r="U507" s="496"/>
      <c r="V507" s="496"/>
      <c r="X507" s="489"/>
      <c r="Y507" s="489"/>
      <c r="Z507" s="489"/>
      <c r="AA507" s="489"/>
      <c r="AB507" s="489"/>
      <c r="AC507" s="489"/>
      <c r="AD507" s="489"/>
      <c r="AE507" s="489"/>
      <c r="AF507" s="489"/>
      <c r="AG507" s="489"/>
      <c r="AH507" s="489"/>
      <c r="AI507" s="489"/>
      <c r="AJ507" s="489"/>
      <c r="AN507" s="489"/>
      <c r="AO507" s="489"/>
      <c r="AP507" s="489"/>
      <c r="AQ507" s="489"/>
      <c r="AR507" s="489"/>
      <c r="AS507" s="489"/>
      <c r="AT507" s="489"/>
      <c r="AU507" s="489"/>
      <c r="AW507" s="489"/>
      <c r="AX507" s="489"/>
      <c r="AY507" s="489"/>
      <c r="AZ507" s="489"/>
      <c r="BA507" s="489"/>
      <c r="BB507" s="489"/>
      <c r="BC507" s="489"/>
      <c r="BD507" s="489"/>
      <c r="BE507" s="489"/>
      <c r="BF507" s="489"/>
      <c r="BG507" s="489"/>
      <c r="BH507" s="489"/>
      <c r="BI507" s="489"/>
      <c r="BJ507" s="489"/>
      <c r="BK507" s="489"/>
      <c r="BL507" s="489"/>
    </row>
    <row r="508" spans="2:65" ht="3" customHeight="1"/>
    <row r="509" spans="2:65" ht="0.75" customHeight="1"/>
    <row r="510" spans="2:65" ht="9" customHeight="1"/>
    <row r="511" spans="2:65" ht="14.25" customHeight="1">
      <c r="B511" s="482" t="s">
        <v>1201</v>
      </c>
      <c r="C511" s="482"/>
      <c r="D511" s="482"/>
      <c r="E511" s="482"/>
      <c r="F511" s="482"/>
      <c r="G511" s="482"/>
      <c r="H511" s="482"/>
      <c r="I511" s="482"/>
      <c r="J511" s="482"/>
      <c r="K511" s="482"/>
      <c r="L511" s="482"/>
      <c r="M511" s="482"/>
      <c r="N511" s="482"/>
      <c r="O511" s="482"/>
      <c r="P511" s="482"/>
      <c r="Q511" s="482"/>
      <c r="R511" s="482"/>
      <c r="S511" s="482"/>
      <c r="T511" s="482"/>
      <c r="U511" s="482"/>
    </row>
    <row r="512" spans="2:65" ht="0.75" customHeight="1"/>
    <row r="513" spans="2:77" ht="12" customHeight="1">
      <c r="F513" s="480" t="s">
        <v>1202</v>
      </c>
      <c r="G513" s="480"/>
      <c r="H513" s="480"/>
      <c r="I513" s="480"/>
    </row>
    <row r="514" spans="2:77" ht="12" customHeight="1">
      <c r="B514" s="493" t="s">
        <v>420</v>
      </c>
      <c r="C514" s="493"/>
      <c r="D514" s="493"/>
      <c r="F514" s="480"/>
      <c r="G514" s="480"/>
      <c r="H514" s="480"/>
      <c r="I514" s="480"/>
      <c r="J514" s="480" t="s">
        <v>1203</v>
      </c>
      <c r="K514" s="480"/>
      <c r="L514" s="480"/>
      <c r="N514" s="494" t="s">
        <v>1204</v>
      </c>
      <c r="O514" s="494"/>
      <c r="P514" s="494"/>
      <c r="Q514" s="494"/>
      <c r="S514" s="480" t="s">
        <v>1205</v>
      </c>
      <c r="T514" s="480"/>
      <c r="U514" s="480"/>
      <c r="V514" s="480"/>
      <c r="W514" s="480"/>
      <c r="X514" s="480"/>
      <c r="Y514" s="491" t="s">
        <v>1206</v>
      </c>
      <c r="Z514" s="491"/>
      <c r="AA514" s="491"/>
      <c r="AB514" s="491"/>
      <c r="AE514" s="491" t="s">
        <v>1207</v>
      </c>
      <c r="AF514" s="491"/>
      <c r="AG514" s="491"/>
      <c r="AH514" s="491"/>
      <c r="AI514" s="491"/>
      <c r="AJ514" s="491"/>
      <c r="AN514" s="491" t="s">
        <v>1208</v>
      </c>
      <c r="AO514" s="491"/>
      <c r="AP514" s="491"/>
      <c r="AQ514" s="491"/>
      <c r="AR514" s="491" t="s">
        <v>1209</v>
      </c>
      <c r="AS514" s="491"/>
      <c r="AT514" s="491"/>
      <c r="AU514" s="491"/>
      <c r="AW514" s="491" t="s">
        <v>1210</v>
      </c>
      <c r="AX514" s="491"/>
      <c r="AY514" s="491"/>
      <c r="AZ514" s="491"/>
      <c r="BA514" s="491" t="s">
        <v>1211</v>
      </c>
      <c r="BB514" s="491"/>
      <c r="BC514" s="491"/>
      <c r="BD514" s="491" t="s">
        <v>1212</v>
      </c>
      <c r="BE514" s="491"/>
      <c r="BF514" s="491"/>
      <c r="BG514" s="491"/>
      <c r="BH514" s="491" t="s">
        <v>1213</v>
      </c>
      <c r="BI514" s="491"/>
      <c r="BJ514" s="491"/>
      <c r="BK514" s="491"/>
      <c r="BM514" s="491" t="s">
        <v>1214</v>
      </c>
      <c r="BN514" s="491"/>
      <c r="BO514" s="491"/>
      <c r="BP514" s="491"/>
      <c r="BQ514" s="491"/>
      <c r="BR514" s="491"/>
      <c r="BS514" s="491" t="s">
        <v>1215</v>
      </c>
      <c r="BT514" s="491"/>
      <c r="BU514" s="491"/>
      <c r="BX514" s="480" t="s">
        <v>1216</v>
      </c>
      <c r="BY514" s="480"/>
    </row>
    <row r="515" spans="2:77" ht="11.25" customHeight="1">
      <c r="B515" s="493"/>
      <c r="C515" s="493"/>
      <c r="D515" s="493"/>
      <c r="F515" s="480"/>
      <c r="G515" s="480"/>
      <c r="H515" s="480"/>
      <c r="I515" s="480"/>
      <c r="J515" s="480"/>
      <c r="K515" s="480"/>
      <c r="L515" s="480"/>
      <c r="N515" s="494"/>
      <c r="O515" s="494"/>
      <c r="P515" s="494"/>
      <c r="Q515" s="494"/>
      <c r="S515" s="480"/>
      <c r="T515" s="480"/>
      <c r="U515" s="480"/>
      <c r="V515" s="480"/>
      <c r="W515" s="480"/>
      <c r="X515" s="480"/>
      <c r="Y515" s="491"/>
      <c r="Z515" s="491"/>
      <c r="AA515" s="491"/>
      <c r="AB515" s="491"/>
      <c r="AE515" s="491"/>
      <c r="AF515" s="491"/>
      <c r="AG515" s="491"/>
      <c r="AH515" s="491"/>
      <c r="AI515" s="491"/>
      <c r="AJ515" s="491"/>
      <c r="AN515" s="491"/>
      <c r="AO515" s="491"/>
      <c r="AP515" s="491"/>
      <c r="AQ515" s="491"/>
      <c r="AR515" s="491"/>
      <c r="AS515" s="491"/>
      <c r="AT515" s="491"/>
      <c r="AU515" s="491"/>
      <c r="AW515" s="491"/>
      <c r="AX515" s="491"/>
      <c r="AY515" s="491"/>
      <c r="AZ515" s="491"/>
      <c r="BA515" s="491"/>
      <c r="BB515" s="491"/>
      <c r="BC515" s="491"/>
      <c r="BD515" s="491"/>
      <c r="BE515" s="491"/>
      <c r="BF515" s="491"/>
      <c r="BG515" s="491"/>
      <c r="BH515" s="491"/>
      <c r="BI515" s="491"/>
      <c r="BJ515" s="491"/>
      <c r="BK515" s="491"/>
      <c r="BM515" s="491"/>
      <c r="BN515" s="491"/>
      <c r="BO515" s="491"/>
      <c r="BP515" s="491"/>
      <c r="BQ515" s="491"/>
      <c r="BR515" s="491"/>
      <c r="BS515" s="491"/>
      <c r="BT515" s="491"/>
      <c r="BU515" s="491"/>
      <c r="BX515" s="480"/>
      <c r="BY515" s="480"/>
    </row>
    <row r="516" spans="2:77" ht="6.75" customHeight="1"/>
    <row r="517" spans="2:77" ht="0.75" customHeight="1"/>
    <row r="518" spans="2:77" ht="0.75" customHeight="1">
      <c r="B518" s="488" t="s">
        <v>249</v>
      </c>
      <c r="C518" s="488"/>
      <c r="D518" s="488"/>
      <c r="F518" s="492" t="s">
        <v>1276</v>
      </c>
      <c r="G518" s="492"/>
      <c r="H518" s="492"/>
      <c r="I518" s="492"/>
      <c r="J518" s="492" t="s">
        <v>1218</v>
      </c>
      <c r="K518" s="492"/>
      <c r="L518" s="492"/>
      <c r="N518" s="487" t="s">
        <v>769</v>
      </c>
      <c r="O518" s="487"/>
      <c r="P518" s="487"/>
      <c r="Q518" s="487"/>
      <c r="BN518" s="489">
        <v>0</v>
      </c>
      <c r="BO518" s="489"/>
      <c r="BP518" s="489"/>
      <c r="BQ518" s="489"/>
      <c r="BR518" s="489"/>
      <c r="BS518" s="489">
        <v>0</v>
      </c>
      <c r="BT518" s="489"/>
      <c r="BU518" s="489"/>
      <c r="BV518" s="489"/>
      <c r="BW518" s="489"/>
      <c r="BX518" s="487" t="s">
        <v>1222</v>
      </c>
      <c r="BY518" s="487"/>
    </row>
    <row r="519" spans="2:77" ht="5.25" customHeight="1">
      <c r="B519" s="488"/>
      <c r="C519" s="488"/>
      <c r="D519" s="488"/>
      <c r="F519" s="492"/>
      <c r="G519" s="492"/>
      <c r="H519" s="492"/>
      <c r="I519" s="492"/>
      <c r="J519" s="492"/>
      <c r="K519" s="492"/>
      <c r="L519" s="492"/>
      <c r="N519" s="487"/>
      <c r="O519" s="487"/>
      <c r="P519" s="487"/>
      <c r="Q519" s="487"/>
      <c r="S519" s="488" t="s">
        <v>1223</v>
      </c>
      <c r="T519" s="488"/>
      <c r="U519" s="488"/>
      <c r="V519" s="488"/>
      <c r="X519" s="489">
        <v>-3451.89</v>
      </c>
      <c r="Y519" s="489"/>
      <c r="Z519" s="489"/>
      <c r="AA519" s="489"/>
      <c r="AB519" s="489"/>
      <c r="AC519" s="489"/>
      <c r="AD519" s="490">
        <v>0</v>
      </c>
      <c r="AE519" s="490"/>
      <c r="AF519" s="490"/>
      <c r="AG519" s="490"/>
      <c r="AH519" s="490"/>
      <c r="AI519" s="490"/>
      <c r="AJ519" s="490"/>
      <c r="AN519" s="489">
        <v>-3451.89</v>
      </c>
      <c r="AO519" s="489"/>
      <c r="AP519" s="489"/>
      <c r="AQ519" s="489"/>
      <c r="AR519" s="489">
        <v>-2450</v>
      </c>
      <c r="AS519" s="489"/>
      <c r="AT519" s="489"/>
      <c r="AU519" s="489"/>
      <c r="AW519" s="489">
        <v>-1001.89</v>
      </c>
      <c r="AX519" s="489"/>
      <c r="AY519" s="489"/>
      <c r="AZ519" s="489"/>
      <c r="BA519" s="489">
        <v>0</v>
      </c>
      <c r="BB519" s="489"/>
      <c r="BC519" s="489"/>
      <c r="BD519" s="489">
        <v>0</v>
      </c>
      <c r="BE519" s="489"/>
      <c r="BF519" s="489"/>
      <c r="BG519" s="489"/>
      <c r="BI519" s="489">
        <v>0</v>
      </c>
      <c r="BJ519" s="489"/>
      <c r="BK519" s="489"/>
      <c r="BL519" s="489"/>
      <c r="BM519" s="489"/>
      <c r="BN519" s="489"/>
      <c r="BO519" s="489"/>
      <c r="BP519" s="489"/>
      <c r="BQ519" s="489"/>
      <c r="BR519" s="489"/>
      <c r="BS519" s="489"/>
      <c r="BT519" s="489"/>
      <c r="BU519" s="489"/>
      <c r="BV519" s="489"/>
      <c r="BW519" s="489"/>
      <c r="BX519" s="487"/>
      <c r="BY519" s="487"/>
    </row>
    <row r="520" spans="2:77" ht="3.75" customHeight="1">
      <c r="B520" s="488"/>
      <c r="C520" s="488"/>
      <c r="D520" s="488"/>
      <c r="F520" s="492"/>
      <c r="G520" s="492"/>
      <c r="H520" s="492"/>
      <c r="I520" s="492"/>
      <c r="J520" s="492"/>
      <c r="K520" s="492"/>
      <c r="L520" s="492"/>
      <c r="N520" s="487"/>
      <c r="O520" s="487"/>
      <c r="P520" s="487"/>
      <c r="Q520" s="487"/>
      <c r="S520" s="488"/>
      <c r="T520" s="488"/>
      <c r="U520" s="488"/>
      <c r="V520" s="488"/>
      <c r="X520" s="489"/>
      <c r="Y520" s="489"/>
      <c r="Z520" s="489"/>
      <c r="AA520" s="489"/>
      <c r="AB520" s="489"/>
      <c r="AC520" s="489"/>
      <c r="AD520" s="490"/>
      <c r="AE520" s="490"/>
      <c r="AF520" s="490"/>
      <c r="AG520" s="490"/>
      <c r="AH520" s="490"/>
      <c r="AI520" s="490"/>
      <c r="AJ520" s="490"/>
      <c r="AN520" s="489"/>
      <c r="AO520" s="489"/>
      <c r="AP520" s="489"/>
      <c r="AQ520" s="489"/>
      <c r="AR520" s="489"/>
      <c r="AS520" s="489"/>
      <c r="AT520" s="489"/>
      <c r="AU520" s="489"/>
      <c r="AW520" s="489"/>
      <c r="AX520" s="489"/>
      <c r="AY520" s="489"/>
      <c r="AZ520" s="489"/>
      <c r="BA520" s="489"/>
      <c r="BB520" s="489"/>
      <c r="BC520" s="489"/>
      <c r="BD520" s="489"/>
      <c r="BE520" s="489"/>
      <c r="BF520" s="489"/>
      <c r="BG520" s="489"/>
      <c r="BI520" s="489"/>
      <c r="BJ520" s="489"/>
      <c r="BK520" s="489"/>
      <c r="BL520" s="489"/>
      <c r="BM520" s="489"/>
      <c r="BN520" s="489"/>
      <c r="BO520" s="489"/>
      <c r="BP520" s="489"/>
      <c r="BQ520" s="489"/>
      <c r="BR520" s="489"/>
      <c r="BS520" s="489"/>
      <c r="BT520" s="489"/>
      <c r="BU520" s="489"/>
      <c r="BV520" s="489"/>
      <c r="BW520" s="489"/>
      <c r="BX520" s="487"/>
      <c r="BY520" s="487"/>
    </row>
    <row r="521" spans="2:77" ht="1.5" customHeight="1">
      <c r="F521" s="492"/>
      <c r="G521" s="492"/>
      <c r="H521" s="492"/>
      <c r="I521" s="492"/>
      <c r="J521" s="492"/>
      <c r="K521" s="492"/>
      <c r="L521" s="492"/>
      <c r="S521" s="488"/>
      <c r="T521" s="488"/>
      <c r="U521" s="488"/>
      <c r="V521" s="488"/>
      <c r="X521" s="489"/>
      <c r="Y521" s="489"/>
      <c r="Z521" s="489"/>
      <c r="AA521" s="489"/>
      <c r="AB521" s="489"/>
      <c r="AC521" s="489"/>
      <c r="AD521" s="490"/>
      <c r="AE521" s="490"/>
      <c r="AF521" s="490"/>
      <c r="AG521" s="490"/>
      <c r="AH521" s="490"/>
      <c r="AI521" s="490"/>
      <c r="AJ521" s="490"/>
      <c r="AN521" s="489"/>
      <c r="AO521" s="489"/>
      <c r="AP521" s="489"/>
      <c r="AQ521" s="489"/>
      <c r="AR521" s="489"/>
      <c r="AS521" s="489"/>
      <c r="AT521" s="489"/>
      <c r="AU521" s="489"/>
      <c r="AW521" s="489"/>
      <c r="AX521" s="489"/>
      <c r="AY521" s="489"/>
      <c r="AZ521" s="489"/>
      <c r="BA521" s="489"/>
      <c r="BB521" s="489"/>
      <c r="BC521" s="489"/>
      <c r="BD521" s="489"/>
      <c r="BE521" s="489"/>
      <c r="BF521" s="489"/>
      <c r="BG521" s="489"/>
      <c r="BI521" s="489"/>
      <c r="BJ521" s="489"/>
      <c r="BK521" s="489"/>
      <c r="BL521" s="489"/>
      <c r="BM521" s="489"/>
    </row>
    <row r="522" spans="2:77" ht="12.75" hidden="1" customHeight="1">
      <c r="F522" s="492"/>
      <c r="G522" s="492"/>
      <c r="H522" s="492"/>
      <c r="I522" s="492"/>
      <c r="J522" s="492"/>
      <c r="K522" s="492"/>
      <c r="L522" s="492"/>
      <c r="AN522" s="489"/>
      <c r="AO522" s="489"/>
      <c r="AP522" s="489"/>
      <c r="AQ522" s="489"/>
    </row>
    <row r="523" spans="2:77" ht="6.75" customHeight="1">
      <c r="F523" s="492"/>
      <c r="G523" s="492"/>
      <c r="H523" s="492"/>
      <c r="I523" s="492"/>
      <c r="J523" s="492"/>
      <c r="K523" s="492"/>
      <c r="L523" s="492"/>
    </row>
    <row r="524" spans="2:77" ht="1.5" customHeight="1">
      <c r="F524" s="492"/>
      <c r="G524" s="492"/>
      <c r="H524" s="492"/>
      <c r="I524" s="492"/>
      <c r="J524" s="492"/>
      <c r="K524" s="492"/>
      <c r="L524" s="492"/>
    </row>
    <row r="525" spans="2:77" ht="9.75" customHeight="1">
      <c r="F525" s="492"/>
      <c r="G525" s="492"/>
      <c r="H525" s="492"/>
      <c r="I525" s="492"/>
    </row>
    <row r="526" spans="2:77" ht="10.5" customHeight="1">
      <c r="F526" s="492"/>
      <c r="G526" s="492"/>
      <c r="H526" s="492"/>
      <c r="I526" s="492"/>
    </row>
    <row r="527" spans="2:77" ht="2.25" customHeight="1"/>
    <row r="528" spans="2:77" ht="1.5" customHeight="1"/>
    <row r="529" spans="2:77" ht="12.75" hidden="1" customHeight="1">
      <c r="B529" s="488" t="s">
        <v>260</v>
      </c>
      <c r="C529" s="488"/>
      <c r="D529" s="488"/>
      <c r="F529" s="492" t="s">
        <v>1277</v>
      </c>
      <c r="G529" s="492"/>
      <c r="H529" s="492"/>
      <c r="I529" s="492"/>
      <c r="J529" s="492" t="s">
        <v>1218</v>
      </c>
      <c r="K529" s="492"/>
      <c r="L529" s="492"/>
      <c r="N529" s="487" t="s">
        <v>349</v>
      </c>
      <c r="O529" s="487"/>
      <c r="P529" s="487"/>
      <c r="Q529" s="487"/>
      <c r="BN529" s="489">
        <v>0</v>
      </c>
      <c r="BO529" s="489"/>
      <c r="BP529" s="489"/>
      <c r="BQ529" s="489"/>
      <c r="BR529" s="489"/>
      <c r="BS529" s="489">
        <v>0</v>
      </c>
      <c r="BT529" s="489"/>
      <c r="BU529" s="489"/>
      <c r="BV529" s="489"/>
      <c r="BW529" s="489"/>
      <c r="BX529" s="487" t="s">
        <v>1278</v>
      </c>
      <c r="BY529" s="487"/>
    </row>
    <row r="530" spans="2:77" ht="5.25" customHeight="1">
      <c r="B530" s="488"/>
      <c r="C530" s="488"/>
      <c r="D530" s="488"/>
      <c r="F530" s="492"/>
      <c r="G530" s="492"/>
      <c r="H530" s="492"/>
      <c r="I530" s="492"/>
      <c r="J530" s="492"/>
      <c r="K530" s="492"/>
      <c r="L530" s="492"/>
      <c r="N530" s="487"/>
      <c r="O530" s="487"/>
      <c r="P530" s="487"/>
      <c r="Q530" s="487"/>
      <c r="S530" s="488" t="s">
        <v>1230</v>
      </c>
      <c r="T530" s="488"/>
      <c r="U530" s="488"/>
      <c r="V530" s="488"/>
      <c r="X530" s="489">
        <v>-7.21</v>
      </c>
      <c r="Y530" s="489"/>
      <c r="Z530" s="489"/>
      <c r="AA530" s="489"/>
      <c r="AB530" s="489"/>
      <c r="AC530" s="489"/>
      <c r="AD530" s="490">
        <v>0</v>
      </c>
      <c r="AE530" s="490"/>
      <c r="AF530" s="490"/>
      <c r="AG530" s="490"/>
      <c r="AH530" s="490"/>
      <c r="AI530" s="490"/>
      <c r="AJ530" s="490"/>
      <c r="AN530" s="489">
        <v>-7.21</v>
      </c>
      <c r="AO530" s="489"/>
      <c r="AP530" s="489"/>
      <c r="AQ530" s="489"/>
      <c r="AR530" s="489">
        <v>-7.21</v>
      </c>
      <c r="AS530" s="489"/>
      <c r="AT530" s="489"/>
      <c r="AU530" s="489"/>
      <c r="AW530" s="489">
        <v>0</v>
      </c>
      <c r="AX530" s="489"/>
      <c r="AY530" s="489"/>
      <c r="AZ530" s="489"/>
      <c r="BA530" s="489">
        <v>0</v>
      </c>
      <c r="BB530" s="489"/>
      <c r="BC530" s="489"/>
      <c r="BD530" s="489">
        <v>0</v>
      </c>
      <c r="BE530" s="489"/>
      <c r="BF530" s="489"/>
      <c r="BG530" s="489"/>
      <c r="BI530" s="489">
        <v>0</v>
      </c>
      <c r="BJ530" s="489"/>
      <c r="BK530" s="489"/>
      <c r="BL530" s="489"/>
      <c r="BM530" s="489"/>
      <c r="BN530" s="489"/>
      <c r="BO530" s="489"/>
      <c r="BP530" s="489"/>
      <c r="BQ530" s="489"/>
      <c r="BR530" s="489"/>
      <c r="BS530" s="489"/>
      <c r="BT530" s="489"/>
      <c r="BU530" s="489"/>
      <c r="BV530" s="489"/>
      <c r="BW530" s="489"/>
      <c r="BX530" s="487"/>
      <c r="BY530" s="487"/>
    </row>
    <row r="531" spans="2:77" ht="4.5" customHeight="1">
      <c r="B531" s="488"/>
      <c r="C531" s="488"/>
      <c r="D531" s="488"/>
      <c r="F531" s="492"/>
      <c r="G531" s="492"/>
      <c r="H531" s="492"/>
      <c r="I531" s="492"/>
      <c r="J531" s="492"/>
      <c r="K531" s="492"/>
      <c r="L531" s="492"/>
      <c r="N531" s="487"/>
      <c r="O531" s="487"/>
      <c r="P531" s="487"/>
      <c r="Q531" s="487"/>
      <c r="S531" s="488"/>
      <c r="T531" s="488"/>
      <c r="U531" s="488"/>
      <c r="V531" s="488"/>
      <c r="X531" s="489"/>
      <c r="Y531" s="489"/>
      <c r="Z531" s="489"/>
      <c r="AA531" s="489"/>
      <c r="AB531" s="489"/>
      <c r="AC531" s="489"/>
      <c r="AD531" s="490"/>
      <c r="AE531" s="490"/>
      <c r="AF531" s="490"/>
      <c r="AG531" s="490"/>
      <c r="AH531" s="490"/>
      <c r="AI531" s="490"/>
      <c r="AJ531" s="490"/>
      <c r="AN531" s="489"/>
      <c r="AO531" s="489"/>
      <c r="AP531" s="489"/>
      <c r="AQ531" s="489"/>
      <c r="AR531" s="489"/>
      <c r="AS531" s="489"/>
      <c r="AT531" s="489"/>
      <c r="AU531" s="489"/>
      <c r="AW531" s="489"/>
      <c r="AX531" s="489"/>
      <c r="AY531" s="489"/>
      <c r="AZ531" s="489"/>
      <c r="BA531" s="489"/>
      <c r="BB531" s="489"/>
      <c r="BC531" s="489"/>
      <c r="BD531" s="489"/>
      <c r="BE531" s="489"/>
      <c r="BF531" s="489"/>
      <c r="BG531" s="489"/>
      <c r="BI531" s="489"/>
      <c r="BJ531" s="489"/>
      <c r="BK531" s="489"/>
      <c r="BL531" s="489"/>
      <c r="BM531" s="489"/>
      <c r="BN531" s="489"/>
      <c r="BO531" s="489"/>
      <c r="BP531" s="489"/>
      <c r="BQ531" s="489"/>
      <c r="BR531" s="489"/>
      <c r="BS531" s="489"/>
      <c r="BT531" s="489"/>
      <c r="BU531" s="489"/>
      <c r="BV531" s="489"/>
      <c r="BW531" s="489"/>
      <c r="BX531" s="487"/>
      <c r="BY531" s="487"/>
    </row>
    <row r="532" spans="2:77" ht="0.75" customHeight="1">
      <c r="F532" s="492"/>
      <c r="G532" s="492"/>
      <c r="H532" s="492"/>
      <c r="I532" s="492"/>
      <c r="J532" s="492"/>
      <c r="K532" s="492"/>
      <c r="L532" s="492"/>
      <c r="S532" s="488"/>
      <c r="T532" s="488"/>
      <c r="U532" s="488"/>
      <c r="V532" s="488"/>
      <c r="AN532" s="489"/>
      <c r="AO532" s="489"/>
      <c r="AP532" s="489"/>
      <c r="AQ532" s="489"/>
    </row>
    <row r="533" spans="2:77" ht="12.75" hidden="1" customHeight="1">
      <c r="F533" s="492"/>
      <c r="G533" s="492"/>
      <c r="H533" s="492"/>
      <c r="I533" s="492"/>
      <c r="J533" s="492"/>
      <c r="K533" s="492"/>
      <c r="L533" s="492"/>
      <c r="AN533" s="489"/>
      <c r="AO533" s="489"/>
      <c r="AP533" s="489"/>
      <c r="AQ533" s="489"/>
    </row>
    <row r="534" spans="2:77" ht="6.75" customHeight="1">
      <c r="F534" s="492"/>
      <c r="G534" s="492"/>
      <c r="H534" s="492"/>
      <c r="I534" s="492"/>
      <c r="J534" s="492"/>
      <c r="K534" s="492"/>
      <c r="L534" s="492"/>
    </row>
    <row r="535" spans="2:77" ht="2.25" customHeight="1">
      <c r="F535" s="492"/>
      <c r="G535" s="492"/>
      <c r="H535" s="492"/>
      <c r="I535" s="492"/>
      <c r="J535" s="492"/>
      <c r="K535" s="492"/>
      <c r="L535" s="492"/>
    </row>
    <row r="536" spans="2:77" ht="14.25" customHeight="1">
      <c r="F536" s="492"/>
      <c r="G536" s="492"/>
      <c r="H536" s="492"/>
      <c r="I536" s="492"/>
    </row>
    <row r="537" spans="2:77" ht="3" customHeight="1"/>
    <row r="538" spans="2:77" ht="1.5" customHeight="1"/>
    <row r="539" spans="2:77" ht="12.75" hidden="1" customHeight="1">
      <c r="B539" s="488" t="s">
        <v>264</v>
      </c>
      <c r="C539" s="488"/>
      <c r="D539" s="488"/>
      <c r="F539" s="492" t="s">
        <v>1279</v>
      </c>
      <c r="G539" s="492"/>
      <c r="H539" s="492"/>
      <c r="I539" s="492"/>
      <c r="J539" s="492" t="s">
        <v>1218</v>
      </c>
      <c r="K539" s="492"/>
      <c r="L539" s="492"/>
      <c r="N539" s="487" t="s">
        <v>699</v>
      </c>
      <c r="O539" s="487"/>
      <c r="P539" s="487"/>
      <c r="Q539" s="487"/>
      <c r="BN539" s="489">
        <v>0</v>
      </c>
      <c r="BO539" s="489"/>
      <c r="BP539" s="489"/>
      <c r="BQ539" s="489"/>
      <c r="BR539" s="489"/>
      <c r="BS539" s="489">
        <v>0</v>
      </c>
      <c r="BT539" s="489"/>
      <c r="BU539" s="489"/>
      <c r="BV539" s="489"/>
      <c r="BW539" s="489"/>
      <c r="BX539" s="487" t="s">
        <v>1222</v>
      </c>
      <c r="BY539" s="487"/>
    </row>
    <row r="540" spans="2:77" ht="5.25" customHeight="1">
      <c r="B540" s="488"/>
      <c r="C540" s="488"/>
      <c r="D540" s="488"/>
      <c r="F540" s="492"/>
      <c r="G540" s="492"/>
      <c r="H540" s="492"/>
      <c r="I540" s="492"/>
      <c r="J540" s="492"/>
      <c r="K540" s="492"/>
      <c r="L540" s="492"/>
      <c r="N540" s="487"/>
      <c r="O540" s="487"/>
      <c r="P540" s="487"/>
      <c r="Q540" s="487"/>
      <c r="S540" s="488" t="s">
        <v>1220</v>
      </c>
      <c r="T540" s="488"/>
      <c r="U540" s="488"/>
      <c r="V540" s="488"/>
      <c r="X540" s="489">
        <v>-1454</v>
      </c>
      <c r="Y540" s="489"/>
      <c r="Z540" s="489"/>
      <c r="AA540" s="489"/>
      <c r="AB540" s="489"/>
      <c r="AC540" s="489"/>
      <c r="AD540" s="490">
        <v>0</v>
      </c>
      <c r="AE540" s="490"/>
      <c r="AF540" s="490"/>
      <c r="AG540" s="490"/>
      <c r="AH540" s="490"/>
      <c r="AI540" s="490"/>
      <c r="AJ540" s="490"/>
      <c r="AN540" s="489">
        <v>-1454</v>
      </c>
      <c r="AO540" s="489"/>
      <c r="AP540" s="489"/>
      <c r="AQ540" s="489"/>
      <c r="AR540" s="489">
        <v>-1454</v>
      </c>
      <c r="AS540" s="489"/>
      <c r="AT540" s="489"/>
      <c r="AU540" s="489"/>
      <c r="AW540" s="489">
        <v>0</v>
      </c>
      <c r="AX540" s="489"/>
      <c r="AY540" s="489"/>
      <c r="AZ540" s="489"/>
      <c r="BA540" s="489">
        <v>0</v>
      </c>
      <c r="BB540" s="489"/>
      <c r="BC540" s="489"/>
      <c r="BD540" s="489">
        <v>0</v>
      </c>
      <c r="BE540" s="489"/>
      <c r="BF540" s="489"/>
      <c r="BG540" s="489"/>
      <c r="BI540" s="489">
        <v>0</v>
      </c>
      <c r="BJ540" s="489"/>
      <c r="BK540" s="489"/>
      <c r="BL540" s="489"/>
      <c r="BM540" s="489"/>
      <c r="BN540" s="489"/>
      <c r="BO540" s="489"/>
      <c r="BP540" s="489"/>
      <c r="BQ540" s="489"/>
      <c r="BR540" s="489"/>
      <c r="BS540" s="489"/>
      <c r="BT540" s="489"/>
      <c r="BU540" s="489"/>
      <c r="BV540" s="489"/>
      <c r="BW540" s="489"/>
      <c r="BX540" s="487"/>
      <c r="BY540" s="487"/>
    </row>
    <row r="541" spans="2:77" ht="4.5" customHeight="1">
      <c r="B541" s="488"/>
      <c r="C541" s="488"/>
      <c r="D541" s="488"/>
      <c r="F541" s="492"/>
      <c r="G541" s="492"/>
      <c r="H541" s="492"/>
      <c r="I541" s="492"/>
      <c r="J541" s="492"/>
      <c r="K541" s="492"/>
      <c r="L541" s="492"/>
      <c r="N541" s="487"/>
      <c r="O541" s="487"/>
      <c r="P541" s="487"/>
      <c r="Q541" s="487"/>
      <c r="S541" s="488"/>
      <c r="T541" s="488"/>
      <c r="U541" s="488"/>
      <c r="V541" s="488"/>
      <c r="X541" s="489"/>
      <c r="Y541" s="489"/>
      <c r="Z541" s="489"/>
      <c r="AA541" s="489"/>
      <c r="AB541" s="489"/>
      <c r="AC541" s="489"/>
      <c r="AD541" s="490"/>
      <c r="AE541" s="490"/>
      <c r="AF541" s="490"/>
      <c r="AG541" s="490"/>
      <c r="AH541" s="490"/>
      <c r="AI541" s="490"/>
      <c r="AJ541" s="490"/>
      <c r="AN541" s="489"/>
      <c r="AO541" s="489"/>
      <c r="AP541" s="489"/>
      <c r="AQ541" s="489"/>
      <c r="AR541" s="489"/>
      <c r="AS541" s="489"/>
      <c r="AT541" s="489"/>
      <c r="AU541" s="489"/>
      <c r="AW541" s="489"/>
      <c r="AX541" s="489"/>
      <c r="AY541" s="489"/>
      <c r="AZ541" s="489"/>
      <c r="BA541" s="489"/>
      <c r="BB541" s="489"/>
      <c r="BC541" s="489"/>
      <c r="BD541" s="489"/>
      <c r="BE541" s="489"/>
      <c r="BF541" s="489"/>
      <c r="BG541" s="489"/>
      <c r="BI541" s="489"/>
      <c r="BJ541" s="489"/>
      <c r="BK541" s="489"/>
      <c r="BL541" s="489"/>
      <c r="BM541" s="489"/>
      <c r="BN541" s="489"/>
      <c r="BO541" s="489"/>
      <c r="BP541" s="489"/>
      <c r="BQ541" s="489"/>
      <c r="BR541" s="489"/>
      <c r="BS541" s="489"/>
      <c r="BT541" s="489"/>
      <c r="BU541" s="489"/>
      <c r="BV541" s="489"/>
      <c r="BW541" s="489"/>
      <c r="BX541" s="487"/>
      <c r="BY541" s="487"/>
    </row>
    <row r="542" spans="2:77" ht="0.75" customHeight="1">
      <c r="F542" s="492"/>
      <c r="G542" s="492"/>
      <c r="H542" s="492"/>
      <c r="I542" s="492"/>
      <c r="J542" s="492"/>
      <c r="K542" s="492"/>
      <c r="L542" s="492"/>
      <c r="S542" s="488"/>
      <c r="T542" s="488"/>
      <c r="U542" s="488"/>
      <c r="V542" s="488"/>
      <c r="AN542" s="489"/>
      <c r="AO542" s="489"/>
      <c r="AP542" s="489"/>
      <c r="AQ542" s="489"/>
    </row>
    <row r="543" spans="2:77" ht="12.75" hidden="1" customHeight="1">
      <c r="F543" s="492"/>
      <c r="G543" s="492"/>
      <c r="H543" s="492"/>
      <c r="I543" s="492"/>
      <c r="J543" s="492"/>
      <c r="K543" s="492"/>
      <c r="L543" s="492"/>
      <c r="AN543" s="489"/>
      <c r="AO543" s="489"/>
      <c r="AP543" s="489"/>
      <c r="AQ543" s="489"/>
    </row>
    <row r="544" spans="2:77" ht="6.75" customHeight="1">
      <c r="F544" s="492"/>
      <c r="G544" s="492"/>
      <c r="H544" s="492"/>
      <c r="I544" s="492"/>
      <c r="J544" s="492"/>
      <c r="K544" s="492"/>
      <c r="L544" s="492"/>
    </row>
    <row r="545" spans="2:77" ht="2.25" customHeight="1">
      <c r="F545" s="492"/>
      <c r="G545" s="492"/>
      <c r="H545" s="492"/>
      <c r="I545" s="492"/>
      <c r="J545" s="492"/>
      <c r="K545" s="492"/>
      <c r="L545" s="492"/>
    </row>
    <row r="546" spans="2:77" ht="9.75" customHeight="1">
      <c r="F546" s="492"/>
      <c r="G546" s="492"/>
      <c r="H546" s="492"/>
      <c r="I546" s="492"/>
    </row>
    <row r="547" spans="2:77" ht="9.75" customHeight="1">
      <c r="F547" s="492"/>
      <c r="G547" s="492"/>
      <c r="H547" s="492"/>
      <c r="I547" s="492"/>
    </row>
    <row r="548" spans="2:77" ht="10.5" customHeight="1">
      <c r="F548" s="492"/>
      <c r="G548" s="492"/>
      <c r="H548" s="492"/>
      <c r="I548" s="492"/>
    </row>
    <row r="549" spans="2:77" ht="2.25" customHeight="1"/>
    <row r="550" spans="2:77" ht="1.5" customHeight="1"/>
    <row r="551" spans="2:77" ht="12.75" hidden="1" customHeight="1">
      <c r="B551" s="488" t="s">
        <v>266</v>
      </c>
      <c r="C551" s="488"/>
      <c r="D551" s="488"/>
      <c r="F551" s="492" t="s">
        <v>1280</v>
      </c>
      <c r="G551" s="492"/>
      <c r="H551" s="492"/>
      <c r="I551" s="492"/>
      <c r="J551" s="492" t="s">
        <v>1218</v>
      </c>
      <c r="K551" s="492"/>
      <c r="L551" s="492"/>
      <c r="N551" s="487" t="s">
        <v>510</v>
      </c>
      <c r="O551" s="487"/>
      <c r="P551" s="487"/>
      <c r="Q551" s="487"/>
      <c r="BN551" s="489">
        <v>0</v>
      </c>
      <c r="BO551" s="489"/>
      <c r="BP551" s="489"/>
      <c r="BQ551" s="489"/>
      <c r="BR551" s="489"/>
      <c r="BS551" s="489">
        <v>0</v>
      </c>
      <c r="BT551" s="489"/>
      <c r="BU551" s="489"/>
      <c r="BV551" s="489"/>
      <c r="BW551" s="489"/>
      <c r="BX551" s="487" t="s">
        <v>1281</v>
      </c>
      <c r="BY551" s="487"/>
    </row>
    <row r="552" spans="2:77" ht="5.25" customHeight="1">
      <c r="B552" s="488"/>
      <c r="C552" s="488"/>
      <c r="D552" s="488"/>
      <c r="F552" s="492"/>
      <c r="G552" s="492"/>
      <c r="H552" s="492"/>
      <c r="I552" s="492"/>
      <c r="J552" s="492"/>
      <c r="K552" s="492"/>
      <c r="L552" s="492"/>
      <c r="N552" s="487"/>
      <c r="O552" s="487"/>
      <c r="P552" s="487"/>
      <c r="Q552" s="487"/>
      <c r="S552" s="488" t="s">
        <v>1230</v>
      </c>
      <c r="T552" s="488"/>
      <c r="U552" s="488"/>
      <c r="V552" s="488"/>
      <c r="X552" s="489">
        <v>-389.37</v>
      </c>
      <c r="Y552" s="489"/>
      <c r="Z552" s="489"/>
      <c r="AA552" s="489"/>
      <c r="AB552" s="489"/>
      <c r="AC552" s="489"/>
      <c r="AD552" s="490">
        <v>0</v>
      </c>
      <c r="AE552" s="490"/>
      <c r="AF552" s="490"/>
      <c r="AG552" s="490"/>
      <c r="AH552" s="490"/>
      <c r="AI552" s="490"/>
      <c r="AJ552" s="490"/>
      <c r="AN552" s="489">
        <v>-389.37</v>
      </c>
      <c r="AO552" s="489"/>
      <c r="AP552" s="489"/>
      <c r="AQ552" s="489"/>
      <c r="AR552" s="489">
        <v>0</v>
      </c>
      <c r="AS552" s="489"/>
      <c r="AT552" s="489"/>
      <c r="AU552" s="489"/>
      <c r="AW552" s="489">
        <v>-389.37</v>
      </c>
      <c r="AX552" s="489"/>
      <c r="AY552" s="489"/>
      <c r="AZ552" s="489"/>
      <c r="BA552" s="489">
        <v>0</v>
      </c>
      <c r="BB552" s="489"/>
      <c r="BC552" s="489"/>
      <c r="BD552" s="489">
        <v>0</v>
      </c>
      <c r="BE552" s="489"/>
      <c r="BF552" s="489"/>
      <c r="BG552" s="489"/>
      <c r="BI552" s="489">
        <v>0</v>
      </c>
      <c r="BJ552" s="489"/>
      <c r="BK552" s="489"/>
      <c r="BL552" s="489"/>
      <c r="BM552" s="489"/>
      <c r="BN552" s="489"/>
      <c r="BO552" s="489"/>
      <c r="BP552" s="489"/>
      <c r="BQ552" s="489"/>
      <c r="BR552" s="489"/>
      <c r="BS552" s="489"/>
      <c r="BT552" s="489"/>
      <c r="BU552" s="489"/>
      <c r="BV552" s="489"/>
      <c r="BW552" s="489"/>
      <c r="BX552" s="487"/>
      <c r="BY552" s="487"/>
    </row>
    <row r="553" spans="2:77" ht="4.5" customHeight="1">
      <c r="B553" s="488"/>
      <c r="C553" s="488"/>
      <c r="D553" s="488"/>
      <c r="F553" s="492"/>
      <c r="G553" s="492"/>
      <c r="H553" s="492"/>
      <c r="I553" s="492"/>
      <c r="J553" s="492"/>
      <c r="K553" s="492"/>
      <c r="L553" s="492"/>
      <c r="N553" s="487"/>
      <c r="O553" s="487"/>
      <c r="P553" s="487"/>
      <c r="Q553" s="487"/>
      <c r="S553" s="488"/>
      <c r="T553" s="488"/>
      <c r="U553" s="488"/>
      <c r="V553" s="488"/>
      <c r="X553" s="489"/>
      <c r="Y553" s="489"/>
      <c r="Z553" s="489"/>
      <c r="AA553" s="489"/>
      <c r="AB553" s="489"/>
      <c r="AC553" s="489"/>
      <c r="AD553" s="490"/>
      <c r="AE553" s="490"/>
      <c r="AF553" s="490"/>
      <c r="AG553" s="490"/>
      <c r="AH553" s="490"/>
      <c r="AI553" s="490"/>
      <c r="AJ553" s="490"/>
      <c r="AN553" s="489"/>
      <c r="AO553" s="489"/>
      <c r="AP553" s="489"/>
      <c r="AQ553" s="489"/>
      <c r="AR553" s="489"/>
      <c r="AS553" s="489"/>
      <c r="AT553" s="489"/>
      <c r="AU553" s="489"/>
      <c r="AW553" s="489"/>
      <c r="AX553" s="489"/>
      <c r="AY553" s="489"/>
      <c r="AZ553" s="489"/>
      <c r="BA553" s="489"/>
      <c r="BB553" s="489"/>
      <c r="BC553" s="489"/>
      <c r="BD553" s="489"/>
      <c r="BE553" s="489"/>
      <c r="BF553" s="489"/>
      <c r="BG553" s="489"/>
      <c r="BI553" s="489"/>
      <c r="BJ553" s="489"/>
      <c r="BK553" s="489"/>
      <c r="BL553" s="489"/>
      <c r="BM553" s="489"/>
      <c r="BN553" s="489"/>
      <c r="BO553" s="489"/>
      <c r="BP553" s="489"/>
      <c r="BQ553" s="489"/>
      <c r="BR553" s="489"/>
      <c r="BS553" s="489"/>
      <c r="BT553" s="489"/>
      <c r="BU553" s="489"/>
      <c r="BV553" s="489"/>
      <c r="BW553" s="489"/>
      <c r="BX553" s="487"/>
      <c r="BY553" s="487"/>
    </row>
    <row r="554" spans="2:77" ht="0.75" customHeight="1">
      <c r="F554" s="492"/>
      <c r="G554" s="492"/>
      <c r="H554" s="492"/>
      <c r="I554" s="492"/>
      <c r="J554" s="492"/>
      <c r="K554" s="492"/>
      <c r="L554" s="492"/>
      <c r="S554" s="488"/>
      <c r="T554" s="488"/>
      <c r="U554" s="488"/>
      <c r="V554" s="488"/>
      <c r="AN554" s="489"/>
      <c r="AO554" s="489"/>
      <c r="AP554" s="489"/>
      <c r="AQ554" s="489"/>
    </row>
    <row r="555" spans="2:77" ht="12.75" hidden="1" customHeight="1">
      <c r="F555" s="492"/>
      <c r="G555" s="492"/>
      <c r="H555" s="492"/>
      <c r="I555" s="492"/>
      <c r="J555" s="492"/>
      <c r="K555" s="492"/>
      <c r="L555" s="492"/>
      <c r="AN555" s="489"/>
      <c r="AO555" s="489"/>
      <c r="AP555" s="489"/>
      <c r="AQ555" s="489"/>
    </row>
    <row r="556" spans="2:77" ht="6.75" customHeight="1">
      <c r="F556" s="492"/>
      <c r="G556" s="492"/>
      <c r="H556" s="492"/>
      <c r="I556" s="492"/>
      <c r="J556" s="492"/>
      <c r="K556" s="492"/>
      <c r="L556" s="492"/>
    </row>
    <row r="557" spans="2:77" ht="2.25" customHeight="1">
      <c r="F557" s="492"/>
      <c r="G557" s="492"/>
      <c r="H557" s="492"/>
      <c r="I557" s="492"/>
      <c r="J557" s="492"/>
      <c r="K557" s="492"/>
      <c r="L557" s="492"/>
    </row>
    <row r="558" spans="2:77" ht="9.75" customHeight="1">
      <c r="F558" s="492"/>
      <c r="G558" s="492"/>
      <c r="H558" s="492"/>
      <c r="I558" s="492"/>
    </row>
    <row r="559" spans="2:77" ht="9.75" customHeight="1">
      <c r="F559" s="492"/>
      <c r="G559" s="492"/>
      <c r="H559" s="492"/>
      <c r="I559" s="492"/>
    </row>
    <row r="560" spans="2:77" ht="10.5" customHeight="1">
      <c r="F560" s="492"/>
      <c r="G560" s="492"/>
      <c r="H560" s="492"/>
      <c r="I560" s="492"/>
    </row>
    <row r="561" spans="2:77" ht="2.25" customHeight="1"/>
    <row r="562" spans="2:77" ht="1.5" customHeight="1"/>
    <row r="563" spans="2:77" ht="12.75" hidden="1" customHeight="1">
      <c r="B563" s="488" t="s">
        <v>272</v>
      </c>
      <c r="C563" s="488"/>
      <c r="D563" s="488"/>
      <c r="F563" s="492" t="s">
        <v>1282</v>
      </c>
      <c r="G563" s="492"/>
      <c r="H563" s="492"/>
      <c r="I563" s="492"/>
      <c r="J563" s="492" t="s">
        <v>1218</v>
      </c>
      <c r="K563" s="492"/>
      <c r="L563" s="492"/>
      <c r="N563" s="487" t="s">
        <v>132</v>
      </c>
      <c r="O563" s="487"/>
      <c r="P563" s="487"/>
      <c r="Q563" s="487"/>
      <c r="BN563" s="489">
        <v>0</v>
      </c>
      <c r="BO563" s="489"/>
      <c r="BP563" s="489"/>
      <c r="BQ563" s="489"/>
      <c r="BR563" s="489"/>
      <c r="BS563" s="489">
        <v>0</v>
      </c>
      <c r="BT563" s="489"/>
      <c r="BU563" s="489"/>
      <c r="BV563" s="489"/>
      <c r="BW563" s="489"/>
      <c r="BX563" s="487" t="s">
        <v>1222</v>
      </c>
      <c r="BY563" s="487"/>
    </row>
    <row r="564" spans="2:77" ht="5.25" customHeight="1">
      <c r="B564" s="488"/>
      <c r="C564" s="488"/>
      <c r="D564" s="488"/>
      <c r="F564" s="492"/>
      <c r="G564" s="492"/>
      <c r="H564" s="492"/>
      <c r="I564" s="492"/>
      <c r="J564" s="492"/>
      <c r="K564" s="492"/>
      <c r="L564" s="492"/>
      <c r="N564" s="487"/>
      <c r="O564" s="487"/>
      <c r="P564" s="487"/>
      <c r="Q564" s="487"/>
      <c r="S564" s="488" t="s">
        <v>1223</v>
      </c>
      <c r="T564" s="488"/>
      <c r="U564" s="488"/>
      <c r="V564" s="488"/>
      <c r="X564" s="489">
        <v>-31.45</v>
      </c>
      <c r="Y564" s="489"/>
      <c r="Z564" s="489"/>
      <c r="AA564" s="489"/>
      <c r="AB564" s="489"/>
      <c r="AC564" s="489"/>
      <c r="AD564" s="490">
        <v>0</v>
      </c>
      <c r="AE564" s="490"/>
      <c r="AF564" s="490"/>
      <c r="AG564" s="490"/>
      <c r="AH564" s="490"/>
      <c r="AI564" s="490"/>
      <c r="AJ564" s="490"/>
      <c r="AN564" s="489">
        <v>-31.45</v>
      </c>
      <c r="AO564" s="489"/>
      <c r="AP564" s="489"/>
      <c r="AQ564" s="489"/>
      <c r="AR564" s="489">
        <v>-31.45</v>
      </c>
      <c r="AS564" s="489"/>
      <c r="AT564" s="489"/>
      <c r="AU564" s="489"/>
      <c r="AW564" s="489">
        <v>0</v>
      </c>
      <c r="AX564" s="489"/>
      <c r="AY564" s="489"/>
      <c r="AZ564" s="489"/>
      <c r="BA564" s="489">
        <v>0</v>
      </c>
      <c r="BB564" s="489"/>
      <c r="BC564" s="489"/>
      <c r="BD564" s="489">
        <v>0</v>
      </c>
      <c r="BE564" s="489"/>
      <c r="BF564" s="489"/>
      <c r="BG564" s="489"/>
      <c r="BI564" s="489">
        <v>0</v>
      </c>
      <c r="BJ564" s="489"/>
      <c r="BK564" s="489"/>
      <c r="BL564" s="489"/>
      <c r="BM564" s="489"/>
      <c r="BN564" s="489"/>
      <c r="BO564" s="489"/>
      <c r="BP564" s="489"/>
      <c r="BQ564" s="489"/>
      <c r="BR564" s="489"/>
      <c r="BS564" s="489"/>
      <c r="BT564" s="489"/>
      <c r="BU564" s="489"/>
      <c r="BV564" s="489"/>
      <c r="BW564" s="489"/>
      <c r="BX564" s="487"/>
      <c r="BY564" s="487"/>
    </row>
    <row r="565" spans="2:77" ht="4.5" customHeight="1">
      <c r="B565" s="488"/>
      <c r="C565" s="488"/>
      <c r="D565" s="488"/>
      <c r="F565" s="492"/>
      <c r="G565" s="492"/>
      <c r="H565" s="492"/>
      <c r="I565" s="492"/>
      <c r="J565" s="492"/>
      <c r="K565" s="492"/>
      <c r="L565" s="492"/>
      <c r="N565" s="487"/>
      <c r="O565" s="487"/>
      <c r="P565" s="487"/>
      <c r="Q565" s="487"/>
      <c r="S565" s="488"/>
      <c r="T565" s="488"/>
      <c r="U565" s="488"/>
      <c r="V565" s="488"/>
      <c r="X565" s="489"/>
      <c r="Y565" s="489"/>
      <c r="Z565" s="489"/>
      <c r="AA565" s="489"/>
      <c r="AB565" s="489"/>
      <c r="AC565" s="489"/>
      <c r="AD565" s="490"/>
      <c r="AE565" s="490"/>
      <c r="AF565" s="490"/>
      <c r="AG565" s="490"/>
      <c r="AH565" s="490"/>
      <c r="AI565" s="490"/>
      <c r="AJ565" s="490"/>
      <c r="AN565" s="489"/>
      <c r="AO565" s="489"/>
      <c r="AP565" s="489"/>
      <c r="AQ565" s="489"/>
      <c r="AR565" s="489"/>
      <c r="AS565" s="489"/>
      <c r="AT565" s="489"/>
      <c r="AU565" s="489"/>
      <c r="AW565" s="489"/>
      <c r="AX565" s="489"/>
      <c r="AY565" s="489"/>
      <c r="AZ565" s="489"/>
      <c r="BA565" s="489"/>
      <c r="BB565" s="489"/>
      <c r="BC565" s="489"/>
      <c r="BD565" s="489"/>
      <c r="BE565" s="489"/>
      <c r="BF565" s="489"/>
      <c r="BG565" s="489"/>
      <c r="BI565" s="489"/>
      <c r="BJ565" s="489"/>
      <c r="BK565" s="489"/>
      <c r="BL565" s="489"/>
      <c r="BM565" s="489"/>
      <c r="BN565" s="489"/>
      <c r="BO565" s="489"/>
      <c r="BP565" s="489"/>
      <c r="BQ565" s="489"/>
      <c r="BR565" s="489"/>
      <c r="BS565" s="489"/>
      <c r="BT565" s="489"/>
      <c r="BU565" s="489"/>
      <c r="BV565" s="489"/>
      <c r="BW565" s="489"/>
      <c r="BX565" s="487"/>
      <c r="BY565" s="487"/>
    </row>
    <row r="566" spans="2:77" ht="0.75" customHeight="1">
      <c r="F566" s="492"/>
      <c r="G566" s="492"/>
      <c r="H566" s="492"/>
      <c r="I566" s="492"/>
      <c r="J566" s="492"/>
      <c r="K566" s="492"/>
      <c r="L566" s="492"/>
      <c r="S566" s="488"/>
      <c r="T566" s="488"/>
      <c r="U566" s="488"/>
      <c r="V566" s="488"/>
      <c r="AN566" s="489"/>
      <c r="AO566" s="489"/>
      <c r="AP566" s="489"/>
      <c r="AQ566" s="489"/>
    </row>
    <row r="567" spans="2:77" ht="12.75" hidden="1" customHeight="1">
      <c r="F567" s="492"/>
      <c r="G567" s="492"/>
      <c r="H567" s="492"/>
      <c r="I567" s="492"/>
      <c r="J567" s="492"/>
      <c r="K567" s="492"/>
      <c r="L567" s="492"/>
      <c r="AN567" s="489"/>
      <c r="AO567" s="489"/>
      <c r="AP567" s="489"/>
      <c r="AQ567" s="489"/>
    </row>
    <row r="568" spans="2:77" ht="6.75" customHeight="1">
      <c r="F568" s="492"/>
      <c r="G568" s="492"/>
      <c r="H568" s="492"/>
      <c r="I568" s="492"/>
      <c r="J568" s="492"/>
      <c r="K568" s="492"/>
      <c r="L568" s="492"/>
    </row>
    <row r="569" spans="2:77" ht="2.25" customHeight="1">
      <c r="F569" s="492"/>
      <c r="G569" s="492"/>
      <c r="H569" s="492"/>
      <c r="I569" s="492"/>
      <c r="J569" s="492"/>
      <c r="K569" s="492"/>
      <c r="L569" s="492"/>
    </row>
    <row r="570" spans="2:77" ht="9.75" customHeight="1">
      <c r="F570" s="492"/>
      <c r="G570" s="492"/>
      <c r="H570" s="492"/>
      <c r="I570" s="492"/>
    </row>
    <row r="571" spans="2:77" ht="9.75" customHeight="1">
      <c r="F571" s="492"/>
      <c r="G571" s="492"/>
      <c r="H571" s="492"/>
      <c r="I571" s="492"/>
    </row>
    <row r="572" spans="2:77" ht="10.5" customHeight="1">
      <c r="F572" s="492"/>
      <c r="G572" s="492"/>
      <c r="H572" s="492"/>
      <c r="I572" s="492"/>
    </row>
    <row r="573" spans="2:77" ht="2.25" customHeight="1"/>
    <row r="574" spans="2:77" ht="1.5" customHeight="1"/>
    <row r="575" spans="2:77" ht="12.75" hidden="1" customHeight="1">
      <c r="B575" s="488" t="s">
        <v>276</v>
      </c>
      <c r="C575" s="488"/>
      <c r="D575" s="488"/>
      <c r="F575" s="492" t="s">
        <v>1283</v>
      </c>
      <c r="G575" s="492"/>
      <c r="H575" s="492"/>
      <c r="I575" s="492"/>
      <c r="J575" s="492" t="s">
        <v>1218</v>
      </c>
      <c r="K575" s="492"/>
      <c r="L575" s="492"/>
      <c r="N575" s="487" t="s">
        <v>370</v>
      </c>
      <c r="O575" s="487"/>
      <c r="P575" s="487"/>
      <c r="Q575" s="487"/>
      <c r="BN575" s="489">
        <v>0</v>
      </c>
      <c r="BO575" s="489"/>
      <c r="BP575" s="489"/>
      <c r="BQ575" s="489"/>
      <c r="BR575" s="489"/>
      <c r="BS575" s="489">
        <v>0</v>
      </c>
      <c r="BT575" s="489"/>
      <c r="BU575" s="489"/>
      <c r="BV575" s="489"/>
      <c r="BW575" s="489"/>
      <c r="BX575" s="487" t="s">
        <v>1222</v>
      </c>
      <c r="BY575" s="487"/>
    </row>
    <row r="576" spans="2:77" ht="5.25" customHeight="1">
      <c r="B576" s="488"/>
      <c r="C576" s="488"/>
      <c r="D576" s="488"/>
      <c r="F576" s="492"/>
      <c r="G576" s="492"/>
      <c r="H576" s="492"/>
      <c r="I576" s="492"/>
      <c r="J576" s="492"/>
      <c r="K576" s="492"/>
      <c r="L576" s="492"/>
      <c r="N576" s="487"/>
      <c r="O576" s="487"/>
      <c r="P576" s="487"/>
      <c r="Q576" s="487"/>
      <c r="S576" s="488" t="s">
        <v>1223</v>
      </c>
      <c r="T576" s="488"/>
      <c r="U576" s="488"/>
      <c r="V576" s="488"/>
      <c r="X576" s="489">
        <v>-1829.19</v>
      </c>
      <c r="Y576" s="489"/>
      <c r="Z576" s="489"/>
      <c r="AA576" s="489"/>
      <c r="AB576" s="489"/>
      <c r="AC576" s="489"/>
      <c r="AD576" s="490">
        <v>0</v>
      </c>
      <c r="AE576" s="490"/>
      <c r="AF576" s="490"/>
      <c r="AG576" s="490"/>
      <c r="AH576" s="490"/>
      <c r="AI576" s="490"/>
      <c r="AJ576" s="490"/>
      <c r="AN576" s="489">
        <v>-1829.19</v>
      </c>
      <c r="AO576" s="489"/>
      <c r="AP576" s="489"/>
      <c r="AQ576" s="489"/>
      <c r="AR576" s="489">
        <v>-1829.19</v>
      </c>
      <c r="AS576" s="489"/>
      <c r="AT576" s="489"/>
      <c r="AU576" s="489"/>
      <c r="AW576" s="489">
        <v>0</v>
      </c>
      <c r="AX576" s="489"/>
      <c r="AY576" s="489"/>
      <c r="AZ576" s="489"/>
      <c r="BA576" s="489">
        <v>0</v>
      </c>
      <c r="BB576" s="489"/>
      <c r="BC576" s="489"/>
      <c r="BD576" s="489">
        <v>0</v>
      </c>
      <c r="BE576" s="489"/>
      <c r="BF576" s="489"/>
      <c r="BG576" s="489"/>
      <c r="BI576" s="489">
        <v>0</v>
      </c>
      <c r="BJ576" s="489"/>
      <c r="BK576" s="489"/>
      <c r="BL576" s="489"/>
      <c r="BM576" s="489"/>
      <c r="BN576" s="489"/>
      <c r="BO576" s="489"/>
      <c r="BP576" s="489"/>
      <c r="BQ576" s="489"/>
      <c r="BR576" s="489"/>
      <c r="BS576" s="489"/>
      <c r="BT576" s="489"/>
      <c r="BU576" s="489"/>
      <c r="BV576" s="489"/>
      <c r="BW576" s="489"/>
      <c r="BX576" s="487"/>
      <c r="BY576" s="487"/>
    </row>
    <row r="577" spans="2:77" ht="4.5" customHeight="1">
      <c r="B577" s="488"/>
      <c r="C577" s="488"/>
      <c r="D577" s="488"/>
      <c r="F577" s="492"/>
      <c r="G577" s="492"/>
      <c r="H577" s="492"/>
      <c r="I577" s="492"/>
      <c r="J577" s="492"/>
      <c r="K577" s="492"/>
      <c r="L577" s="492"/>
      <c r="N577" s="487"/>
      <c r="O577" s="487"/>
      <c r="P577" s="487"/>
      <c r="Q577" s="487"/>
      <c r="S577" s="488"/>
      <c r="T577" s="488"/>
      <c r="U577" s="488"/>
      <c r="V577" s="488"/>
      <c r="X577" s="489"/>
      <c r="Y577" s="489"/>
      <c r="Z577" s="489"/>
      <c r="AA577" s="489"/>
      <c r="AB577" s="489"/>
      <c r="AC577" s="489"/>
      <c r="AD577" s="490"/>
      <c r="AE577" s="490"/>
      <c r="AF577" s="490"/>
      <c r="AG577" s="490"/>
      <c r="AH577" s="490"/>
      <c r="AI577" s="490"/>
      <c r="AJ577" s="490"/>
      <c r="AN577" s="489"/>
      <c r="AO577" s="489"/>
      <c r="AP577" s="489"/>
      <c r="AQ577" s="489"/>
      <c r="AR577" s="489"/>
      <c r="AS577" s="489"/>
      <c r="AT577" s="489"/>
      <c r="AU577" s="489"/>
      <c r="AW577" s="489"/>
      <c r="AX577" s="489"/>
      <c r="AY577" s="489"/>
      <c r="AZ577" s="489"/>
      <c r="BA577" s="489"/>
      <c r="BB577" s="489"/>
      <c r="BC577" s="489"/>
      <c r="BD577" s="489"/>
      <c r="BE577" s="489"/>
      <c r="BF577" s="489"/>
      <c r="BG577" s="489"/>
      <c r="BI577" s="489"/>
      <c r="BJ577" s="489"/>
      <c r="BK577" s="489"/>
      <c r="BL577" s="489"/>
      <c r="BM577" s="489"/>
      <c r="BN577" s="489"/>
      <c r="BO577" s="489"/>
      <c r="BP577" s="489"/>
      <c r="BQ577" s="489"/>
      <c r="BR577" s="489"/>
      <c r="BS577" s="489"/>
      <c r="BT577" s="489"/>
      <c r="BU577" s="489"/>
      <c r="BV577" s="489"/>
      <c r="BW577" s="489"/>
      <c r="BX577" s="487"/>
      <c r="BY577" s="487"/>
    </row>
    <row r="578" spans="2:77" ht="0.75" customHeight="1">
      <c r="F578" s="492"/>
      <c r="G578" s="492"/>
      <c r="H578" s="492"/>
      <c r="I578" s="492"/>
      <c r="J578" s="492"/>
      <c r="K578" s="492"/>
      <c r="L578" s="492"/>
      <c r="S578" s="488"/>
      <c r="T578" s="488"/>
      <c r="U578" s="488"/>
      <c r="V578" s="488"/>
      <c r="AN578" s="489"/>
      <c r="AO578" s="489"/>
      <c r="AP578" s="489"/>
      <c r="AQ578" s="489"/>
    </row>
    <row r="579" spans="2:77" ht="12.75" hidden="1" customHeight="1">
      <c r="F579" s="492"/>
      <c r="G579" s="492"/>
      <c r="H579" s="492"/>
      <c r="I579" s="492"/>
      <c r="J579" s="492"/>
      <c r="K579" s="492"/>
      <c r="L579" s="492"/>
      <c r="AN579" s="489"/>
      <c r="AO579" s="489"/>
      <c r="AP579" s="489"/>
      <c r="AQ579" s="489"/>
    </row>
    <row r="580" spans="2:77" ht="6.75" customHeight="1">
      <c r="F580" s="492"/>
      <c r="G580" s="492"/>
      <c r="H580" s="492"/>
      <c r="I580" s="492"/>
      <c r="J580" s="492"/>
      <c r="K580" s="492"/>
      <c r="L580" s="492"/>
    </row>
    <row r="581" spans="2:77" ht="2.25" customHeight="1">
      <c r="F581" s="492"/>
      <c r="G581" s="492"/>
      <c r="H581" s="492"/>
      <c r="I581" s="492"/>
      <c r="J581" s="492"/>
      <c r="K581" s="492"/>
      <c r="L581" s="492"/>
    </row>
    <row r="582" spans="2:77" ht="9.75" customHeight="1">
      <c r="F582" s="492"/>
      <c r="G582" s="492"/>
      <c r="H582" s="492"/>
      <c r="I582" s="492"/>
    </row>
    <row r="583" spans="2:77" ht="9.75" customHeight="1">
      <c r="F583" s="492"/>
      <c r="G583" s="492"/>
      <c r="H583" s="492"/>
      <c r="I583" s="492"/>
    </row>
    <row r="584" spans="2:77" ht="10.5" customHeight="1">
      <c r="F584" s="492"/>
      <c r="G584" s="492"/>
      <c r="H584" s="492"/>
      <c r="I584" s="492"/>
    </row>
    <row r="585" spans="2:77" ht="2.25" customHeight="1"/>
    <row r="586" spans="2:77" ht="1.5" customHeight="1"/>
    <row r="587" spans="2:77" ht="12.75" hidden="1" customHeight="1">
      <c r="B587" s="488" t="s">
        <v>278</v>
      </c>
      <c r="C587" s="488"/>
      <c r="D587" s="488"/>
      <c r="F587" s="492" t="s">
        <v>1284</v>
      </c>
      <c r="G587" s="492"/>
      <c r="H587" s="492"/>
      <c r="I587" s="492"/>
      <c r="J587" s="492" t="s">
        <v>1218</v>
      </c>
      <c r="K587" s="492"/>
      <c r="L587" s="492"/>
      <c r="N587" s="487" t="s">
        <v>538</v>
      </c>
      <c r="O587" s="487"/>
      <c r="P587" s="487"/>
      <c r="Q587" s="487"/>
      <c r="BN587" s="489">
        <v>0</v>
      </c>
      <c r="BO587" s="489"/>
      <c r="BP587" s="489"/>
      <c r="BQ587" s="489"/>
      <c r="BR587" s="489"/>
      <c r="BS587" s="489">
        <v>0</v>
      </c>
      <c r="BT587" s="489"/>
      <c r="BU587" s="489"/>
      <c r="BV587" s="489"/>
      <c r="BW587" s="489"/>
      <c r="BX587" s="487" t="s">
        <v>1229</v>
      </c>
      <c r="BY587" s="487"/>
    </row>
    <row r="588" spans="2:77" ht="5.25" customHeight="1">
      <c r="B588" s="488"/>
      <c r="C588" s="488"/>
      <c r="D588" s="488"/>
      <c r="F588" s="492"/>
      <c r="G588" s="492"/>
      <c r="H588" s="492"/>
      <c r="I588" s="492"/>
      <c r="J588" s="492"/>
      <c r="K588" s="492"/>
      <c r="L588" s="492"/>
      <c r="N588" s="487"/>
      <c r="O588" s="487"/>
      <c r="P588" s="487"/>
      <c r="Q588" s="487"/>
      <c r="S588" s="488" t="s">
        <v>1223</v>
      </c>
      <c r="T588" s="488"/>
      <c r="U588" s="488"/>
      <c r="V588" s="488"/>
      <c r="X588" s="489">
        <v>-549.22</v>
      </c>
      <c r="Y588" s="489"/>
      <c r="Z588" s="489"/>
      <c r="AA588" s="489"/>
      <c r="AB588" s="489"/>
      <c r="AC588" s="489"/>
      <c r="AD588" s="490">
        <v>0</v>
      </c>
      <c r="AE588" s="490"/>
      <c r="AF588" s="490"/>
      <c r="AG588" s="490"/>
      <c r="AH588" s="490"/>
      <c r="AI588" s="490"/>
      <c r="AJ588" s="490"/>
      <c r="AN588" s="489">
        <v>-549.22</v>
      </c>
      <c r="AO588" s="489"/>
      <c r="AP588" s="489"/>
      <c r="AQ588" s="489"/>
      <c r="AR588" s="489">
        <v>-549.22</v>
      </c>
      <c r="AS588" s="489"/>
      <c r="AT588" s="489"/>
      <c r="AU588" s="489"/>
      <c r="AW588" s="489">
        <v>0</v>
      </c>
      <c r="AX588" s="489"/>
      <c r="AY588" s="489"/>
      <c r="AZ588" s="489"/>
      <c r="BA588" s="489">
        <v>0</v>
      </c>
      <c r="BB588" s="489"/>
      <c r="BC588" s="489"/>
      <c r="BD588" s="489">
        <v>0</v>
      </c>
      <c r="BE588" s="489"/>
      <c r="BF588" s="489"/>
      <c r="BG588" s="489"/>
      <c r="BI588" s="489">
        <v>0</v>
      </c>
      <c r="BJ588" s="489"/>
      <c r="BK588" s="489"/>
      <c r="BL588" s="489"/>
      <c r="BM588" s="489"/>
      <c r="BN588" s="489"/>
      <c r="BO588" s="489"/>
      <c r="BP588" s="489"/>
      <c r="BQ588" s="489"/>
      <c r="BR588" s="489"/>
      <c r="BS588" s="489"/>
      <c r="BT588" s="489"/>
      <c r="BU588" s="489"/>
      <c r="BV588" s="489"/>
      <c r="BW588" s="489"/>
      <c r="BX588" s="487"/>
      <c r="BY588" s="487"/>
    </row>
    <row r="589" spans="2:77" ht="4.5" customHeight="1">
      <c r="B589" s="488"/>
      <c r="C589" s="488"/>
      <c r="D589" s="488"/>
      <c r="F589" s="492"/>
      <c r="G589" s="492"/>
      <c r="H589" s="492"/>
      <c r="I589" s="492"/>
      <c r="J589" s="492"/>
      <c r="K589" s="492"/>
      <c r="L589" s="492"/>
      <c r="N589" s="487"/>
      <c r="O589" s="487"/>
      <c r="P589" s="487"/>
      <c r="Q589" s="487"/>
      <c r="S589" s="488"/>
      <c r="T589" s="488"/>
      <c r="U589" s="488"/>
      <c r="V589" s="488"/>
      <c r="X589" s="489"/>
      <c r="Y589" s="489"/>
      <c r="Z589" s="489"/>
      <c r="AA589" s="489"/>
      <c r="AB589" s="489"/>
      <c r="AC589" s="489"/>
      <c r="AD589" s="490"/>
      <c r="AE589" s="490"/>
      <c r="AF589" s="490"/>
      <c r="AG589" s="490"/>
      <c r="AH589" s="490"/>
      <c r="AI589" s="490"/>
      <c r="AJ589" s="490"/>
      <c r="AN589" s="489"/>
      <c r="AO589" s="489"/>
      <c r="AP589" s="489"/>
      <c r="AQ589" s="489"/>
      <c r="AR589" s="489"/>
      <c r="AS589" s="489"/>
      <c r="AT589" s="489"/>
      <c r="AU589" s="489"/>
      <c r="AW589" s="489"/>
      <c r="AX589" s="489"/>
      <c r="AY589" s="489"/>
      <c r="AZ589" s="489"/>
      <c r="BA589" s="489"/>
      <c r="BB589" s="489"/>
      <c r="BC589" s="489"/>
      <c r="BD589" s="489"/>
      <c r="BE589" s="489"/>
      <c r="BF589" s="489"/>
      <c r="BG589" s="489"/>
      <c r="BI589" s="489"/>
      <c r="BJ589" s="489"/>
      <c r="BK589" s="489"/>
      <c r="BL589" s="489"/>
      <c r="BM589" s="489"/>
      <c r="BN589" s="489"/>
      <c r="BO589" s="489"/>
      <c r="BP589" s="489"/>
      <c r="BQ589" s="489"/>
      <c r="BR589" s="489"/>
      <c r="BS589" s="489"/>
      <c r="BT589" s="489"/>
      <c r="BU589" s="489"/>
      <c r="BV589" s="489"/>
      <c r="BW589" s="489"/>
      <c r="BX589" s="487"/>
      <c r="BY589" s="487"/>
    </row>
    <row r="590" spans="2:77" ht="0.75" customHeight="1">
      <c r="F590" s="492"/>
      <c r="G590" s="492"/>
      <c r="H590" s="492"/>
      <c r="I590" s="492"/>
      <c r="J590" s="492"/>
      <c r="K590" s="492"/>
      <c r="L590" s="492"/>
      <c r="S590" s="488"/>
      <c r="T590" s="488"/>
      <c r="U590" s="488"/>
      <c r="V590" s="488"/>
      <c r="AN590" s="489"/>
      <c r="AO590" s="489"/>
      <c r="AP590" s="489"/>
      <c r="AQ590" s="489"/>
    </row>
    <row r="591" spans="2:77" ht="12.75" hidden="1" customHeight="1">
      <c r="F591" s="492"/>
      <c r="G591" s="492"/>
      <c r="H591" s="492"/>
      <c r="I591" s="492"/>
      <c r="J591" s="492"/>
      <c r="K591" s="492"/>
      <c r="L591" s="492"/>
      <c r="AN591" s="489"/>
      <c r="AO591" s="489"/>
      <c r="AP591" s="489"/>
      <c r="AQ591" s="489"/>
    </row>
    <row r="592" spans="2:77" ht="6.75" customHeight="1">
      <c r="F592" s="492"/>
      <c r="G592" s="492"/>
      <c r="H592" s="492"/>
      <c r="I592" s="492"/>
      <c r="J592" s="492"/>
      <c r="K592" s="492"/>
      <c r="L592" s="492"/>
    </row>
    <row r="593" spans="2:77" ht="2.25" customHeight="1">
      <c r="F593" s="492"/>
      <c r="G593" s="492"/>
      <c r="H593" s="492"/>
      <c r="I593" s="492"/>
      <c r="J593" s="492"/>
      <c r="K593" s="492"/>
      <c r="L593" s="492"/>
    </row>
    <row r="594" spans="2:77" ht="9.75" customHeight="1">
      <c r="F594" s="492"/>
      <c r="G594" s="492"/>
      <c r="H594" s="492"/>
      <c r="I594" s="492"/>
    </row>
    <row r="595" spans="2:77" ht="10.5" customHeight="1">
      <c r="F595" s="492"/>
      <c r="G595" s="492"/>
      <c r="H595" s="492"/>
      <c r="I595" s="492"/>
    </row>
    <row r="596" spans="2:77" ht="2.25" customHeight="1"/>
    <row r="597" spans="2:77" ht="1.5" customHeight="1"/>
    <row r="598" spans="2:77" ht="12.75" hidden="1" customHeight="1">
      <c r="B598" s="488" t="s">
        <v>281</v>
      </c>
      <c r="C598" s="488"/>
      <c r="D598" s="488"/>
      <c r="F598" s="492" t="s">
        <v>1285</v>
      </c>
      <c r="G598" s="492"/>
      <c r="H598" s="492"/>
      <c r="I598" s="492"/>
      <c r="J598" s="492" t="s">
        <v>1218</v>
      </c>
      <c r="K598" s="492"/>
      <c r="L598" s="492"/>
      <c r="N598" s="487" t="s">
        <v>664</v>
      </c>
      <c r="O598" s="487"/>
      <c r="P598" s="487"/>
      <c r="Q598" s="487"/>
      <c r="BN598" s="489">
        <v>0</v>
      </c>
      <c r="BO598" s="489"/>
      <c r="BP598" s="489"/>
      <c r="BQ598" s="489"/>
      <c r="BR598" s="489"/>
      <c r="BS598" s="489">
        <v>0</v>
      </c>
      <c r="BT598" s="489"/>
      <c r="BU598" s="489"/>
      <c r="BV598" s="489"/>
      <c r="BW598" s="489"/>
      <c r="BX598" s="487" t="s">
        <v>1222</v>
      </c>
      <c r="BY598" s="487"/>
    </row>
    <row r="599" spans="2:77" ht="5.25" customHeight="1">
      <c r="B599" s="488"/>
      <c r="C599" s="488"/>
      <c r="D599" s="488"/>
      <c r="F599" s="492"/>
      <c r="G599" s="492"/>
      <c r="H599" s="492"/>
      <c r="I599" s="492"/>
      <c r="J599" s="492"/>
      <c r="K599" s="492"/>
      <c r="L599" s="492"/>
      <c r="N599" s="487"/>
      <c r="O599" s="487"/>
      <c r="P599" s="487"/>
      <c r="Q599" s="487"/>
      <c r="S599" s="488" t="s">
        <v>1223</v>
      </c>
      <c r="T599" s="488"/>
      <c r="U599" s="488"/>
      <c r="V599" s="488"/>
      <c r="X599" s="489">
        <v>-54</v>
      </c>
      <c r="Y599" s="489"/>
      <c r="Z599" s="489"/>
      <c r="AA599" s="489"/>
      <c r="AB599" s="489"/>
      <c r="AC599" s="489"/>
      <c r="AD599" s="490">
        <v>0</v>
      </c>
      <c r="AE599" s="490"/>
      <c r="AF599" s="490"/>
      <c r="AG599" s="490"/>
      <c r="AH599" s="490"/>
      <c r="AI599" s="490"/>
      <c r="AJ599" s="490"/>
      <c r="AN599" s="489">
        <v>-54</v>
      </c>
      <c r="AO599" s="489"/>
      <c r="AP599" s="489"/>
      <c r="AQ599" s="489"/>
      <c r="AR599" s="489">
        <v>-18</v>
      </c>
      <c r="AS599" s="489"/>
      <c r="AT599" s="489"/>
      <c r="AU599" s="489"/>
      <c r="AW599" s="489">
        <v>-18</v>
      </c>
      <c r="AX599" s="489"/>
      <c r="AY599" s="489"/>
      <c r="AZ599" s="489"/>
      <c r="BA599" s="489">
        <v>-18</v>
      </c>
      <c r="BB599" s="489"/>
      <c r="BC599" s="489"/>
      <c r="BD599" s="489">
        <v>0</v>
      </c>
      <c r="BE599" s="489"/>
      <c r="BF599" s="489"/>
      <c r="BG599" s="489"/>
      <c r="BI599" s="489">
        <v>0</v>
      </c>
      <c r="BJ599" s="489"/>
      <c r="BK599" s="489"/>
      <c r="BL599" s="489"/>
      <c r="BM599" s="489"/>
      <c r="BN599" s="489"/>
      <c r="BO599" s="489"/>
      <c r="BP599" s="489"/>
      <c r="BQ599" s="489"/>
      <c r="BR599" s="489"/>
      <c r="BS599" s="489"/>
      <c r="BT599" s="489"/>
      <c r="BU599" s="489"/>
      <c r="BV599" s="489"/>
      <c r="BW599" s="489"/>
      <c r="BX599" s="487"/>
      <c r="BY599" s="487"/>
    </row>
    <row r="600" spans="2:77" ht="4.5" customHeight="1">
      <c r="B600" s="488"/>
      <c r="C600" s="488"/>
      <c r="D600" s="488"/>
      <c r="F600" s="492"/>
      <c r="G600" s="492"/>
      <c r="H600" s="492"/>
      <c r="I600" s="492"/>
      <c r="J600" s="492"/>
      <c r="K600" s="492"/>
      <c r="L600" s="492"/>
      <c r="N600" s="487"/>
      <c r="O600" s="487"/>
      <c r="P600" s="487"/>
      <c r="Q600" s="487"/>
      <c r="S600" s="488"/>
      <c r="T600" s="488"/>
      <c r="U600" s="488"/>
      <c r="V600" s="488"/>
      <c r="X600" s="489"/>
      <c r="Y600" s="489"/>
      <c r="Z600" s="489"/>
      <c r="AA600" s="489"/>
      <c r="AB600" s="489"/>
      <c r="AC600" s="489"/>
      <c r="AD600" s="490"/>
      <c r="AE600" s="490"/>
      <c r="AF600" s="490"/>
      <c r="AG600" s="490"/>
      <c r="AH600" s="490"/>
      <c r="AI600" s="490"/>
      <c r="AJ600" s="490"/>
      <c r="AN600" s="489"/>
      <c r="AO600" s="489"/>
      <c r="AP600" s="489"/>
      <c r="AQ600" s="489"/>
      <c r="AR600" s="489"/>
      <c r="AS600" s="489"/>
      <c r="AT600" s="489"/>
      <c r="AU600" s="489"/>
      <c r="AW600" s="489"/>
      <c r="AX600" s="489"/>
      <c r="AY600" s="489"/>
      <c r="AZ600" s="489"/>
      <c r="BA600" s="489"/>
      <c r="BB600" s="489"/>
      <c r="BC600" s="489"/>
      <c r="BD600" s="489"/>
      <c r="BE600" s="489"/>
      <c r="BF600" s="489"/>
      <c r="BG600" s="489"/>
      <c r="BI600" s="489"/>
      <c r="BJ600" s="489"/>
      <c r="BK600" s="489"/>
      <c r="BL600" s="489"/>
      <c r="BM600" s="489"/>
      <c r="BN600" s="489"/>
      <c r="BO600" s="489"/>
      <c r="BP600" s="489"/>
      <c r="BQ600" s="489"/>
      <c r="BR600" s="489"/>
      <c r="BS600" s="489"/>
      <c r="BT600" s="489"/>
      <c r="BU600" s="489"/>
      <c r="BV600" s="489"/>
      <c r="BW600" s="489"/>
      <c r="BX600" s="487"/>
      <c r="BY600" s="487"/>
    </row>
    <row r="601" spans="2:77" ht="0.75" customHeight="1">
      <c r="F601" s="492"/>
      <c r="G601" s="492"/>
      <c r="H601" s="492"/>
      <c r="I601" s="492"/>
      <c r="J601" s="492"/>
      <c r="K601" s="492"/>
      <c r="L601" s="492"/>
      <c r="S601" s="488"/>
      <c r="T601" s="488"/>
      <c r="U601" s="488"/>
      <c r="V601" s="488"/>
      <c r="AN601" s="489"/>
      <c r="AO601" s="489"/>
      <c r="AP601" s="489"/>
      <c r="AQ601" s="489"/>
    </row>
    <row r="602" spans="2:77" ht="12.75" hidden="1" customHeight="1">
      <c r="F602" s="492"/>
      <c r="G602" s="492"/>
      <c r="H602" s="492"/>
      <c r="I602" s="492"/>
      <c r="J602" s="492"/>
      <c r="K602" s="492"/>
      <c r="L602" s="492"/>
      <c r="AN602" s="489"/>
      <c r="AO602" s="489"/>
      <c r="AP602" s="489"/>
      <c r="AQ602" s="489"/>
    </row>
    <row r="603" spans="2:77" ht="6.75" customHeight="1">
      <c r="F603" s="492"/>
      <c r="G603" s="492"/>
      <c r="H603" s="492"/>
      <c r="I603" s="492"/>
      <c r="J603" s="492"/>
      <c r="K603" s="492"/>
      <c r="L603" s="492"/>
    </row>
    <row r="604" spans="2:77" ht="2.25" customHeight="1">
      <c r="F604" s="492"/>
      <c r="G604" s="492"/>
      <c r="H604" s="492"/>
      <c r="I604" s="492"/>
      <c r="J604" s="492"/>
      <c r="K604" s="492"/>
      <c r="L604" s="492"/>
    </row>
    <row r="605" spans="2:77" ht="9.75" customHeight="1">
      <c r="F605" s="492"/>
      <c r="G605" s="492"/>
      <c r="H605" s="492"/>
      <c r="I605" s="492"/>
    </row>
    <row r="606" spans="2:77" ht="9.75" customHeight="1">
      <c r="F606" s="492"/>
      <c r="G606" s="492"/>
      <c r="H606" s="492"/>
      <c r="I606" s="492"/>
    </row>
    <row r="607" spans="2:77" ht="10.5" customHeight="1">
      <c r="F607" s="492"/>
      <c r="G607" s="492"/>
      <c r="H607" s="492"/>
      <c r="I607" s="492"/>
    </row>
    <row r="608" spans="2:77" ht="2.25" customHeight="1"/>
    <row r="609" spans="2:77" ht="9" customHeight="1"/>
    <row r="610" spans="2:77" ht="14.25" customHeight="1">
      <c r="B610" s="482" t="s">
        <v>1201</v>
      </c>
      <c r="C610" s="482"/>
      <c r="D610" s="482"/>
      <c r="E610" s="482"/>
      <c r="F610" s="482"/>
      <c r="G610" s="482"/>
      <c r="H610" s="482"/>
      <c r="I610" s="482"/>
      <c r="J610" s="482"/>
      <c r="K610" s="482"/>
      <c r="L610" s="482"/>
      <c r="M610" s="482"/>
      <c r="N610" s="482"/>
      <c r="O610" s="482"/>
      <c r="P610" s="482"/>
      <c r="Q610" s="482"/>
      <c r="R610" s="482"/>
      <c r="S610" s="482"/>
      <c r="T610" s="482"/>
      <c r="U610" s="482"/>
    </row>
    <row r="611" spans="2:77" ht="0.75" customHeight="1"/>
    <row r="612" spans="2:77" ht="12" customHeight="1">
      <c r="F612" s="480" t="s">
        <v>1202</v>
      </c>
      <c r="G612" s="480"/>
      <c r="H612" s="480"/>
      <c r="I612" s="480"/>
    </row>
    <row r="613" spans="2:77" ht="12" customHeight="1">
      <c r="B613" s="493" t="s">
        <v>420</v>
      </c>
      <c r="C613" s="493"/>
      <c r="D613" s="493"/>
      <c r="F613" s="480"/>
      <c r="G613" s="480"/>
      <c r="H613" s="480"/>
      <c r="I613" s="480"/>
      <c r="J613" s="480" t="s">
        <v>1203</v>
      </c>
      <c r="K613" s="480"/>
      <c r="L613" s="480"/>
      <c r="N613" s="494" t="s">
        <v>1204</v>
      </c>
      <c r="O613" s="494"/>
      <c r="P613" s="494"/>
      <c r="Q613" s="494"/>
      <c r="S613" s="480" t="s">
        <v>1205</v>
      </c>
      <c r="T613" s="480"/>
      <c r="U613" s="480"/>
      <c r="V613" s="480"/>
      <c r="W613" s="480"/>
      <c r="X613" s="480"/>
      <c r="Y613" s="491" t="s">
        <v>1206</v>
      </c>
      <c r="Z613" s="491"/>
      <c r="AA613" s="491"/>
      <c r="AB613" s="491"/>
      <c r="AE613" s="491" t="s">
        <v>1207</v>
      </c>
      <c r="AF613" s="491"/>
      <c r="AG613" s="491"/>
      <c r="AH613" s="491"/>
      <c r="AI613" s="491"/>
      <c r="AJ613" s="491"/>
      <c r="AN613" s="491" t="s">
        <v>1208</v>
      </c>
      <c r="AO613" s="491"/>
      <c r="AP613" s="491"/>
      <c r="AQ613" s="491"/>
      <c r="AR613" s="491" t="s">
        <v>1209</v>
      </c>
      <c r="AS613" s="491"/>
      <c r="AT613" s="491"/>
      <c r="AU613" s="491"/>
      <c r="AW613" s="491" t="s">
        <v>1210</v>
      </c>
      <c r="AX613" s="491"/>
      <c r="AY613" s="491"/>
      <c r="AZ613" s="491"/>
      <c r="BA613" s="491" t="s">
        <v>1211</v>
      </c>
      <c r="BB613" s="491"/>
      <c r="BC613" s="491"/>
      <c r="BD613" s="491" t="s">
        <v>1212</v>
      </c>
      <c r="BE613" s="491"/>
      <c r="BF613" s="491"/>
      <c r="BG613" s="491"/>
      <c r="BH613" s="491" t="s">
        <v>1213</v>
      </c>
      <c r="BI613" s="491"/>
      <c r="BJ613" s="491"/>
      <c r="BK613" s="491"/>
      <c r="BM613" s="491" t="s">
        <v>1214</v>
      </c>
      <c r="BN613" s="491"/>
      <c r="BO613" s="491"/>
      <c r="BP613" s="491"/>
      <c r="BQ613" s="491"/>
      <c r="BR613" s="491"/>
      <c r="BS613" s="491" t="s">
        <v>1215</v>
      </c>
      <c r="BT613" s="491"/>
      <c r="BU613" s="491"/>
      <c r="BX613" s="480" t="s">
        <v>1216</v>
      </c>
      <c r="BY613" s="480"/>
    </row>
    <row r="614" spans="2:77" ht="11.25" customHeight="1">
      <c r="B614" s="493"/>
      <c r="C614" s="493"/>
      <c r="D614" s="493"/>
      <c r="F614" s="480"/>
      <c r="G614" s="480"/>
      <c r="H614" s="480"/>
      <c r="I614" s="480"/>
      <c r="J614" s="480"/>
      <c r="K614" s="480"/>
      <c r="L614" s="480"/>
      <c r="N614" s="494"/>
      <c r="O614" s="494"/>
      <c r="P614" s="494"/>
      <c r="Q614" s="494"/>
      <c r="S614" s="480"/>
      <c r="T614" s="480"/>
      <c r="U614" s="480"/>
      <c r="V614" s="480"/>
      <c r="W614" s="480"/>
      <c r="X614" s="480"/>
      <c r="Y614" s="491"/>
      <c r="Z614" s="491"/>
      <c r="AA614" s="491"/>
      <c r="AB614" s="491"/>
      <c r="AE614" s="491"/>
      <c r="AF614" s="491"/>
      <c r="AG614" s="491"/>
      <c r="AH614" s="491"/>
      <c r="AI614" s="491"/>
      <c r="AJ614" s="491"/>
      <c r="AN614" s="491"/>
      <c r="AO614" s="491"/>
      <c r="AP614" s="491"/>
      <c r="AQ614" s="491"/>
      <c r="AR614" s="491"/>
      <c r="AS614" s="491"/>
      <c r="AT614" s="491"/>
      <c r="AU614" s="491"/>
      <c r="AW614" s="491"/>
      <c r="AX614" s="491"/>
      <c r="AY614" s="491"/>
      <c r="AZ614" s="491"/>
      <c r="BA614" s="491"/>
      <c r="BB614" s="491"/>
      <c r="BC614" s="491"/>
      <c r="BD614" s="491"/>
      <c r="BE614" s="491"/>
      <c r="BF614" s="491"/>
      <c r="BG614" s="491"/>
      <c r="BH614" s="491"/>
      <c r="BI614" s="491"/>
      <c r="BJ614" s="491"/>
      <c r="BK614" s="491"/>
      <c r="BM614" s="491"/>
      <c r="BN614" s="491"/>
      <c r="BO614" s="491"/>
      <c r="BP614" s="491"/>
      <c r="BQ614" s="491"/>
      <c r="BR614" s="491"/>
      <c r="BS614" s="491"/>
      <c r="BT614" s="491"/>
      <c r="BU614" s="491"/>
      <c r="BX614" s="480"/>
      <c r="BY614" s="480"/>
    </row>
    <row r="615" spans="2:77" ht="6.75" customHeight="1"/>
    <row r="616" spans="2:77" ht="1.5" customHeight="1"/>
    <row r="617" spans="2:77" ht="12.75" hidden="1" customHeight="1">
      <c r="B617" s="488" t="s">
        <v>285</v>
      </c>
      <c r="C617" s="488"/>
      <c r="D617" s="488"/>
      <c r="F617" s="492" t="s">
        <v>1286</v>
      </c>
      <c r="G617" s="492"/>
      <c r="H617" s="492"/>
      <c r="I617" s="492"/>
      <c r="J617" s="488" t="s">
        <v>1245</v>
      </c>
      <c r="K617" s="488"/>
      <c r="L617" s="488"/>
      <c r="N617" s="497" t="s">
        <v>1287</v>
      </c>
      <c r="O617" s="497"/>
      <c r="P617" s="497"/>
      <c r="Q617" s="497"/>
      <c r="BN617" s="489">
        <v>0</v>
      </c>
      <c r="BO617" s="489"/>
      <c r="BP617" s="489"/>
      <c r="BQ617" s="489"/>
      <c r="BR617" s="489"/>
      <c r="BS617" s="489">
        <v>0</v>
      </c>
      <c r="BT617" s="489"/>
      <c r="BU617" s="489"/>
      <c r="BV617" s="489"/>
      <c r="BW617" s="489"/>
      <c r="BX617" s="487" t="s">
        <v>1247</v>
      </c>
      <c r="BY617" s="487"/>
    </row>
    <row r="618" spans="2:77" ht="5.25" customHeight="1">
      <c r="B618" s="488"/>
      <c r="C618" s="488"/>
      <c r="D618" s="488"/>
      <c r="F618" s="492"/>
      <c r="G618" s="492"/>
      <c r="H618" s="492"/>
      <c r="I618" s="492"/>
      <c r="J618" s="488"/>
      <c r="K618" s="488"/>
      <c r="L618" s="488"/>
      <c r="N618" s="497"/>
      <c r="O618" s="497"/>
      <c r="P618" s="497"/>
      <c r="Q618" s="497"/>
      <c r="S618" s="488" t="s">
        <v>1230</v>
      </c>
      <c r="T618" s="488"/>
      <c r="U618" s="488"/>
      <c r="V618" s="488"/>
      <c r="X618" s="489">
        <v>-3155.92</v>
      </c>
      <c r="Y618" s="489"/>
      <c r="Z618" s="489"/>
      <c r="AA618" s="489"/>
      <c r="AB618" s="489"/>
      <c r="AC618" s="489"/>
      <c r="AD618" s="490">
        <v>0</v>
      </c>
      <c r="AE618" s="490"/>
      <c r="AF618" s="490"/>
      <c r="AG618" s="490"/>
      <c r="AH618" s="490"/>
      <c r="AI618" s="490"/>
      <c r="AJ618" s="490"/>
      <c r="AN618" s="489">
        <v>-3155.92</v>
      </c>
      <c r="AO618" s="489"/>
      <c r="AP618" s="489"/>
      <c r="AQ618" s="489"/>
      <c r="AR618" s="489">
        <v>-2000</v>
      </c>
      <c r="AS618" s="489"/>
      <c r="AT618" s="489"/>
      <c r="AU618" s="489"/>
      <c r="AW618" s="489">
        <v>0</v>
      </c>
      <c r="AX618" s="489"/>
      <c r="AY618" s="489"/>
      <c r="AZ618" s="489"/>
      <c r="BA618" s="489">
        <v>0</v>
      </c>
      <c r="BB618" s="489"/>
      <c r="BC618" s="489"/>
      <c r="BD618" s="489">
        <v>-1155.92</v>
      </c>
      <c r="BE618" s="489"/>
      <c r="BF618" s="489"/>
      <c r="BG618" s="489"/>
      <c r="BI618" s="489">
        <v>0</v>
      </c>
      <c r="BJ618" s="489"/>
      <c r="BK618" s="489"/>
      <c r="BL618" s="489"/>
      <c r="BM618" s="489"/>
      <c r="BN618" s="489"/>
      <c r="BO618" s="489"/>
      <c r="BP618" s="489"/>
      <c r="BQ618" s="489"/>
      <c r="BR618" s="489"/>
      <c r="BS618" s="489"/>
      <c r="BT618" s="489"/>
      <c r="BU618" s="489"/>
      <c r="BV618" s="489"/>
      <c r="BW618" s="489"/>
      <c r="BX618" s="487"/>
      <c r="BY618" s="487"/>
    </row>
    <row r="619" spans="2:77" ht="4.5" customHeight="1">
      <c r="B619" s="488"/>
      <c r="C619" s="488"/>
      <c r="D619" s="488"/>
      <c r="F619" s="492"/>
      <c r="G619" s="492"/>
      <c r="H619" s="492"/>
      <c r="I619" s="492"/>
      <c r="J619" s="488"/>
      <c r="K619" s="488"/>
      <c r="L619" s="488"/>
      <c r="N619" s="497"/>
      <c r="O619" s="497"/>
      <c r="P619" s="497"/>
      <c r="Q619" s="497"/>
      <c r="S619" s="488"/>
      <c r="T619" s="488"/>
      <c r="U619" s="488"/>
      <c r="V619" s="488"/>
      <c r="X619" s="489"/>
      <c r="Y619" s="489"/>
      <c r="Z619" s="489"/>
      <c r="AA619" s="489"/>
      <c r="AB619" s="489"/>
      <c r="AC619" s="489"/>
      <c r="AD619" s="490"/>
      <c r="AE619" s="490"/>
      <c r="AF619" s="490"/>
      <c r="AG619" s="490"/>
      <c r="AH619" s="490"/>
      <c r="AI619" s="490"/>
      <c r="AJ619" s="490"/>
      <c r="AN619" s="489"/>
      <c r="AO619" s="489"/>
      <c r="AP619" s="489"/>
      <c r="AQ619" s="489"/>
      <c r="AR619" s="489"/>
      <c r="AS619" s="489"/>
      <c r="AT619" s="489"/>
      <c r="AU619" s="489"/>
      <c r="AW619" s="489"/>
      <c r="AX619" s="489"/>
      <c r="AY619" s="489"/>
      <c r="AZ619" s="489"/>
      <c r="BA619" s="489"/>
      <c r="BB619" s="489"/>
      <c r="BC619" s="489"/>
      <c r="BD619" s="489"/>
      <c r="BE619" s="489"/>
      <c r="BF619" s="489"/>
      <c r="BG619" s="489"/>
      <c r="BI619" s="489"/>
      <c r="BJ619" s="489"/>
      <c r="BK619" s="489"/>
      <c r="BL619" s="489"/>
      <c r="BM619" s="489"/>
      <c r="BN619" s="489"/>
      <c r="BO619" s="489"/>
      <c r="BP619" s="489"/>
      <c r="BQ619" s="489"/>
      <c r="BR619" s="489"/>
      <c r="BS619" s="489"/>
      <c r="BT619" s="489"/>
      <c r="BU619" s="489"/>
      <c r="BV619" s="489"/>
      <c r="BW619" s="489"/>
      <c r="BX619" s="487"/>
      <c r="BY619" s="487"/>
    </row>
    <row r="620" spans="2:77" ht="0.75" customHeight="1">
      <c r="F620" s="492"/>
      <c r="G620" s="492"/>
      <c r="H620" s="492"/>
      <c r="I620" s="492"/>
      <c r="N620" s="497"/>
      <c r="O620" s="497"/>
      <c r="P620" s="497"/>
      <c r="Q620" s="497"/>
      <c r="S620" s="488"/>
      <c r="T620" s="488"/>
      <c r="U620" s="488"/>
      <c r="V620" s="488"/>
      <c r="AN620" s="489"/>
      <c r="AO620" s="489"/>
      <c r="AP620" s="489"/>
      <c r="AQ620" s="489"/>
    </row>
    <row r="621" spans="2:77" ht="12.75" hidden="1" customHeight="1">
      <c r="F621" s="492"/>
      <c r="G621" s="492"/>
      <c r="H621" s="492"/>
      <c r="I621" s="492"/>
      <c r="N621" s="497"/>
      <c r="O621" s="497"/>
      <c r="P621" s="497"/>
      <c r="Q621" s="497"/>
      <c r="AN621" s="489"/>
      <c r="AO621" s="489"/>
      <c r="AP621" s="489"/>
      <c r="AQ621" s="489"/>
    </row>
    <row r="622" spans="2:77" ht="6.75" customHeight="1">
      <c r="F622" s="492"/>
      <c r="G622" s="492"/>
      <c r="H622" s="492"/>
      <c r="I622" s="492"/>
      <c r="N622" s="497"/>
      <c r="O622" s="497"/>
      <c r="P622" s="497"/>
      <c r="Q622" s="497"/>
    </row>
    <row r="623" spans="2:77" ht="2.25" customHeight="1">
      <c r="F623" s="492"/>
      <c r="G623" s="492"/>
      <c r="H623" s="492"/>
      <c r="I623" s="492"/>
      <c r="N623" s="497"/>
      <c r="O623" s="497"/>
      <c r="P623" s="497"/>
      <c r="Q623" s="497"/>
    </row>
    <row r="624" spans="2:77" ht="9.75" customHeight="1">
      <c r="F624" s="492"/>
      <c r="G624" s="492"/>
      <c r="H624" s="492"/>
      <c r="I624" s="492"/>
    </row>
    <row r="625" spans="2:77" ht="9.75" customHeight="1">
      <c r="F625" s="492"/>
      <c r="G625" s="492"/>
      <c r="H625" s="492"/>
      <c r="I625" s="492"/>
    </row>
    <row r="626" spans="2:77" ht="10.5" customHeight="1">
      <c r="F626" s="492"/>
      <c r="G626" s="492"/>
      <c r="H626" s="492"/>
      <c r="I626" s="492"/>
    </row>
    <row r="627" spans="2:77" ht="2.25" customHeight="1"/>
    <row r="628" spans="2:77" ht="1.5" customHeight="1"/>
    <row r="629" spans="2:77" ht="12.75" hidden="1" customHeight="1">
      <c r="B629" s="488" t="s">
        <v>289</v>
      </c>
      <c r="C629" s="488"/>
      <c r="D629" s="488"/>
      <c r="F629" s="492" t="s">
        <v>1288</v>
      </c>
      <c r="G629" s="492"/>
      <c r="H629" s="492"/>
      <c r="I629" s="492"/>
      <c r="J629" s="492" t="s">
        <v>1218</v>
      </c>
      <c r="K629" s="492"/>
      <c r="L629" s="492"/>
      <c r="N629" s="487" t="s">
        <v>1082</v>
      </c>
      <c r="O629" s="487"/>
      <c r="P629" s="487"/>
      <c r="Q629" s="487"/>
      <c r="BN629" s="489">
        <v>0</v>
      </c>
      <c r="BO629" s="489"/>
      <c r="BP629" s="489"/>
      <c r="BQ629" s="489"/>
      <c r="BR629" s="489"/>
      <c r="BS629" s="489">
        <v>0</v>
      </c>
      <c r="BT629" s="489"/>
      <c r="BU629" s="489"/>
      <c r="BV629" s="489"/>
      <c r="BW629" s="489"/>
      <c r="BX629" s="487" t="s">
        <v>1222</v>
      </c>
      <c r="BY629" s="487"/>
    </row>
    <row r="630" spans="2:77" ht="5.25" customHeight="1">
      <c r="B630" s="488"/>
      <c r="C630" s="488"/>
      <c r="D630" s="488"/>
      <c r="F630" s="492"/>
      <c r="G630" s="492"/>
      <c r="H630" s="492"/>
      <c r="I630" s="492"/>
      <c r="J630" s="492"/>
      <c r="K630" s="492"/>
      <c r="L630" s="492"/>
      <c r="N630" s="487"/>
      <c r="O630" s="487"/>
      <c r="P630" s="487"/>
      <c r="Q630" s="487"/>
      <c r="S630" s="488" t="s">
        <v>1051</v>
      </c>
      <c r="T630" s="488"/>
      <c r="U630" s="488"/>
      <c r="V630" s="488"/>
      <c r="X630" s="489">
        <v>-2272.5</v>
      </c>
      <c r="Y630" s="489"/>
      <c r="Z630" s="489"/>
      <c r="AA630" s="489"/>
      <c r="AB630" s="489"/>
      <c r="AC630" s="489"/>
      <c r="AD630" s="490">
        <v>0</v>
      </c>
      <c r="AE630" s="490"/>
      <c r="AF630" s="490"/>
      <c r="AG630" s="490"/>
      <c r="AH630" s="490"/>
      <c r="AI630" s="490"/>
      <c r="AJ630" s="490"/>
      <c r="AN630" s="489">
        <v>-2272.5</v>
      </c>
      <c r="AO630" s="489"/>
      <c r="AP630" s="489"/>
      <c r="AQ630" s="489"/>
      <c r="AR630" s="489">
        <v>-2272.5</v>
      </c>
      <c r="AS630" s="489"/>
      <c r="AT630" s="489"/>
      <c r="AU630" s="489"/>
      <c r="AW630" s="489">
        <v>0</v>
      </c>
      <c r="AX630" s="489"/>
      <c r="AY630" s="489"/>
      <c r="AZ630" s="489"/>
      <c r="BA630" s="489">
        <v>0</v>
      </c>
      <c r="BB630" s="489"/>
      <c r="BC630" s="489"/>
      <c r="BD630" s="489">
        <v>0</v>
      </c>
      <c r="BE630" s="489"/>
      <c r="BF630" s="489"/>
      <c r="BG630" s="489"/>
      <c r="BI630" s="489">
        <v>0</v>
      </c>
      <c r="BJ630" s="489"/>
      <c r="BK630" s="489"/>
      <c r="BL630" s="489"/>
      <c r="BM630" s="489"/>
      <c r="BN630" s="489"/>
      <c r="BO630" s="489"/>
      <c r="BP630" s="489"/>
      <c r="BQ630" s="489"/>
      <c r="BR630" s="489"/>
      <c r="BS630" s="489"/>
      <c r="BT630" s="489"/>
      <c r="BU630" s="489"/>
      <c r="BV630" s="489"/>
      <c r="BW630" s="489"/>
      <c r="BX630" s="487"/>
      <c r="BY630" s="487"/>
    </row>
    <row r="631" spans="2:77" ht="4.5" customHeight="1">
      <c r="B631" s="488"/>
      <c r="C631" s="488"/>
      <c r="D631" s="488"/>
      <c r="F631" s="492"/>
      <c r="G631" s="492"/>
      <c r="H631" s="492"/>
      <c r="I631" s="492"/>
      <c r="J631" s="492"/>
      <c r="K631" s="492"/>
      <c r="L631" s="492"/>
      <c r="N631" s="487"/>
      <c r="O631" s="487"/>
      <c r="P631" s="487"/>
      <c r="Q631" s="487"/>
      <c r="S631" s="488"/>
      <c r="T631" s="488"/>
      <c r="U631" s="488"/>
      <c r="V631" s="488"/>
      <c r="X631" s="489"/>
      <c r="Y631" s="489"/>
      <c r="Z631" s="489"/>
      <c r="AA631" s="489"/>
      <c r="AB631" s="489"/>
      <c r="AC631" s="489"/>
      <c r="AD631" s="490"/>
      <c r="AE631" s="490"/>
      <c r="AF631" s="490"/>
      <c r="AG631" s="490"/>
      <c r="AH631" s="490"/>
      <c r="AI631" s="490"/>
      <c r="AJ631" s="490"/>
      <c r="AN631" s="489"/>
      <c r="AO631" s="489"/>
      <c r="AP631" s="489"/>
      <c r="AQ631" s="489"/>
      <c r="AR631" s="489"/>
      <c r="AS631" s="489"/>
      <c r="AT631" s="489"/>
      <c r="AU631" s="489"/>
      <c r="AW631" s="489"/>
      <c r="AX631" s="489"/>
      <c r="AY631" s="489"/>
      <c r="AZ631" s="489"/>
      <c r="BA631" s="489"/>
      <c r="BB631" s="489"/>
      <c r="BC631" s="489"/>
      <c r="BD631" s="489"/>
      <c r="BE631" s="489"/>
      <c r="BF631" s="489"/>
      <c r="BG631" s="489"/>
      <c r="BI631" s="489"/>
      <c r="BJ631" s="489"/>
      <c r="BK631" s="489"/>
      <c r="BL631" s="489"/>
      <c r="BM631" s="489"/>
      <c r="BN631" s="489"/>
      <c r="BO631" s="489"/>
      <c r="BP631" s="489"/>
      <c r="BQ631" s="489"/>
      <c r="BR631" s="489"/>
      <c r="BS631" s="489"/>
      <c r="BT631" s="489"/>
      <c r="BU631" s="489"/>
      <c r="BV631" s="489"/>
      <c r="BW631" s="489"/>
      <c r="BX631" s="487"/>
      <c r="BY631" s="487"/>
    </row>
    <row r="632" spans="2:77" ht="0.75" customHeight="1">
      <c r="F632" s="492"/>
      <c r="G632" s="492"/>
      <c r="H632" s="492"/>
      <c r="I632" s="492"/>
      <c r="J632" s="492"/>
      <c r="K632" s="492"/>
      <c r="L632" s="492"/>
      <c r="S632" s="488"/>
      <c r="T632" s="488"/>
      <c r="U632" s="488"/>
      <c r="V632" s="488"/>
      <c r="AN632" s="489"/>
      <c r="AO632" s="489"/>
      <c r="AP632" s="489"/>
      <c r="AQ632" s="489"/>
    </row>
    <row r="633" spans="2:77" ht="12.75" hidden="1" customHeight="1">
      <c r="F633" s="492"/>
      <c r="G633" s="492"/>
      <c r="H633" s="492"/>
      <c r="I633" s="492"/>
      <c r="J633" s="492"/>
      <c r="K633" s="492"/>
      <c r="L633" s="492"/>
      <c r="AN633" s="489"/>
      <c r="AO633" s="489"/>
      <c r="AP633" s="489"/>
      <c r="AQ633" s="489"/>
    </row>
    <row r="634" spans="2:77" ht="6.75" customHeight="1">
      <c r="F634" s="492"/>
      <c r="G634" s="492"/>
      <c r="H634" s="492"/>
      <c r="I634" s="492"/>
      <c r="J634" s="492"/>
      <c r="K634" s="492"/>
      <c r="L634" s="492"/>
    </row>
    <row r="635" spans="2:77" ht="2.25" customHeight="1">
      <c r="F635" s="492"/>
      <c r="G635" s="492"/>
      <c r="H635" s="492"/>
      <c r="I635" s="492"/>
      <c r="J635" s="492"/>
      <c r="K635" s="492"/>
      <c r="L635" s="492"/>
    </row>
    <row r="636" spans="2:77" ht="9.75" customHeight="1">
      <c r="F636" s="492"/>
      <c r="G636" s="492"/>
      <c r="H636" s="492"/>
      <c r="I636" s="492"/>
    </row>
    <row r="637" spans="2:77" ht="10.5" customHeight="1">
      <c r="F637" s="492"/>
      <c r="G637" s="492"/>
      <c r="H637" s="492"/>
      <c r="I637" s="492"/>
    </row>
    <row r="638" spans="2:77" ht="2.25" customHeight="1"/>
    <row r="639" spans="2:77" ht="1.5" customHeight="1"/>
    <row r="640" spans="2:77" ht="12.75" hidden="1" customHeight="1">
      <c r="B640" s="488" t="s">
        <v>290</v>
      </c>
      <c r="C640" s="488"/>
      <c r="D640" s="488"/>
      <c r="F640" s="492" t="s">
        <v>1289</v>
      </c>
      <c r="G640" s="492"/>
      <c r="H640" s="492"/>
      <c r="I640" s="492"/>
      <c r="J640" s="492" t="s">
        <v>1218</v>
      </c>
      <c r="K640" s="492"/>
      <c r="L640" s="492"/>
      <c r="N640" s="487" t="s">
        <v>1168</v>
      </c>
      <c r="O640" s="487"/>
      <c r="P640" s="487"/>
      <c r="Q640" s="487"/>
      <c r="BN640" s="489">
        <v>0</v>
      </c>
      <c r="BO640" s="489"/>
      <c r="BP640" s="489"/>
      <c r="BQ640" s="489"/>
      <c r="BR640" s="489"/>
      <c r="BS640" s="489">
        <v>0</v>
      </c>
      <c r="BT640" s="489"/>
      <c r="BU640" s="489"/>
      <c r="BV640" s="489"/>
      <c r="BW640" s="489"/>
      <c r="BX640" s="487" t="s">
        <v>1222</v>
      </c>
      <c r="BY640" s="487"/>
    </row>
    <row r="641" spans="2:77" ht="5.25" customHeight="1">
      <c r="B641" s="488"/>
      <c r="C641" s="488"/>
      <c r="D641" s="488"/>
      <c r="F641" s="492"/>
      <c r="G641" s="492"/>
      <c r="H641" s="492"/>
      <c r="I641" s="492"/>
      <c r="J641" s="492"/>
      <c r="K641" s="492"/>
      <c r="L641" s="492"/>
      <c r="N641" s="487"/>
      <c r="O641" s="487"/>
      <c r="P641" s="487"/>
      <c r="Q641" s="487"/>
      <c r="S641" s="488" t="s">
        <v>1220</v>
      </c>
      <c r="T641" s="488"/>
      <c r="U641" s="488"/>
      <c r="V641" s="488"/>
      <c r="X641" s="489">
        <v>-1714</v>
      </c>
      <c r="Y641" s="489"/>
      <c r="Z641" s="489"/>
      <c r="AA641" s="489"/>
      <c r="AB641" s="489"/>
      <c r="AC641" s="489"/>
      <c r="AD641" s="490">
        <v>0</v>
      </c>
      <c r="AE641" s="490"/>
      <c r="AF641" s="490"/>
      <c r="AG641" s="490"/>
      <c r="AH641" s="490"/>
      <c r="AI641" s="490"/>
      <c r="AJ641" s="490"/>
      <c r="AN641" s="489">
        <v>-1714</v>
      </c>
      <c r="AO641" s="489"/>
      <c r="AP641" s="489"/>
      <c r="AQ641" s="489"/>
      <c r="AR641" s="489">
        <v>-1714</v>
      </c>
      <c r="AS641" s="489"/>
      <c r="AT641" s="489"/>
      <c r="AU641" s="489"/>
      <c r="AW641" s="489">
        <v>0</v>
      </c>
      <c r="AX641" s="489"/>
      <c r="AY641" s="489"/>
      <c r="AZ641" s="489"/>
      <c r="BA641" s="489">
        <v>0</v>
      </c>
      <c r="BB641" s="489"/>
      <c r="BC641" s="489"/>
      <c r="BD641" s="489">
        <v>0</v>
      </c>
      <c r="BE641" s="489"/>
      <c r="BF641" s="489"/>
      <c r="BG641" s="489"/>
      <c r="BI641" s="489">
        <v>0</v>
      </c>
      <c r="BJ641" s="489"/>
      <c r="BK641" s="489"/>
      <c r="BL641" s="489"/>
      <c r="BM641" s="489"/>
      <c r="BN641" s="489"/>
      <c r="BO641" s="489"/>
      <c r="BP641" s="489"/>
      <c r="BQ641" s="489"/>
      <c r="BR641" s="489"/>
      <c r="BS641" s="489"/>
      <c r="BT641" s="489"/>
      <c r="BU641" s="489"/>
      <c r="BV641" s="489"/>
      <c r="BW641" s="489"/>
      <c r="BX641" s="487"/>
      <c r="BY641" s="487"/>
    </row>
    <row r="642" spans="2:77" ht="4.5" customHeight="1">
      <c r="B642" s="488"/>
      <c r="C642" s="488"/>
      <c r="D642" s="488"/>
      <c r="F642" s="492"/>
      <c r="G642" s="492"/>
      <c r="H642" s="492"/>
      <c r="I642" s="492"/>
      <c r="J642" s="492"/>
      <c r="K642" s="492"/>
      <c r="L642" s="492"/>
      <c r="N642" s="487"/>
      <c r="O642" s="487"/>
      <c r="P642" s="487"/>
      <c r="Q642" s="487"/>
      <c r="S642" s="488"/>
      <c r="T642" s="488"/>
      <c r="U642" s="488"/>
      <c r="V642" s="488"/>
      <c r="X642" s="489"/>
      <c r="Y642" s="489"/>
      <c r="Z642" s="489"/>
      <c r="AA642" s="489"/>
      <c r="AB642" s="489"/>
      <c r="AC642" s="489"/>
      <c r="AD642" s="490"/>
      <c r="AE642" s="490"/>
      <c r="AF642" s="490"/>
      <c r="AG642" s="490"/>
      <c r="AH642" s="490"/>
      <c r="AI642" s="490"/>
      <c r="AJ642" s="490"/>
      <c r="AN642" s="489"/>
      <c r="AO642" s="489"/>
      <c r="AP642" s="489"/>
      <c r="AQ642" s="489"/>
      <c r="AR642" s="489"/>
      <c r="AS642" s="489"/>
      <c r="AT642" s="489"/>
      <c r="AU642" s="489"/>
      <c r="AW642" s="489"/>
      <c r="AX642" s="489"/>
      <c r="AY642" s="489"/>
      <c r="AZ642" s="489"/>
      <c r="BA642" s="489"/>
      <c r="BB642" s="489"/>
      <c r="BC642" s="489"/>
      <c r="BD642" s="489"/>
      <c r="BE642" s="489"/>
      <c r="BF642" s="489"/>
      <c r="BG642" s="489"/>
      <c r="BI642" s="489"/>
      <c r="BJ642" s="489"/>
      <c r="BK642" s="489"/>
      <c r="BL642" s="489"/>
      <c r="BM642" s="489"/>
      <c r="BN642" s="489"/>
      <c r="BO642" s="489"/>
      <c r="BP642" s="489"/>
      <c r="BQ642" s="489"/>
      <c r="BR642" s="489"/>
      <c r="BS642" s="489"/>
      <c r="BT642" s="489"/>
      <c r="BU642" s="489"/>
      <c r="BV642" s="489"/>
      <c r="BW642" s="489"/>
      <c r="BX642" s="487"/>
      <c r="BY642" s="487"/>
    </row>
    <row r="643" spans="2:77" ht="0.75" customHeight="1">
      <c r="F643" s="492"/>
      <c r="G643" s="492"/>
      <c r="H643" s="492"/>
      <c r="I643" s="492"/>
      <c r="J643" s="492"/>
      <c r="K643" s="492"/>
      <c r="L643" s="492"/>
      <c r="S643" s="488"/>
      <c r="T643" s="488"/>
      <c r="U643" s="488"/>
      <c r="V643" s="488"/>
      <c r="AN643" s="489"/>
      <c r="AO643" s="489"/>
      <c r="AP643" s="489"/>
      <c r="AQ643" s="489"/>
    </row>
    <row r="644" spans="2:77" ht="12.75" hidden="1" customHeight="1">
      <c r="F644" s="492"/>
      <c r="G644" s="492"/>
      <c r="H644" s="492"/>
      <c r="I644" s="492"/>
      <c r="J644" s="492"/>
      <c r="K644" s="492"/>
      <c r="L644" s="492"/>
      <c r="AN644" s="489"/>
      <c r="AO644" s="489"/>
      <c r="AP644" s="489"/>
      <c r="AQ644" s="489"/>
    </row>
    <row r="645" spans="2:77" ht="6.75" customHeight="1">
      <c r="F645" s="492"/>
      <c r="G645" s="492"/>
      <c r="H645" s="492"/>
      <c r="I645" s="492"/>
      <c r="J645" s="492"/>
      <c r="K645" s="492"/>
      <c r="L645" s="492"/>
    </row>
    <row r="646" spans="2:77" ht="2.25" customHeight="1">
      <c r="F646" s="492"/>
      <c r="G646" s="492"/>
      <c r="H646" s="492"/>
      <c r="I646" s="492"/>
      <c r="J646" s="492"/>
      <c r="K646" s="492"/>
      <c r="L646" s="492"/>
    </row>
    <row r="647" spans="2:77" ht="9.75" customHeight="1">
      <c r="F647" s="492"/>
      <c r="G647" s="492"/>
      <c r="H647" s="492"/>
      <c r="I647" s="492"/>
    </row>
    <row r="648" spans="2:77" ht="10.5" customHeight="1">
      <c r="F648" s="492"/>
      <c r="G648" s="492"/>
      <c r="H648" s="492"/>
      <c r="I648" s="492"/>
    </row>
    <row r="649" spans="2:77" ht="2.25" customHeight="1"/>
    <row r="650" spans="2:77" ht="1.5" customHeight="1"/>
    <row r="651" spans="2:77" ht="12.75" hidden="1" customHeight="1">
      <c r="B651" s="488" t="s">
        <v>295</v>
      </c>
      <c r="C651" s="488"/>
      <c r="D651" s="488"/>
      <c r="F651" s="492" t="s">
        <v>1290</v>
      </c>
      <c r="G651" s="492"/>
      <c r="H651" s="492"/>
      <c r="I651" s="492"/>
      <c r="J651" s="492" t="s">
        <v>1218</v>
      </c>
      <c r="K651" s="492"/>
      <c r="L651" s="492"/>
      <c r="N651" s="487" t="s">
        <v>500</v>
      </c>
      <c r="O651" s="487"/>
      <c r="P651" s="487"/>
      <c r="Q651" s="487"/>
      <c r="BN651" s="489">
        <v>0</v>
      </c>
      <c r="BO651" s="489"/>
      <c r="BP651" s="489"/>
      <c r="BQ651" s="489"/>
      <c r="BR651" s="489"/>
      <c r="BS651" s="489">
        <v>0</v>
      </c>
      <c r="BT651" s="489"/>
      <c r="BU651" s="489"/>
      <c r="BV651" s="489"/>
      <c r="BW651" s="489"/>
      <c r="BX651" s="487" t="s">
        <v>1222</v>
      </c>
      <c r="BY651" s="487"/>
    </row>
    <row r="652" spans="2:77" ht="5.25" customHeight="1">
      <c r="B652" s="488"/>
      <c r="C652" s="488"/>
      <c r="D652" s="488"/>
      <c r="F652" s="492"/>
      <c r="G652" s="492"/>
      <c r="H652" s="492"/>
      <c r="I652" s="492"/>
      <c r="J652" s="492"/>
      <c r="K652" s="492"/>
      <c r="L652" s="492"/>
      <c r="N652" s="487"/>
      <c r="O652" s="487"/>
      <c r="P652" s="487"/>
      <c r="Q652" s="487"/>
      <c r="S652" s="488" t="s">
        <v>1223</v>
      </c>
      <c r="T652" s="488"/>
      <c r="U652" s="488"/>
      <c r="V652" s="488"/>
      <c r="X652" s="489">
        <v>-2185.98</v>
      </c>
      <c r="Y652" s="489"/>
      <c r="Z652" s="489"/>
      <c r="AA652" s="489"/>
      <c r="AB652" s="489"/>
      <c r="AC652" s="489"/>
      <c r="AD652" s="490">
        <v>0</v>
      </c>
      <c r="AE652" s="490"/>
      <c r="AF652" s="490"/>
      <c r="AG652" s="490"/>
      <c r="AH652" s="490"/>
      <c r="AI652" s="490"/>
      <c r="AJ652" s="490"/>
      <c r="AN652" s="489">
        <v>-2185.98</v>
      </c>
      <c r="AO652" s="489"/>
      <c r="AP652" s="489"/>
      <c r="AQ652" s="489"/>
      <c r="AR652" s="489">
        <v>-2085.98</v>
      </c>
      <c r="AS652" s="489"/>
      <c r="AT652" s="489"/>
      <c r="AU652" s="489"/>
      <c r="AW652" s="489">
        <v>-100</v>
      </c>
      <c r="AX652" s="489"/>
      <c r="AY652" s="489"/>
      <c r="AZ652" s="489"/>
      <c r="BA652" s="489">
        <v>0</v>
      </c>
      <c r="BB652" s="489"/>
      <c r="BC652" s="489"/>
      <c r="BD652" s="489">
        <v>0</v>
      </c>
      <c r="BE652" s="489"/>
      <c r="BF652" s="489"/>
      <c r="BG652" s="489"/>
      <c r="BI652" s="489">
        <v>0</v>
      </c>
      <c r="BJ652" s="489"/>
      <c r="BK652" s="489"/>
      <c r="BL652" s="489"/>
      <c r="BM652" s="489"/>
      <c r="BN652" s="489"/>
      <c r="BO652" s="489"/>
      <c r="BP652" s="489"/>
      <c r="BQ652" s="489"/>
      <c r="BR652" s="489"/>
      <c r="BS652" s="489"/>
      <c r="BT652" s="489"/>
      <c r="BU652" s="489"/>
      <c r="BV652" s="489"/>
      <c r="BW652" s="489"/>
      <c r="BX652" s="487"/>
      <c r="BY652" s="487"/>
    </row>
    <row r="653" spans="2:77" ht="4.5" customHeight="1">
      <c r="B653" s="488"/>
      <c r="C653" s="488"/>
      <c r="D653" s="488"/>
      <c r="F653" s="492"/>
      <c r="G653" s="492"/>
      <c r="H653" s="492"/>
      <c r="I653" s="492"/>
      <c r="J653" s="492"/>
      <c r="K653" s="492"/>
      <c r="L653" s="492"/>
      <c r="N653" s="487"/>
      <c r="O653" s="487"/>
      <c r="P653" s="487"/>
      <c r="Q653" s="487"/>
      <c r="S653" s="488"/>
      <c r="T653" s="488"/>
      <c r="U653" s="488"/>
      <c r="V653" s="488"/>
      <c r="X653" s="489"/>
      <c r="Y653" s="489"/>
      <c r="Z653" s="489"/>
      <c r="AA653" s="489"/>
      <c r="AB653" s="489"/>
      <c r="AC653" s="489"/>
      <c r="AD653" s="490"/>
      <c r="AE653" s="490"/>
      <c r="AF653" s="490"/>
      <c r="AG653" s="490"/>
      <c r="AH653" s="490"/>
      <c r="AI653" s="490"/>
      <c r="AJ653" s="490"/>
      <c r="AN653" s="489"/>
      <c r="AO653" s="489"/>
      <c r="AP653" s="489"/>
      <c r="AQ653" s="489"/>
      <c r="AR653" s="489"/>
      <c r="AS653" s="489"/>
      <c r="AT653" s="489"/>
      <c r="AU653" s="489"/>
      <c r="AW653" s="489"/>
      <c r="AX653" s="489"/>
      <c r="AY653" s="489"/>
      <c r="AZ653" s="489"/>
      <c r="BA653" s="489"/>
      <c r="BB653" s="489"/>
      <c r="BC653" s="489"/>
      <c r="BD653" s="489"/>
      <c r="BE653" s="489"/>
      <c r="BF653" s="489"/>
      <c r="BG653" s="489"/>
      <c r="BI653" s="489"/>
      <c r="BJ653" s="489"/>
      <c r="BK653" s="489"/>
      <c r="BL653" s="489"/>
      <c r="BM653" s="489"/>
      <c r="BN653" s="489"/>
      <c r="BO653" s="489"/>
      <c r="BP653" s="489"/>
      <c r="BQ653" s="489"/>
      <c r="BR653" s="489"/>
      <c r="BS653" s="489"/>
      <c r="BT653" s="489"/>
      <c r="BU653" s="489"/>
      <c r="BV653" s="489"/>
      <c r="BW653" s="489"/>
      <c r="BX653" s="487"/>
      <c r="BY653" s="487"/>
    </row>
    <row r="654" spans="2:77" ht="0.75" customHeight="1">
      <c r="F654" s="492"/>
      <c r="G654" s="492"/>
      <c r="H654" s="492"/>
      <c r="I654" s="492"/>
      <c r="J654" s="492"/>
      <c r="K654" s="492"/>
      <c r="L654" s="492"/>
      <c r="S654" s="488"/>
      <c r="T654" s="488"/>
      <c r="U654" s="488"/>
      <c r="V654" s="488"/>
      <c r="AN654" s="489"/>
      <c r="AO654" s="489"/>
      <c r="AP654" s="489"/>
      <c r="AQ654" s="489"/>
    </row>
    <row r="655" spans="2:77" ht="12.75" hidden="1" customHeight="1">
      <c r="F655" s="492"/>
      <c r="G655" s="492"/>
      <c r="H655" s="492"/>
      <c r="I655" s="492"/>
      <c r="J655" s="492"/>
      <c r="K655" s="492"/>
      <c r="L655" s="492"/>
      <c r="AN655" s="489"/>
      <c r="AO655" s="489"/>
      <c r="AP655" s="489"/>
      <c r="AQ655" s="489"/>
    </row>
    <row r="656" spans="2:77" ht="6.75" customHeight="1">
      <c r="F656" s="492"/>
      <c r="G656" s="492"/>
      <c r="H656" s="492"/>
      <c r="I656" s="492"/>
      <c r="J656" s="492"/>
      <c r="K656" s="492"/>
      <c r="L656" s="492"/>
    </row>
    <row r="657" spans="2:77" ht="2.25" customHeight="1">
      <c r="F657" s="492"/>
      <c r="G657" s="492"/>
      <c r="H657" s="492"/>
      <c r="I657" s="492"/>
      <c r="J657" s="492"/>
      <c r="K657" s="492"/>
      <c r="L657" s="492"/>
    </row>
    <row r="658" spans="2:77" ht="9.75" customHeight="1">
      <c r="F658" s="492"/>
      <c r="G658" s="492"/>
      <c r="H658" s="492"/>
      <c r="I658" s="492"/>
    </row>
    <row r="659" spans="2:77" ht="10.5" customHeight="1">
      <c r="F659" s="492"/>
      <c r="G659" s="492"/>
      <c r="H659" s="492"/>
      <c r="I659" s="492"/>
    </row>
    <row r="660" spans="2:77" ht="2.25" customHeight="1"/>
    <row r="661" spans="2:77" ht="1.5" customHeight="1"/>
    <row r="662" spans="2:77" ht="12.75" hidden="1" customHeight="1">
      <c r="B662" s="488" t="s">
        <v>296</v>
      </c>
      <c r="C662" s="488"/>
      <c r="D662" s="488"/>
      <c r="F662" s="492" t="s">
        <v>1291</v>
      </c>
      <c r="G662" s="492"/>
      <c r="H662" s="492"/>
      <c r="I662" s="492"/>
      <c r="J662" s="492" t="s">
        <v>1218</v>
      </c>
      <c r="K662" s="492"/>
      <c r="L662" s="492"/>
      <c r="N662" s="487" t="s">
        <v>460</v>
      </c>
      <c r="O662" s="487"/>
      <c r="P662" s="487"/>
      <c r="Q662" s="487"/>
      <c r="BN662" s="489">
        <v>0</v>
      </c>
      <c r="BO662" s="489"/>
      <c r="BP662" s="489"/>
      <c r="BQ662" s="489"/>
      <c r="BR662" s="489"/>
      <c r="BS662" s="489">
        <v>0</v>
      </c>
      <c r="BT662" s="489"/>
      <c r="BU662" s="489"/>
      <c r="BV662" s="489"/>
      <c r="BW662" s="489"/>
      <c r="BX662" s="487" t="s">
        <v>1222</v>
      </c>
      <c r="BY662" s="487"/>
    </row>
    <row r="663" spans="2:77" ht="5.25" customHeight="1">
      <c r="B663" s="488"/>
      <c r="C663" s="488"/>
      <c r="D663" s="488"/>
      <c r="F663" s="492"/>
      <c r="G663" s="492"/>
      <c r="H663" s="492"/>
      <c r="I663" s="492"/>
      <c r="J663" s="492"/>
      <c r="K663" s="492"/>
      <c r="L663" s="492"/>
      <c r="N663" s="487"/>
      <c r="O663" s="487"/>
      <c r="P663" s="487"/>
      <c r="Q663" s="487"/>
      <c r="S663" s="488" t="s">
        <v>1223</v>
      </c>
      <c r="T663" s="488"/>
      <c r="U663" s="488"/>
      <c r="V663" s="488"/>
      <c r="X663" s="489">
        <v>-2301.87</v>
      </c>
      <c r="Y663" s="489"/>
      <c r="Z663" s="489"/>
      <c r="AA663" s="489"/>
      <c r="AB663" s="489"/>
      <c r="AC663" s="489"/>
      <c r="AD663" s="490">
        <v>0</v>
      </c>
      <c r="AE663" s="490"/>
      <c r="AF663" s="490"/>
      <c r="AG663" s="490"/>
      <c r="AH663" s="490"/>
      <c r="AI663" s="490"/>
      <c r="AJ663" s="490"/>
      <c r="AR663" s="489">
        <v>-2301.87</v>
      </c>
      <c r="AS663" s="489"/>
      <c r="AT663" s="489"/>
      <c r="AU663" s="489"/>
      <c r="AW663" s="489">
        <v>0</v>
      </c>
      <c r="AX663" s="489"/>
      <c r="AY663" s="489"/>
      <c r="AZ663" s="489"/>
      <c r="BA663" s="489">
        <v>0</v>
      </c>
      <c r="BB663" s="489"/>
      <c r="BC663" s="489"/>
      <c r="BD663" s="489">
        <v>0</v>
      </c>
      <c r="BE663" s="489"/>
      <c r="BF663" s="489"/>
      <c r="BG663" s="489"/>
      <c r="BI663" s="489">
        <v>0</v>
      </c>
      <c r="BJ663" s="489"/>
      <c r="BK663" s="489"/>
      <c r="BL663" s="489"/>
      <c r="BM663" s="489"/>
      <c r="BN663" s="489"/>
      <c r="BO663" s="489"/>
      <c r="BP663" s="489"/>
      <c r="BQ663" s="489"/>
      <c r="BR663" s="489"/>
      <c r="BS663" s="489"/>
      <c r="BT663" s="489"/>
      <c r="BU663" s="489"/>
      <c r="BV663" s="489"/>
      <c r="BW663" s="489"/>
      <c r="BX663" s="487"/>
      <c r="BY663" s="487"/>
    </row>
    <row r="664" spans="2:77" ht="4.5" customHeight="1">
      <c r="B664" s="488"/>
      <c r="C664" s="488"/>
      <c r="D664" s="488"/>
      <c r="F664" s="492"/>
      <c r="G664" s="492"/>
      <c r="H664" s="492"/>
      <c r="I664" s="492"/>
      <c r="J664" s="492"/>
      <c r="K664" s="492"/>
      <c r="L664" s="492"/>
      <c r="N664" s="487"/>
      <c r="O664" s="487"/>
      <c r="P664" s="487"/>
      <c r="Q664" s="487"/>
      <c r="S664" s="488"/>
      <c r="T664" s="488"/>
      <c r="U664" s="488"/>
      <c r="V664" s="488"/>
      <c r="X664" s="489"/>
      <c r="Y664" s="489"/>
      <c r="Z664" s="489"/>
      <c r="AA664" s="489"/>
      <c r="AB664" s="489"/>
      <c r="AC664" s="489"/>
      <c r="AD664" s="490"/>
      <c r="AE664" s="490"/>
      <c r="AF664" s="490"/>
      <c r="AG664" s="490"/>
      <c r="AH664" s="490"/>
      <c r="AI664" s="490"/>
      <c r="AJ664" s="490"/>
      <c r="AR664" s="489"/>
      <c r="AS664" s="489"/>
      <c r="AT664" s="489"/>
      <c r="AU664" s="489"/>
      <c r="AW664" s="489"/>
      <c r="AX664" s="489"/>
      <c r="AY664" s="489"/>
      <c r="AZ664" s="489"/>
      <c r="BA664" s="489"/>
      <c r="BB664" s="489"/>
      <c r="BC664" s="489"/>
      <c r="BD664" s="489"/>
      <c r="BE664" s="489"/>
      <c r="BF664" s="489"/>
      <c r="BG664" s="489"/>
      <c r="BI664" s="489"/>
      <c r="BJ664" s="489"/>
      <c r="BK664" s="489"/>
      <c r="BL664" s="489"/>
      <c r="BM664" s="489"/>
      <c r="BN664" s="489"/>
      <c r="BO664" s="489"/>
      <c r="BP664" s="489"/>
      <c r="BQ664" s="489"/>
      <c r="BR664" s="489"/>
      <c r="BS664" s="489"/>
      <c r="BT664" s="489"/>
      <c r="BU664" s="489"/>
      <c r="BV664" s="489"/>
      <c r="BW664" s="489"/>
      <c r="BX664" s="487"/>
      <c r="BY664" s="487"/>
    </row>
    <row r="665" spans="2:77" ht="12.75" hidden="1" customHeight="1">
      <c r="F665" s="492"/>
      <c r="G665" s="492"/>
      <c r="H665" s="492"/>
      <c r="I665" s="492"/>
      <c r="J665" s="492"/>
      <c r="K665" s="492"/>
      <c r="L665" s="492"/>
      <c r="S665" s="488"/>
      <c r="T665" s="488"/>
      <c r="U665" s="488"/>
      <c r="V665" s="488"/>
    </row>
    <row r="666" spans="2:77" ht="0.75" customHeight="1">
      <c r="F666" s="492"/>
      <c r="G666" s="492"/>
      <c r="H666" s="492"/>
      <c r="I666" s="492"/>
      <c r="J666" s="492"/>
      <c r="K666" s="492"/>
      <c r="L666" s="492"/>
    </row>
    <row r="667" spans="2:77" ht="6.75" customHeight="1">
      <c r="F667" s="492"/>
      <c r="G667" s="492"/>
      <c r="H667" s="492"/>
      <c r="I667" s="492"/>
      <c r="J667" s="492"/>
      <c r="K667" s="492"/>
      <c r="L667" s="492"/>
    </row>
    <row r="668" spans="2:77" ht="1.5" customHeight="1">
      <c r="F668" s="492"/>
      <c r="G668" s="492"/>
      <c r="H668" s="492"/>
      <c r="I668" s="492"/>
      <c r="J668" s="492"/>
      <c r="K668" s="492"/>
      <c r="L668" s="492"/>
    </row>
    <row r="669" spans="2:77" ht="0.75" customHeight="1">
      <c r="F669" s="492"/>
      <c r="G669" s="492"/>
      <c r="H669" s="492"/>
      <c r="I669" s="492"/>
      <c r="J669" s="492"/>
      <c r="K669" s="492"/>
      <c r="L669" s="492"/>
      <c r="S669" s="488" t="s">
        <v>1230</v>
      </c>
      <c r="T669" s="488"/>
      <c r="U669" s="488"/>
      <c r="V669" s="488"/>
      <c r="X669" s="489">
        <v>-250</v>
      </c>
      <c r="Y669" s="489"/>
      <c r="Z669" s="489"/>
      <c r="AA669" s="489"/>
      <c r="AB669" s="489"/>
      <c r="AC669" s="489"/>
      <c r="AD669" s="490">
        <v>0</v>
      </c>
      <c r="AE669" s="490"/>
      <c r="AF669" s="490"/>
      <c r="AG669" s="490"/>
      <c r="AH669" s="490"/>
      <c r="AI669" s="490"/>
      <c r="AJ669" s="490"/>
      <c r="AR669" s="489">
        <v>-250</v>
      </c>
      <c r="AS669" s="489"/>
      <c r="AT669" s="489"/>
      <c r="AU669" s="489"/>
      <c r="AW669" s="489">
        <v>0</v>
      </c>
      <c r="AX669" s="489"/>
      <c r="AY669" s="489"/>
      <c r="AZ669" s="489"/>
      <c r="BA669" s="489">
        <v>0</v>
      </c>
      <c r="BB669" s="489"/>
      <c r="BC669" s="489"/>
      <c r="BD669" s="489">
        <v>0</v>
      </c>
      <c r="BE669" s="489"/>
      <c r="BF669" s="489"/>
      <c r="BG669" s="489"/>
      <c r="BI669" s="489">
        <v>0</v>
      </c>
      <c r="BJ669" s="489"/>
      <c r="BK669" s="489"/>
      <c r="BL669" s="489"/>
      <c r="BM669" s="489"/>
    </row>
    <row r="670" spans="2:77" ht="9" customHeight="1">
      <c r="F670" s="492"/>
      <c r="G670" s="492"/>
      <c r="H670" s="492"/>
      <c r="I670" s="492"/>
      <c r="S670" s="488"/>
      <c r="T670" s="488"/>
      <c r="U670" s="488"/>
      <c r="V670" s="488"/>
      <c r="X670" s="489"/>
      <c r="Y670" s="489"/>
      <c r="Z670" s="489"/>
      <c r="AA670" s="489"/>
      <c r="AB670" s="489"/>
      <c r="AC670" s="489"/>
      <c r="AD670" s="490"/>
      <c r="AE670" s="490"/>
      <c r="AF670" s="490"/>
      <c r="AG670" s="490"/>
      <c r="AH670" s="490"/>
      <c r="AI670" s="490"/>
      <c r="AJ670" s="490"/>
      <c r="AR670" s="489"/>
      <c r="AS670" s="489"/>
      <c r="AT670" s="489"/>
      <c r="AU670" s="489"/>
      <c r="AW670" s="489"/>
      <c r="AX670" s="489"/>
      <c r="AY670" s="489"/>
      <c r="AZ670" s="489"/>
      <c r="BA670" s="489"/>
      <c r="BB670" s="489"/>
      <c r="BC670" s="489"/>
      <c r="BD670" s="489"/>
      <c r="BE670" s="489"/>
      <c r="BF670" s="489"/>
      <c r="BG670" s="489"/>
      <c r="BI670" s="489"/>
      <c r="BJ670" s="489"/>
      <c r="BK670" s="489"/>
      <c r="BL670" s="489"/>
      <c r="BM670" s="489"/>
    </row>
    <row r="671" spans="2:77" ht="0.75" customHeight="1">
      <c r="F671" s="492"/>
      <c r="G671" s="492"/>
      <c r="H671" s="492"/>
      <c r="I671" s="492"/>
    </row>
    <row r="672" spans="2:77" ht="6.75" customHeight="1">
      <c r="F672" s="492"/>
      <c r="G672" s="492"/>
      <c r="H672" s="492"/>
      <c r="I672" s="492"/>
    </row>
    <row r="673" spans="2:77" ht="2.25" customHeight="1">
      <c r="F673" s="492"/>
      <c r="G673" s="492"/>
      <c r="H673" s="492"/>
      <c r="I673" s="492"/>
    </row>
    <row r="674" spans="2:77" ht="1.5" customHeight="1">
      <c r="F674" s="492"/>
      <c r="G674" s="492"/>
      <c r="H674" s="492"/>
      <c r="I674" s="492"/>
      <c r="S674" s="496" t="s">
        <v>1232</v>
      </c>
      <c r="T674" s="496"/>
      <c r="U674" s="496"/>
      <c r="V674" s="496"/>
      <c r="X674" s="489">
        <v>-2551.87</v>
      </c>
      <c r="Y674" s="489"/>
      <c r="Z674" s="489"/>
      <c r="AA674" s="489"/>
      <c r="AB674" s="489"/>
      <c r="AC674" s="489"/>
      <c r="AD674" s="489">
        <v>0</v>
      </c>
      <c r="AE674" s="489"/>
      <c r="AF674" s="489"/>
      <c r="AG674" s="489"/>
      <c r="AH674" s="489"/>
      <c r="AI674" s="489"/>
      <c r="AJ674" s="489"/>
      <c r="AN674" s="489">
        <v>-2551.87</v>
      </c>
      <c r="AO674" s="489"/>
      <c r="AP674" s="489"/>
      <c r="AQ674" s="489"/>
      <c r="AR674" s="489">
        <v>-2551.87</v>
      </c>
      <c r="AS674" s="489"/>
      <c r="AT674" s="489"/>
      <c r="AU674" s="489"/>
      <c r="AW674" s="489">
        <v>0</v>
      </c>
      <c r="AX674" s="489"/>
      <c r="AY674" s="489"/>
      <c r="AZ674" s="489"/>
      <c r="BA674" s="489">
        <v>0</v>
      </c>
      <c r="BB674" s="489"/>
      <c r="BC674" s="489"/>
      <c r="BD674" s="489">
        <v>0</v>
      </c>
      <c r="BE674" s="489"/>
      <c r="BF674" s="489"/>
      <c r="BG674" s="489"/>
      <c r="BH674" s="489">
        <v>0</v>
      </c>
      <c r="BI674" s="489"/>
      <c r="BJ674" s="489"/>
      <c r="BK674" s="489"/>
      <c r="BL674" s="489"/>
    </row>
    <row r="675" spans="2:77" ht="10.5" customHeight="1">
      <c r="F675" s="492"/>
      <c r="G675" s="492"/>
      <c r="H675" s="492"/>
      <c r="I675" s="492"/>
      <c r="S675" s="496"/>
      <c r="T675" s="496"/>
      <c r="U675" s="496"/>
      <c r="V675" s="496"/>
      <c r="X675" s="489"/>
      <c r="Y675" s="489"/>
      <c r="Z675" s="489"/>
      <c r="AA675" s="489"/>
      <c r="AB675" s="489"/>
      <c r="AC675" s="489"/>
      <c r="AD675" s="489"/>
      <c r="AE675" s="489"/>
      <c r="AF675" s="489"/>
      <c r="AG675" s="489"/>
      <c r="AH675" s="489"/>
      <c r="AI675" s="489"/>
      <c r="AJ675" s="489"/>
      <c r="AN675" s="489"/>
      <c r="AO675" s="489"/>
      <c r="AP675" s="489"/>
      <c r="AQ675" s="489"/>
      <c r="AR675" s="489"/>
      <c r="AS675" s="489"/>
      <c r="AT675" s="489"/>
      <c r="AU675" s="489"/>
      <c r="AW675" s="489"/>
      <c r="AX675" s="489"/>
      <c r="AY675" s="489"/>
      <c r="AZ675" s="489"/>
      <c r="BA675" s="489"/>
      <c r="BB675" s="489"/>
      <c r="BC675" s="489"/>
      <c r="BD675" s="489"/>
      <c r="BE675" s="489"/>
      <c r="BF675" s="489"/>
      <c r="BG675" s="489"/>
      <c r="BH675" s="489"/>
      <c r="BI675" s="489"/>
      <c r="BJ675" s="489"/>
      <c r="BK675" s="489"/>
      <c r="BL675" s="489"/>
    </row>
    <row r="676" spans="2:77" ht="2.25" customHeight="1"/>
    <row r="677" spans="2:77" ht="3" customHeight="1"/>
    <row r="678" spans="2:77" ht="1.5" customHeight="1"/>
    <row r="679" spans="2:77" ht="12.75" hidden="1" customHeight="1">
      <c r="B679" s="488" t="s">
        <v>297</v>
      </c>
      <c r="C679" s="488"/>
      <c r="D679" s="488"/>
      <c r="F679" s="492" t="s">
        <v>1292</v>
      </c>
      <c r="G679" s="492"/>
      <c r="H679" s="492"/>
      <c r="I679" s="492"/>
      <c r="J679" s="492" t="s">
        <v>1218</v>
      </c>
      <c r="K679" s="492"/>
      <c r="L679" s="492"/>
      <c r="N679" s="487" t="s">
        <v>1172</v>
      </c>
      <c r="O679" s="487"/>
      <c r="P679" s="487"/>
      <c r="Q679" s="487"/>
      <c r="BN679" s="489">
        <v>0</v>
      </c>
      <c r="BO679" s="489"/>
      <c r="BP679" s="489"/>
      <c r="BQ679" s="489"/>
      <c r="BR679" s="489"/>
      <c r="BS679" s="489">
        <v>0</v>
      </c>
      <c r="BT679" s="489"/>
      <c r="BU679" s="489"/>
      <c r="BV679" s="489"/>
      <c r="BW679" s="489"/>
      <c r="BX679" s="487" t="s">
        <v>1222</v>
      </c>
      <c r="BY679" s="487"/>
    </row>
    <row r="680" spans="2:77" ht="5.25" customHeight="1">
      <c r="B680" s="488"/>
      <c r="C680" s="488"/>
      <c r="D680" s="488"/>
      <c r="F680" s="492"/>
      <c r="G680" s="492"/>
      <c r="H680" s="492"/>
      <c r="I680" s="492"/>
      <c r="J680" s="492"/>
      <c r="K680" s="492"/>
      <c r="L680" s="492"/>
      <c r="N680" s="487"/>
      <c r="O680" s="487"/>
      <c r="P680" s="487"/>
      <c r="Q680" s="487"/>
      <c r="S680" s="488" t="s">
        <v>1039</v>
      </c>
      <c r="T680" s="488"/>
      <c r="U680" s="488"/>
      <c r="V680" s="488"/>
      <c r="X680" s="489">
        <v>0</v>
      </c>
      <c r="Y680" s="489"/>
      <c r="Z680" s="489"/>
      <c r="AA680" s="489"/>
      <c r="AB680" s="489"/>
      <c r="AC680" s="489"/>
      <c r="AD680" s="490">
        <v>445.47</v>
      </c>
      <c r="AE680" s="490"/>
      <c r="AF680" s="490"/>
      <c r="AG680" s="490"/>
      <c r="AH680" s="490"/>
      <c r="AI680" s="490"/>
      <c r="AJ680" s="490"/>
      <c r="AR680" s="489">
        <v>445.47</v>
      </c>
      <c r="AS680" s="489"/>
      <c r="AT680" s="489"/>
      <c r="AU680" s="489"/>
      <c r="AW680" s="489">
        <v>0</v>
      </c>
      <c r="AX680" s="489"/>
      <c r="AY680" s="489"/>
      <c r="AZ680" s="489"/>
      <c r="BA680" s="489">
        <v>0</v>
      </c>
      <c r="BB680" s="489"/>
      <c r="BC680" s="489"/>
      <c r="BD680" s="489">
        <v>0</v>
      </c>
      <c r="BE680" s="489"/>
      <c r="BF680" s="489"/>
      <c r="BG680" s="489"/>
      <c r="BI680" s="489">
        <v>0</v>
      </c>
      <c r="BJ680" s="489"/>
      <c r="BK680" s="489"/>
      <c r="BL680" s="489"/>
      <c r="BM680" s="489"/>
      <c r="BN680" s="489"/>
      <c r="BO680" s="489"/>
      <c r="BP680" s="489"/>
      <c r="BQ680" s="489"/>
      <c r="BR680" s="489"/>
      <c r="BS680" s="489"/>
      <c r="BT680" s="489"/>
      <c r="BU680" s="489"/>
      <c r="BV680" s="489"/>
      <c r="BW680" s="489"/>
      <c r="BX680" s="487"/>
      <c r="BY680" s="487"/>
    </row>
    <row r="681" spans="2:77" ht="4.5" customHeight="1">
      <c r="B681" s="488"/>
      <c r="C681" s="488"/>
      <c r="D681" s="488"/>
      <c r="F681" s="492"/>
      <c r="G681" s="492"/>
      <c r="H681" s="492"/>
      <c r="I681" s="492"/>
      <c r="J681" s="492"/>
      <c r="K681" s="492"/>
      <c r="L681" s="492"/>
      <c r="N681" s="487"/>
      <c r="O681" s="487"/>
      <c r="P681" s="487"/>
      <c r="Q681" s="487"/>
      <c r="S681" s="488"/>
      <c r="T681" s="488"/>
      <c r="U681" s="488"/>
      <c r="V681" s="488"/>
      <c r="X681" s="489"/>
      <c r="Y681" s="489"/>
      <c r="Z681" s="489"/>
      <c r="AA681" s="489"/>
      <c r="AB681" s="489"/>
      <c r="AC681" s="489"/>
      <c r="AD681" s="490"/>
      <c r="AE681" s="490"/>
      <c r="AF681" s="490"/>
      <c r="AG681" s="490"/>
      <c r="AH681" s="490"/>
      <c r="AI681" s="490"/>
      <c r="AJ681" s="490"/>
      <c r="AR681" s="489"/>
      <c r="AS681" s="489"/>
      <c r="AT681" s="489"/>
      <c r="AU681" s="489"/>
      <c r="AW681" s="489"/>
      <c r="AX681" s="489"/>
      <c r="AY681" s="489"/>
      <c r="AZ681" s="489"/>
      <c r="BA681" s="489"/>
      <c r="BB681" s="489"/>
      <c r="BC681" s="489"/>
      <c r="BD681" s="489"/>
      <c r="BE681" s="489"/>
      <c r="BF681" s="489"/>
      <c r="BG681" s="489"/>
      <c r="BI681" s="489"/>
      <c r="BJ681" s="489"/>
      <c r="BK681" s="489"/>
      <c r="BL681" s="489"/>
      <c r="BM681" s="489"/>
      <c r="BN681" s="489"/>
      <c r="BO681" s="489"/>
      <c r="BP681" s="489"/>
      <c r="BQ681" s="489"/>
      <c r="BR681" s="489"/>
      <c r="BS681" s="489"/>
      <c r="BT681" s="489"/>
      <c r="BU681" s="489"/>
      <c r="BV681" s="489"/>
      <c r="BW681" s="489"/>
      <c r="BX681" s="487"/>
      <c r="BY681" s="487"/>
    </row>
    <row r="682" spans="2:77" ht="12.75" hidden="1" customHeight="1">
      <c r="F682" s="492"/>
      <c r="G682" s="492"/>
      <c r="H682" s="492"/>
      <c r="I682" s="492"/>
      <c r="J682" s="492"/>
      <c r="K682" s="492"/>
      <c r="L682" s="492"/>
      <c r="S682" s="488"/>
      <c r="T682" s="488"/>
      <c r="U682" s="488"/>
      <c r="V682" s="488"/>
    </row>
    <row r="683" spans="2:77" ht="0.75" customHeight="1">
      <c r="F683" s="492"/>
      <c r="G683" s="492"/>
      <c r="H683" s="492"/>
      <c r="I683" s="492"/>
      <c r="J683" s="492"/>
      <c r="K683" s="492"/>
      <c r="L683" s="492"/>
    </row>
    <row r="684" spans="2:77" ht="6.75" customHeight="1">
      <c r="F684" s="492"/>
      <c r="G684" s="492"/>
      <c r="H684" s="492"/>
      <c r="I684" s="492"/>
      <c r="J684" s="492"/>
      <c r="K684" s="492"/>
      <c r="L684" s="492"/>
    </row>
    <row r="685" spans="2:77" ht="1.5" customHeight="1">
      <c r="F685" s="492"/>
      <c r="G685" s="492"/>
      <c r="H685" s="492"/>
      <c r="I685" s="492"/>
      <c r="J685" s="492"/>
      <c r="K685" s="492"/>
      <c r="L685" s="492"/>
    </row>
    <row r="686" spans="2:77" ht="0.75" customHeight="1">
      <c r="F686" s="492"/>
      <c r="G686" s="492"/>
      <c r="H686" s="492"/>
      <c r="I686" s="492"/>
      <c r="J686" s="492"/>
      <c r="K686" s="492"/>
      <c r="L686" s="492"/>
      <c r="S686" s="488" t="s">
        <v>1045</v>
      </c>
      <c r="T686" s="488"/>
      <c r="U686" s="488"/>
      <c r="V686" s="488"/>
      <c r="X686" s="489">
        <v>0</v>
      </c>
      <c r="Y686" s="489"/>
      <c r="Z686" s="489"/>
      <c r="AA686" s="489"/>
      <c r="AB686" s="489"/>
      <c r="AC686" s="489"/>
      <c r="AD686" s="490">
        <v>11.03</v>
      </c>
      <c r="AE686" s="490"/>
      <c r="AF686" s="490"/>
      <c r="AG686" s="490"/>
      <c r="AH686" s="490"/>
      <c r="AI686" s="490"/>
      <c r="AJ686" s="490"/>
      <c r="AR686" s="489">
        <v>11.03</v>
      </c>
      <c r="AS686" s="489"/>
      <c r="AT686" s="489"/>
      <c r="AU686" s="489"/>
      <c r="AW686" s="489">
        <v>0</v>
      </c>
      <c r="AX686" s="489"/>
      <c r="AY686" s="489"/>
      <c r="AZ686" s="489"/>
      <c r="BA686" s="489">
        <v>0</v>
      </c>
      <c r="BB686" s="489"/>
      <c r="BC686" s="489"/>
      <c r="BD686" s="489">
        <v>0</v>
      </c>
      <c r="BE686" s="489"/>
      <c r="BF686" s="489"/>
      <c r="BG686" s="489"/>
      <c r="BI686" s="489">
        <v>0</v>
      </c>
      <c r="BJ686" s="489"/>
      <c r="BK686" s="489"/>
      <c r="BL686" s="489"/>
      <c r="BM686" s="489"/>
    </row>
    <row r="687" spans="2:77" ht="9" customHeight="1">
      <c r="F687" s="492"/>
      <c r="G687" s="492"/>
      <c r="H687" s="492"/>
      <c r="I687" s="492"/>
      <c r="S687" s="488"/>
      <c r="T687" s="488"/>
      <c r="U687" s="488"/>
      <c r="V687" s="488"/>
      <c r="X687" s="489"/>
      <c r="Y687" s="489"/>
      <c r="Z687" s="489"/>
      <c r="AA687" s="489"/>
      <c r="AB687" s="489"/>
      <c r="AC687" s="489"/>
      <c r="AD687" s="490"/>
      <c r="AE687" s="490"/>
      <c r="AF687" s="490"/>
      <c r="AG687" s="490"/>
      <c r="AH687" s="490"/>
      <c r="AI687" s="490"/>
      <c r="AJ687" s="490"/>
      <c r="AR687" s="489"/>
      <c r="AS687" s="489"/>
      <c r="AT687" s="489"/>
      <c r="AU687" s="489"/>
      <c r="AW687" s="489"/>
      <c r="AX687" s="489"/>
      <c r="AY687" s="489"/>
      <c r="AZ687" s="489"/>
      <c r="BA687" s="489"/>
      <c r="BB687" s="489"/>
      <c r="BC687" s="489"/>
      <c r="BD687" s="489"/>
      <c r="BE687" s="489"/>
      <c r="BF687" s="489"/>
      <c r="BG687" s="489"/>
      <c r="BI687" s="489"/>
      <c r="BJ687" s="489"/>
      <c r="BK687" s="489"/>
      <c r="BL687" s="489"/>
      <c r="BM687" s="489"/>
    </row>
    <row r="688" spans="2:77" ht="0.75" customHeight="1">
      <c r="F688" s="492"/>
      <c r="G688" s="492"/>
      <c r="H688" s="492"/>
      <c r="I688" s="492"/>
    </row>
    <row r="689" spans="6:65" ht="6.75" customHeight="1">
      <c r="F689" s="492"/>
      <c r="G689" s="492"/>
      <c r="H689" s="492"/>
      <c r="I689" s="492"/>
    </row>
    <row r="690" spans="6:65" ht="1.5" customHeight="1">
      <c r="F690" s="492"/>
      <c r="G690" s="492"/>
      <c r="H690" s="492"/>
      <c r="I690" s="492"/>
    </row>
    <row r="691" spans="6:65" ht="1.5" customHeight="1">
      <c r="F691" s="492"/>
      <c r="G691" s="492"/>
      <c r="H691" s="492"/>
      <c r="I691" s="492"/>
      <c r="S691" s="488" t="s">
        <v>1040</v>
      </c>
      <c r="T691" s="488"/>
      <c r="U691" s="488"/>
      <c r="V691" s="488"/>
      <c r="X691" s="489">
        <v>0</v>
      </c>
      <c r="Y691" s="489"/>
      <c r="Z691" s="489"/>
      <c r="AA691" s="489"/>
      <c r="AB691" s="489"/>
      <c r="AC691" s="489"/>
      <c r="AD691" s="490">
        <v>15.32</v>
      </c>
      <c r="AE691" s="490"/>
      <c r="AF691" s="490"/>
      <c r="AG691" s="490"/>
      <c r="AH691" s="490"/>
      <c r="AI691" s="490"/>
      <c r="AJ691" s="490"/>
      <c r="AR691" s="489">
        <v>15.32</v>
      </c>
      <c r="AS691" s="489"/>
      <c r="AT691" s="489"/>
      <c r="AU691" s="489"/>
      <c r="AW691" s="489">
        <v>0</v>
      </c>
      <c r="AX691" s="489"/>
      <c r="AY691" s="489"/>
      <c r="AZ691" s="489"/>
      <c r="BA691" s="489">
        <v>0</v>
      </c>
      <c r="BB691" s="489"/>
      <c r="BC691" s="489"/>
      <c r="BD691" s="489">
        <v>0</v>
      </c>
      <c r="BE691" s="489"/>
      <c r="BF691" s="489"/>
      <c r="BG691" s="489"/>
      <c r="BI691" s="489">
        <v>0</v>
      </c>
      <c r="BJ691" s="489"/>
      <c r="BK691" s="489"/>
      <c r="BL691" s="489"/>
      <c r="BM691" s="489"/>
    </row>
    <row r="692" spans="6:65" ht="8.25" customHeight="1">
      <c r="S692" s="488"/>
      <c r="T692" s="488"/>
      <c r="U692" s="488"/>
      <c r="V692" s="488"/>
      <c r="X692" s="489"/>
      <c r="Y692" s="489"/>
      <c r="Z692" s="489"/>
      <c r="AA692" s="489"/>
      <c r="AB692" s="489"/>
      <c r="AC692" s="489"/>
      <c r="AD692" s="490"/>
      <c r="AE692" s="490"/>
      <c r="AF692" s="490"/>
      <c r="AG692" s="490"/>
      <c r="AH692" s="490"/>
      <c r="AI692" s="490"/>
      <c r="AJ692" s="490"/>
      <c r="AR692" s="489"/>
      <c r="AS692" s="489"/>
      <c r="AT692" s="489"/>
      <c r="AU692" s="489"/>
      <c r="AW692" s="489"/>
      <c r="AX692" s="489"/>
      <c r="AY692" s="489"/>
      <c r="AZ692" s="489"/>
      <c r="BA692" s="489"/>
      <c r="BB692" s="489"/>
      <c r="BC692" s="489"/>
      <c r="BD692" s="489"/>
      <c r="BE692" s="489"/>
      <c r="BF692" s="489"/>
      <c r="BG692" s="489"/>
      <c r="BI692" s="489"/>
      <c r="BJ692" s="489"/>
      <c r="BK692" s="489"/>
      <c r="BL692" s="489"/>
      <c r="BM692" s="489"/>
    </row>
    <row r="693" spans="6:65" ht="6.75" customHeight="1"/>
    <row r="694" spans="6:65" ht="1.5" customHeight="1"/>
    <row r="695" spans="6:65" ht="9.75" customHeight="1">
      <c r="S695" s="488" t="s">
        <v>1041</v>
      </c>
      <c r="T695" s="488"/>
      <c r="U695" s="488"/>
      <c r="V695" s="488"/>
      <c r="X695" s="489">
        <v>0</v>
      </c>
      <c r="Y695" s="489"/>
      <c r="Z695" s="489"/>
      <c r="AA695" s="489"/>
      <c r="AB695" s="489"/>
      <c r="AC695" s="489"/>
      <c r="AD695" s="490">
        <v>4.9000000000000004</v>
      </c>
      <c r="AE695" s="490"/>
      <c r="AF695" s="490"/>
      <c r="AG695" s="490"/>
      <c r="AH695" s="490"/>
      <c r="AI695" s="490"/>
      <c r="AJ695" s="490"/>
      <c r="AR695" s="489">
        <v>4.9000000000000004</v>
      </c>
      <c r="AS695" s="489"/>
      <c r="AT695" s="489"/>
      <c r="AU695" s="489"/>
      <c r="AW695" s="489">
        <v>0</v>
      </c>
      <c r="AX695" s="489"/>
      <c r="AY695" s="489"/>
      <c r="AZ695" s="489"/>
      <c r="BA695" s="489">
        <v>0</v>
      </c>
      <c r="BB695" s="489"/>
      <c r="BC695" s="489"/>
      <c r="BD695" s="489">
        <v>0</v>
      </c>
      <c r="BE695" s="489"/>
      <c r="BF695" s="489"/>
      <c r="BG695" s="489"/>
      <c r="BI695" s="489">
        <v>0</v>
      </c>
      <c r="BJ695" s="489"/>
      <c r="BK695" s="489"/>
      <c r="BL695" s="489"/>
      <c r="BM695" s="489"/>
    </row>
    <row r="696" spans="6:65" ht="6.75" customHeight="1"/>
    <row r="697" spans="6:65" ht="1.5" customHeight="1"/>
    <row r="698" spans="6:65" ht="9.75" customHeight="1">
      <c r="S698" s="488" t="s">
        <v>1042</v>
      </c>
      <c r="T698" s="488"/>
      <c r="U698" s="488"/>
      <c r="V698" s="488"/>
      <c r="X698" s="489">
        <v>0</v>
      </c>
      <c r="Y698" s="489"/>
      <c r="Z698" s="489"/>
      <c r="AA698" s="489"/>
      <c r="AB698" s="489"/>
      <c r="AC698" s="489"/>
      <c r="AD698" s="490">
        <v>3.06</v>
      </c>
      <c r="AE698" s="490"/>
      <c r="AF698" s="490"/>
      <c r="AG698" s="490"/>
      <c r="AH698" s="490"/>
      <c r="AI698" s="490"/>
      <c r="AJ698" s="490"/>
      <c r="AR698" s="489">
        <v>3.06</v>
      </c>
      <c r="AS698" s="489"/>
      <c r="AT698" s="489"/>
      <c r="AU698" s="489"/>
      <c r="AW698" s="489">
        <v>0</v>
      </c>
      <c r="AX698" s="489"/>
      <c r="AY698" s="489"/>
      <c r="AZ698" s="489"/>
      <c r="BA698" s="489">
        <v>0</v>
      </c>
      <c r="BB698" s="489"/>
      <c r="BC698" s="489"/>
      <c r="BD698" s="489">
        <v>0</v>
      </c>
      <c r="BE698" s="489"/>
      <c r="BF698" s="489"/>
      <c r="BG698" s="489"/>
      <c r="BI698" s="489">
        <v>0</v>
      </c>
      <c r="BJ698" s="489"/>
      <c r="BK698" s="489"/>
      <c r="BL698" s="489"/>
      <c r="BM698" s="489"/>
    </row>
    <row r="699" spans="6:65" ht="6.75" customHeight="1"/>
    <row r="700" spans="6:65" ht="1.5" customHeight="1"/>
    <row r="701" spans="6:65" ht="9.75" customHeight="1">
      <c r="S701" s="488" t="s">
        <v>1043</v>
      </c>
      <c r="T701" s="488"/>
      <c r="U701" s="488"/>
      <c r="V701" s="488"/>
      <c r="X701" s="489">
        <v>0</v>
      </c>
      <c r="Y701" s="489"/>
      <c r="Z701" s="489"/>
      <c r="AA701" s="489"/>
      <c r="AB701" s="489"/>
      <c r="AC701" s="489"/>
      <c r="AD701" s="490">
        <v>3.06</v>
      </c>
      <c r="AE701" s="490"/>
      <c r="AF701" s="490"/>
      <c r="AG701" s="490"/>
      <c r="AH701" s="490"/>
      <c r="AI701" s="490"/>
      <c r="AJ701" s="490"/>
      <c r="AR701" s="489">
        <v>3.06</v>
      </c>
      <c r="AS701" s="489"/>
      <c r="AT701" s="489"/>
      <c r="AU701" s="489"/>
      <c r="AW701" s="489">
        <v>0</v>
      </c>
      <c r="AX701" s="489"/>
      <c r="AY701" s="489"/>
      <c r="AZ701" s="489"/>
      <c r="BA701" s="489">
        <v>0</v>
      </c>
      <c r="BB701" s="489"/>
      <c r="BC701" s="489"/>
      <c r="BD701" s="489">
        <v>0</v>
      </c>
      <c r="BE701" s="489"/>
      <c r="BF701" s="489"/>
      <c r="BG701" s="489"/>
      <c r="BI701" s="489">
        <v>0</v>
      </c>
      <c r="BJ701" s="489"/>
      <c r="BK701" s="489"/>
      <c r="BL701" s="489"/>
      <c r="BM701" s="489"/>
    </row>
    <row r="702" spans="6:65" ht="6.75" customHeight="1"/>
    <row r="703" spans="6:65" ht="1.5" customHeight="1"/>
    <row r="704" spans="6:65" ht="9.75" customHeight="1">
      <c r="S704" s="488" t="s">
        <v>1044</v>
      </c>
      <c r="T704" s="488"/>
      <c r="U704" s="488"/>
      <c r="V704" s="488"/>
      <c r="X704" s="489">
        <v>0</v>
      </c>
      <c r="Y704" s="489"/>
      <c r="Z704" s="489"/>
      <c r="AA704" s="489"/>
      <c r="AB704" s="489"/>
      <c r="AC704" s="489"/>
      <c r="AD704" s="490">
        <v>1.84</v>
      </c>
      <c r="AE704" s="490"/>
      <c r="AF704" s="490"/>
      <c r="AG704" s="490"/>
      <c r="AH704" s="490"/>
      <c r="AI704" s="490"/>
      <c r="AJ704" s="490"/>
      <c r="AR704" s="489">
        <v>1.84</v>
      </c>
      <c r="AS704" s="489"/>
      <c r="AT704" s="489"/>
      <c r="AU704" s="489"/>
      <c r="AW704" s="489">
        <v>0</v>
      </c>
      <c r="AX704" s="489"/>
      <c r="AY704" s="489"/>
      <c r="AZ704" s="489"/>
      <c r="BA704" s="489">
        <v>0</v>
      </c>
      <c r="BB704" s="489"/>
      <c r="BC704" s="489"/>
      <c r="BD704" s="489">
        <v>0</v>
      </c>
      <c r="BE704" s="489"/>
      <c r="BF704" s="489"/>
      <c r="BG704" s="489"/>
      <c r="BI704" s="489">
        <v>0</v>
      </c>
      <c r="BJ704" s="489"/>
      <c r="BK704" s="489"/>
      <c r="BL704" s="489"/>
      <c r="BM704" s="489"/>
    </row>
    <row r="705" spans="2:77" ht="6.75" customHeight="1"/>
    <row r="706" spans="2:77" ht="1.5" customHeight="1"/>
    <row r="707" spans="2:77" ht="9.75" customHeight="1">
      <c r="S707" s="488" t="s">
        <v>1046</v>
      </c>
      <c r="T707" s="488"/>
      <c r="U707" s="488"/>
      <c r="V707" s="488"/>
      <c r="X707" s="489">
        <v>0</v>
      </c>
      <c r="Y707" s="489"/>
      <c r="Z707" s="489"/>
      <c r="AA707" s="489"/>
      <c r="AB707" s="489"/>
      <c r="AC707" s="489"/>
      <c r="AD707" s="490">
        <v>15.32</v>
      </c>
      <c r="AE707" s="490"/>
      <c r="AF707" s="490"/>
      <c r="AG707" s="490"/>
      <c r="AH707" s="490"/>
      <c r="AI707" s="490"/>
      <c r="AJ707" s="490"/>
      <c r="AR707" s="489">
        <v>15.32</v>
      </c>
      <c r="AS707" s="489"/>
      <c r="AT707" s="489"/>
      <c r="AU707" s="489"/>
      <c r="AW707" s="489">
        <v>0</v>
      </c>
      <c r="AX707" s="489"/>
      <c r="AY707" s="489"/>
      <c r="AZ707" s="489"/>
      <c r="BA707" s="489">
        <v>0</v>
      </c>
      <c r="BB707" s="489"/>
      <c r="BC707" s="489"/>
      <c r="BD707" s="489">
        <v>0</v>
      </c>
      <c r="BE707" s="489"/>
      <c r="BF707" s="489"/>
      <c r="BG707" s="489"/>
      <c r="BI707" s="489">
        <v>0</v>
      </c>
      <c r="BJ707" s="489"/>
      <c r="BK707" s="489"/>
      <c r="BL707" s="489"/>
      <c r="BM707" s="489"/>
    </row>
    <row r="708" spans="2:77" ht="6.75" customHeight="1"/>
    <row r="709" spans="2:77" ht="9" customHeight="1"/>
    <row r="710" spans="2:77" ht="14.25" customHeight="1">
      <c r="B710" s="482" t="s">
        <v>1201</v>
      </c>
      <c r="C710" s="482"/>
      <c r="D710" s="482"/>
      <c r="E710" s="482"/>
      <c r="F710" s="482"/>
      <c r="G710" s="482"/>
      <c r="H710" s="482"/>
      <c r="I710" s="482"/>
      <c r="J710" s="482"/>
      <c r="K710" s="482"/>
      <c r="L710" s="482"/>
      <c r="M710" s="482"/>
      <c r="N710" s="482"/>
      <c r="O710" s="482"/>
      <c r="P710" s="482"/>
      <c r="Q710" s="482"/>
      <c r="R710" s="482"/>
      <c r="S710" s="482"/>
      <c r="T710" s="482"/>
      <c r="U710" s="482"/>
    </row>
    <row r="711" spans="2:77" ht="0.75" customHeight="1"/>
    <row r="712" spans="2:77" ht="12" customHeight="1">
      <c r="F712" s="480" t="s">
        <v>1202</v>
      </c>
      <c r="G712" s="480"/>
      <c r="H712" s="480"/>
      <c r="I712" s="480"/>
    </row>
    <row r="713" spans="2:77" ht="12" customHeight="1">
      <c r="B713" s="493" t="s">
        <v>420</v>
      </c>
      <c r="C713" s="493"/>
      <c r="D713" s="493"/>
      <c r="F713" s="480"/>
      <c r="G713" s="480"/>
      <c r="H713" s="480"/>
      <c r="I713" s="480"/>
      <c r="J713" s="480" t="s">
        <v>1203</v>
      </c>
      <c r="K713" s="480"/>
      <c r="L713" s="480"/>
      <c r="N713" s="494" t="s">
        <v>1204</v>
      </c>
      <c r="O713" s="494"/>
      <c r="P713" s="494"/>
      <c r="Q713" s="494"/>
      <c r="S713" s="480" t="s">
        <v>1205</v>
      </c>
      <c r="T713" s="480"/>
      <c r="U713" s="480"/>
      <c r="V713" s="480"/>
      <c r="W713" s="480"/>
      <c r="X713" s="480"/>
      <c r="Y713" s="491" t="s">
        <v>1206</v>
      </c>
      <c r="Z713" s="491"/>
      <c r="AA713" s="491"/>
      <c r="AB713" s="491"/>
      <c r="AE713" s="491" t="s">
        <v>1207</v>
      </c>
      <c r="AF713" s="491"/>
      <c r="AG713" s="491"/>
      <c r="AH713" s="491"/>
      <c r="AI713" s="491"/>
      <c r="AJ713" s="491"/>
      <c r="AN713" s="491" t="s">
        <v>1208</v>
      </c>
      <c r="AO713" s="491"/>
      <c r="AP713" s="491"/>
      <c r="AQ713" s="491"/>
      <c r="AR713" s="491" t="s">
        <v>1209</v>
      </c>
      <c r="AS713" s="491"/>
      <c r="AT713" s="491"/>
      <c r="AU713" s="491"/>
      <c r="AW713" s="491" t="s">
        <v>1210</v>
      </c>
      <c r="AX713" s="491"/>
      <c r="AY713" s="491"/>
      <c r="AZ713" s="491"/>
      <c r="BA713" s="491" t="s">
        <v>1211</v>
      </c>
      <c r="BB713" s="491"/>
      <c r="BC713" s="491"/>
      <c r="BD713" s="491" t="s">
        <v>1212</v>
      </c>
      <c r="BE713" s="491"/>
      <c r="BF713" s="491"/>
      <c r="BG713" s="491"/>
      <c r="BH713" s="491" t="s">
        <v>1213</v>
      </c>
      <c r="BI713" s="491"/>
      <c r="BJ713" s="491"/>
      <c r="BK713" s="491"/>
      <c r="BM713" s="491" t="s">
        <v>1214</v>
      </c>
      <c r="BN713" s="491"/>
      <c r="BO713" s="491"/>
      <c r="BP713" s="491"/>
      <c r="BQ713" s="491"/>
      <c r="BR713" s="491"/>
      <c r="BS713" s="491" t="s">
        <v>1215</v>
      </c>
      <c r="BT713" s="491"/>
      <c r="BU713" s="491"/>
      <c r="BX713" s="480" t="s">
        <v>1216</v>
      </c>
      <c r="BY713" s="480"/>
    </row>
    <row r="714" spans="2:77" ht="11.25" customHeight="1">
      <c r="B714" s="493"/>
      <c r="C714" s="493"/>
      <c r="D714" s="493"/>
      <c r="F714" s="480"/>
      <c r="G714" s="480"/>
      <c r="H714" s="480"/>
      <c r="I714" s="480"/>
      <c r="J714" s="480"/>
      <c r="K714" s="480"/>
      <c r="L714" s="480"/>
      <c r="N714" s="494"/>
      <c r="O714" s="494"/>
      <c r="P714" s="494"/>
      <c r="Q714" s="494"/>
      <c r="S714" s="480"/>
      <c r="T714" s="480"/>
      <c r="U714" s="480"/>
      <c r="V714" s="480"/>
      <c r="W714" s="480"/>
      <c r="X714" s="480"/>
      <c r="Y714" s="491"/>
      <c r="Z714" s="491"/>
      <c r="AA714" s="491"/>
      <c r="AB714" s="491"/>
      <c r="AE714" s="491"/>
      <c r="AF714" s="491"/>
      <c r="AG714" s="491"/>
      <c r="AH714" s="491"/>
      <c r="AI714" s="491"/>
      <c r="AJ714" s="491"/>
      <c r="AN714" s="491"/>
      <c r="AO714" s="491"/>
      <c r="AP714" s="491"/>
      <c r="AQ714" s="491"/>
      <c r="AR714" s="491"/>
      <c r="AS714" s="491"/>
      <c r="AT714" s="491"/>
      <c r="AU714" s="491"/>
      <c r="AW714" s="491"/>
      <c r="AX714" s="491"/>
      <c r="AY714" s="491"/>
      <c r="AZ714" s="491"/>
      <c r="BA714" s="491"/>
      <c r="BB714" s="491"/>
      <c r="BC714" s="491"/>
      <c r="BD714" s="491"/>
      <c r="BE714" s="491"/>
      <c r="BF714" s="491"/>
      <c r="BG714" s="491"/>
      <c r="BH714" s="491"/>
      <c r="BI714" s="491"/>
      <c r="BJ714" s="491"/>
      <c r="BK714" s="491"/>
      <c r="BM714" s="491"/>
      <c r="BN714" s="491"/>
      <c r="BO714" s="491"/>
      <c r="BP714" s="491"/>
      <c r="BQ714" s="491"/>
      <c r="BR714" s="491"/>
      <c r="BS714" s="491"/>
      <c r="BT714" s="491"/>
      <c r="BU714" s="491"/>
      <c r="BX714" s="480"/>
      <c r="BY714" s="480"/>
    </row>
    <row r="715" spans="2:77" ht="6.75" customHeight="1"/>
    <row r="716" spans="2:77" ht="1.5" customHeight="1"/>
    <row r="717" spans="2:77" ht="9.75" customHeight="1">
      <c r="S717" s="488" t="s">
        <v>1249</v>
      </c>
      <c r="T717" s="488"/>
      <c r="U717" s="488"/>
      <c r="V717" s="488"/>
      <c r="X717" s="489">
        <v>-307.36</v>
      </c>
      <c r="Y717" s="489"/>
      <c r="Z717" s="489"/>
      <c r="AA717" s="489"/>
      <c r="AB717" s="489"/>
      <c r="AC717" s="489"/>
      <c r="AD717" s="490">
        <v>0</v>
      </c>
      <c r="AE717" s="490"/>
      <c r="AF717" s="490"/>
      <c r="AG717" s="490"/>
      <c r="AH717" s="490"/>
      <c r="AI717" s="490"/>
      <c r="AJ717" s="490"/>
      <c r="AR717" s="489">
        <v>-307.36</v>
      </c>
      <c r="AS717" s="489"/>
      <c r="AT717" s="489"/>
      <c r="AU717" s="489"/>
      <c r="AW717" s="489">
        <v>0</v>
      </c>
      <c r="AX717" s="489"/>
      <c r="AY717" s="489"/>
      <c r="AZ717" s="489"/>
      <c r="BA717" s="489">
        <v>0</v>
      </c>
      <c r="BB717" s="489"/>
      <c r="BC717" s="489"/>
      <c r="BD717" s="489">
        <v>0</v>
      </c>
      <c r="BE717" s="489"/>
      <c r="BF717" s="489"/>
      <c r="BG717" s="489"/>
      <c r="BI717" s="489">
        <v>0</v>
      </c>
      <c r="BJ717" s="489"/>
      <c r="BK717" s="489"/>
      <c r="BL717" s="489"/>
      <c r="BM717" s="489"/>
    </row>
    <row r="718" spans="2:77" ht="6.75" customHeight="1"/>
    <row r="719" spans="2:77" ht="1.5" customHeight="1"/>
    <row r="720" spans="2:77" ht="9.75" customHeight="1">
      <c r="S720" s="488" t="s">
        <v>1230</v>
      </c>
      <c r="T720" s="488"/>
      <c r="U720" s="488"/>
      <c r="V720" s="488"/>
      <c r="X720" s="489">
        <v>-192.64</v>
      </c>
      <c r="Y720" s="489"/>
      <c r="Z720" s="489"/>
      <c r="AA720" s="489"/>
      <c r="AB720" s="489"/>
      <c r="AC720" s="489"/>
      <c r="AD720" s="490">
        <v>0</v>
      </c>
      <c r="AE720" s="490"/>
      <c r="AF720" s="490"/>
      <c r="AG720" s="490"/>
      <c r="AH720" s="490"/>
      <c r="AI720" s="490"/>
      <c r="AJ720" s="490"/>
      <c r="AR720" s="489">
        <v>-192.64</v>
      </c>
      <c r="AS720" s="489"/>
      <c r="AT720" s="489"/>
      <c r="AU720" s="489"/>
      <c r="AW720" s="489">
        <v>0</v>
      </c>
      <c r="AX720" s="489"/>
      <c r="AY720" s="489"/>
      <c r="AZ720" s="489"/>
      <c r="BA720" s="489">
        <v>0</v>
      </c>
      <c r="BB720" s="489"/>
      <c r="BC720" s="489"/>
      <c r="BD720" s="489">
        <v>0</v>
      </c>
      <c r="BE720" s="489"/>
      <c r="BF720" s="489"/>
      <c r="BG720" s="489"/>
      <c r="BI720" s="489">
        <v>0</v>
      </c>
      <c r="BJ720" s="489"/>
      <c r="BK720" s="489"/>
      <c r="BL720" s="489"/>
      <c r="BM720" s="489"/>
    </row>
    <row r="721" spans="2:77" ht="6.75" customHeight="1"/>
    <row r="722" spans="2:77" ht="1.5" customHeight="1"/>
    <row r="723" spans="2:77" ht="14.25" customHeight="1">
      <c r="S723" s="496" t="s">
        <v>1232</v>
      </c>
      <c r="T723" s="496"/>
      <c r="U723" s="496"/>
      <c r="V723" s="496"/>
      <c r="X723" s="489">
        <v>-500</v>
      </c>
      <c r="Y723" s="489"/>
      <c r="Z723" s="489"/>
      <c r="AA723" s="489"/>
      <c r="AB723" s="489"/>
      <c r="AC723" s="489"/>
      <c r="AD723" s="489">
        <v>500</v>
      </c>
      <c r="AE723" s="489"/>
      <c r="AF723" s="489"/>
      <c r="AG723" s="489"/>
      <c r="AH723" s="489"/>
      <c r="AI723" s="489"/>
      <c r="AJ723" s="489"/>
      <c r="AN723" s="489">
        <v>0</v>
      </c>
      <c r="AO723" s="489"/>
      <c r="AP723" s="489"/>
      <c r="AQ723" s="489"/>
      <c r="AR723" s="489">
        <v>0</v>
      </c>
      <c r="AS723" s="489"/>
      <c r="AT723" s="489"/>
      <c r="AU723" s="489"/>
      <c r="AW723" s="489">
        <v>0</v>
      </c>
      <c r="AX723" s="489"/>
      <c r="AY723" s="489"/>
      <c r="AZ723" s="489"/>
      <c r="BA723" s="489">
        <v>0</v>
      </c>
      <c r="BB723" s="489"/>
      <c r="BC723" s="489"/>
      <c r="BD723" s="489">
        <v>0</v>
      </c>
      <c r="BE723" s="489"/>
      <c r="BF723" s="489"/>
      <c r="BG723" s="489"/>
      <c r="BH723" s="489">
        <v>0</v>
      </c>
      <c r="BI723" s="489"/>
      <c r="BJ723" s="489"/>
      <c r="BK723" s="489"/>
      <c r="BL723" s="489"/>
    </row>
    <row r="724" spans="2:77" ht="3" customHeight="1"/>
    <row r="725" spans="2:77" ht="1.5" customHeight="1"/>
    <row r="726" spans="2:77" ht="12.75" hidden="1" customHeight="1">
      <c r="B726" s="488" t="s">
        <v>305</v>
      </c>
      <c r="C726" s="488"/>
      <c r="D726" s="488"/>
      <c r="F726" s="492" t="s">
        <v>1293</v>
      </c>
      <c r="G726" s="492"/>
      <c r="H726" s="492"/>
      <c r="I726" s="492"/>
      <c r="J726" s="492" t="s">
        <v>1218</v>
      </c>
      <c r="K726" s="492"/>
      <c r="L726" s="492"/>
      <c r="N726" s="487" t="s">
        <v>755</v>
      </c>
      <c r="O726" s="487"/>
      <c r="P726" s="487"/>
      <c r="Q726" s="487"/>
      <c r="BN726" s="489">
        <v>0</v>
      </c>
      <c r="BO726" s="489"/>
      <c r="BP726" s="489"/>
      <c r="BQ726" s="489"/>
      <c r="BR726" s="489"/>
      <c r="BS726" s="489">
        <v>0</v>
      </c>
      <c r="BT726" s="489"/>
      <c r="BU726" s="489"/>
      <c r="BV726" s="489"/>
      <c r="BW726" s="489"/>
      <c r="BX726" s="487" t="s">
        <v>1222</v>
      </c>
      <c r="BY726" s="487"/>
    </row>
    <row r="727" spans="2:77" ht="5.25" customHeight="1">
      <c r="B727" s="488"/>
      <c r="C727" s="488"/>
      <c r="D727" s="488"/>
      <c r="F727" s="492"/>
      <c r="G727" s="492"/>
      <c r="H727" s="492"/>
      <c r="I727" s="492"/>
      <c r="J727" s="492"/>
      <c r="K727" s="492"/>
      <c r="L727" s="492"/>
      <c r="N727" s="487"/>
      <c r="O727" s="487"/>
      <c r="P727" s="487"/>
      <c r="Q727" s="487"/>
      <c r="S727" s="488" t="s">
        <v>1223</v>
      </c>
      <c r="T727" s="488"/>
      <c r="U727" s="488"/>
      <c r="V727" s="488"/>
      <c r="X727" s="489">
        <v>-1723.39</v>
      </c>
      <c r="Y727" s="489"/>
      <c r="Z727" s="489"/>
      <c r="AA727" s="489"/>
      <c r="AB727" s="489"/>
      <c r="AC727" s="489"/>
      <c r="AD727" s="490">
        <v>0</v>
      </c>
      <c r="AE727" s="490"/>
      <c r="AF727" s="490"/>
      <c r="AG727" s="490"/>
      <c r="AH727" s="490"/>
      <c r="AI727" s="490"/>
      <c r="AJ727" s="490"/>
      <c r="AN727" s="489">
        <v>-1723.39</v>
      </c>
      <c r="AO727" s="489"/>
      <c r="AP727" s="489"/>
      <c r="AQ727" s="489"/>
      <c r="AR727" s="489">
        <v>-1723.39</v>
      </c>
      <c r="AS727" s="489"/>
      <c r="AT727" s="489"/>
      <c r="AU727" s="489"/>
      <c r="AW727" s="489">
        <v>0</v>
      </c>
      <c r="AX727" s="489"/>
      <c r="AY727" s="489"/>
      <c r="AZ727" s="489"/>
      <c r="BA727" s="489">
        <v>0</v>
      </c>
      <c r="BB727" s="489"/>
      <c r="BC727" s="489"/>
      <c r="BD727" s="489">
        <v>0</v>
      </c>
      <c r="BE727" s="489"/>
      <c r="BF727" s="489"/>
      <c r="BG727" s="489"/>
      <c r="BI727" s="489">
        <v>0</v>
      </c>
      <c r="BJ727" s="489"/>
      <c r="BK727" s="489"/>
      <c r="BL727" s="489"/>
      <c r="BM727" s="489"/>
      <c r="BN727" s="489"/>
      <c r="BO727" s="489"/>
      <c r="BP727" s="489"/>
      <c r="BQ727" s="489"/>
      <c r="BR727" s="489"/>
      <c r="BS727" s="489"/>
      <c r="BT727" s="489"/>
      <c r="BU727" s="489"/>
      <c r="BV727" s="489"/>
      <c r="BW727" s="489"/>
      <c r="BX727" s="487"/>
      <c r="BY727" s="487"/>
    </row>
    <row r="728" spans="2:77" ht="4.5" customHeight="1">
      <c r="B728" s="488"/>
      <c r="C728" s="488"/>
      <c r="D728" s="488"/>
      <c r="F728" s="492"/>
      <c r="G728" s="492"/>
      <c r="H728" s="492"/>
      <c r="I728" s="492"/>
      <c r="J728" s="492"/>
      <c r="K728" s="492"/>
      <c r="L728" s="492"/>
      <c r="N728" s="487"/>
      <c r="O728" s="487"/>
      <c r="P728" s="487"/>
      <c r="Q728" s="487"/>
      <c r="S728" s="488"/>
      <c r="T728" s="488"/>
      <c r="U728" s="488"/>
      <c r="V728" s="488"/>
      <c r="X728" s="489"/>
      <c r="Y728" s="489"/>
      <c r="Z728" s="489"/>
      <c r="AA728" s="489"/>
      <c r="AB728" s="489"/>
      <c r="AC728" s="489"/>
      <c r="AD728" s="490"/>
      <c r="AE728" s="490"/>
      <c r="AF728" s="490"/>
      <c r="AG728" s="490"/>
      <c r="AH728" s="490"/>
      <c r="AI728" s="490"/>
      <c r="AJ728" s="490"/>
      <c r="AN728" s="489"/>
      <c r="AO728" s="489"/>
      <c r="AP728" s="489"/>
      <c r="AQ728" s="489"/>
      <c r="AR728" s="489"/>
      <c r="AS728" s="489"/>
      <c r="AT728" s="489"/>
      <c r="AU728" s="489"/>
      <c r="AW728" s="489"/>
      <c r="AX728" s="489"/>
      <c r="AY728" s="489"/>
      <c r="AZ728" s="489"/>
      <c r="BA728" s="489"/>
      <c r="BB728" s="489"/>
      <c r="BC728" s="489"/>
      <c r="BD728" s="489"/>
      <c r="BE728" s="489"/>
      <c r="BF728" s="489"/>
      <c r="BG728" s="489"/>
      <c r="BI728" s="489"/>
      <c r="BJ728" s="489"/>
      <c r="BK728" s="489"/>
      <c r="BL728" s="489"/>
      <c r="BM728" s="489"/>
      <c r="BN728" s="489"/>
      <c r="BO728" s="489"/>
      <c r="BP728" s="489"/>
      <c r="BQ728" s="489"/>
      <c r="BR728" s="489"/>
      <c r="BS728" s="489"/>
      <c r="BT728" s="489"/>
      <c r="BU728" s="489"/>
      <c r="BV728" s="489"/>
      <c r="BW728" s="489"/>
      <c r="BX728" s="487"/>
      <c r="BY728" s="487"/>
    </row>
    <row r="729" spans="2:77" ht="0.75" customHeight="1">
      <c r="F729" s="492"/>
      <c r="G729" s="492"/>
      <c r="H729" s="492"/>
      <c r="I729" s="492"/>
      <c r="J729" s="492"/>
      <c r="K729" s="492"/>
      <c r="L729" s="492"/>
      <c r="S729" s="488"/>
      <c r="T729" s="488"/>
      <c r="U729" s="488"/>
      <c r="V729" s="488"/>
      <c r="AN729" s="489"/>
      <c r="AO729" s="489"/>
      <c r="AP729" s="489"/>
      <c r="AQ729" s="489"/>
    </row>
    <row r="730" spans="2:77" ht="12.75" hidden="1" customHeight="1">
      <c r="F730" s="492"/>
      <c r="G730" s="492"/>
      <c r="H730" s="492"/>
      <c r="I730" s="492"/>
      <c r="J730" s="492"/>
      <c r="K730" s="492"/>
      <c r="L730" s="492"/>
      <c r="AN730" s="489"/>
      <c r="AO730" s="489"/>
      <c r="AP730" s="489"/>
      <c r="AQ730" s="489"/>
    </row>
    <row r="731" spans="2:77" ht="6.75" customHeight="1">
      <c r="F731" s="492"/>
      <c r="G731" s="492"/>
      <c r="H731" s="492"/>
      <c r="I731" s="492"/>
      <c r="J731" s="492"/>
      <c r="K731" s="492"/>
      <c r="L731" s="492"/>
    </row>
    <row r="732" spans="2:77" ht="2.25" customHeight="1">
      <c r="F732" s="492"/>
      <c r="G732" s="492"/>
      <c r="H732" s="492"/>
      <c r="I732" s="492"/>
      <c r="J732" s="492"/>
      <c r="K732" s="492"/>
      <c r="L732" s="492"/>
    </row>
    <row r="733" spans="2:77" ht="9.75" customHeight="1">
      <c r="F733" s="492"/>
      <c r="G733" s="492"/>
      <c r="H733" s="492"/>
      <c r="I733" s="492"/>
    </row>
    <row r="734" spans="2:77" ht="10.5" customHeight="1">
      <c r="F734" s="492"/>
      <c r="G734" s="492"/>
      <c r="H734" s="492"/>
      <c r="I734" s="492"/>
    </row>
    <row r="735" spans="2:77" ht="2.25" customHeight="1"/>
    <row r="736" spans="2:77" ht="1.5" customHeight="1"/>
    <row r="737" spans="2:77" ht="12.75" hidden="1" customHeight="1">
      <c r="B737" s="488" t="s">
        <v>314</v>
      </c>
      <c r="C737" s="488"/>
      <c r="D737" s="488"/>
      <c r="F737" s="492" t="s">
        <v>1294</v>
      </c>
      <c r="G737" s="492"/>
      <c r="H737" s="492"/>
      <c r="I737" s="492"/>
      <c r="J737" s="492" t="s">
        <v>1218</v>
      </c>
      <c r="K737" s="492"/>
      <c r="L737" s="492"/>
      <c r="N737" s="487" t="s">
        <v>1093</v>
      </c>
      <c r="O737" s="487"/>
      <c r="P737" s="487"/>
      <c r="Q737" s="487"/>
      <c r="BN737" s="489">
        <v>0</v>
      </c>
      <c r="BO737" s="489"/>
      <c r="BP737" s="489"/>
      <c r="BQ737" s="489"/>
      <c r="BR737" s="489"/>
      <c r="BS737" s="489">
        <v>0</v>
      </c>
      <c r="BT737" s="489"/>
      <c r="BU737" s="489"/>
      <c r="BV737" s="489"/>
      <c r="BW737" s="489"/>
      <c r="BX737" s="487" t="s">
        <v>1222</v>
      </c>
      <c r="BY737" s="487"/>
    </row>
    <row r="738" spans="2:77" ht="5.25" customHeight="1">
      <c r="B738" s="488"/>
      <c r="C738" s="488"/>
      <c r="D738" s="488"/>
      <c r="F738" s="492"/>
      <c r="G738" s="492"/>
      <c r="H738" s="492"/>
      <c r="I738" s="492"/>
      <c r="J738" s="492"/>
      <c r="K738" s="492"/>
      <c r="L738" s="492"/>
      <c r="N738" s="487"/>
      <c r="O738" s="487"/>
      <c r="P738" s="487"/>
      <c r="Q738" s="487"/>
      <c r="S738" s="488" t="s">
        <v>1051</v>
      </c>
      <c r="T738" s="488"/>
      <c r="U738" s="488"/>
      <c r="V738" s="488"/>
      <c r="X738" s="489">
        <v>-484.5</v>
      </c>
      <c r="Y738" s="489"/>
      <c r="Z738" s="489"/>
      <c r="AA738" s="489"/>
      <c r="AB738" s="489"/>
      <c r="AC738" s="489"/>
      <c r="AD738" s="490">
        <v>0</v>
      </c>
      <c r="AE738" s="490"/>
      <c r="AF738" s="490"/>
      <c r="AG738" s="490"/>
      <c r="AH738" s="490"/>
      <c r="AI738" s="490"/>
      <c r="AJ738" s="490"/>
      <c r="AR738" s="489">
        <v>0</v>
      </c>
      <c r="AS738" s="489"/>
      <c r="AT738" s="489"/>
      <c r="AU738" s="489"/>
      <c r="AW738" s="489">
        <v>-484.5</v>
      </c>
      <c r="AX738" s="489"/>
      <c r="AY738" s="489"/>
      <c r="AZ738" s="489"/>
      <c r="BA738" s="489">
        <v>0</v>
      </c>
      <c r="BB738" s="489"/>
      <c r="BC738" s="489"/>
      <c r="BD738" s="489">
        <v>0</v>
      </c>
      <c r="BE738" s="489"/>
      <c r="BF738" s="489"/>
      <c r="BG738" s="489"/>
      <c r="BI738" s="489">
        <v>0</v>
      </c>
      <c r="BJ738" s="489"/>
      <c r="BK738" s="489"/>
      <c r="BL738" s="489"/>
      <c r="BM738" s="489"/>
      <c r="BN738" s="489"/>
      <c r="BO738" s="489"/>
      <c r="BP738" s="489"/>
      <c r="BQ738" s="489"/>
      <c r="BR738" s="489"/>
      <c r="BS738" s="489"/>
      <c r="BT738" s="489"/>
      <c r="BU738" s="489"/>
      <c r="BV738" s="489"/>
      <c r="BW738" s="489"/>
      <c r="BX738" s="487"/>
      <c r="BY738" s="487"/>
    </row>
    <row r="739" spans="2:77" ht="4.5" customHeight="1">
      <c r="B739" s="488"/>
      <c r="C739" s="488"/>
      <c r="D739" s="488"/>
      <c r="F739" s="492"/>
      <c r="G739" s="492"/>
      <c r="H739" s="492"/>
      <c r="I739" s="492"/>
      <c r="J739" s="492"/>
      <c r="K739" s="492"/>
      <c r="L739" s="492"/>
      <c r="N739" s="487"/>
      <c r="O739" s="487"/>
      <c r="P739" s="487"/>
      <c r="Q739" s="487"/>
      <c r="S739" s="488"/>
      <c r="T739" s="488"/>
      <c r="U739" s="488"/>
      <c r="V739" s="488"/>
      <c r="X739" s="489"/>
      <c r="Y739" s="489"/>
      <c r="Z739" s="489"/>
      <c r="AA739" s="489"/>
      <c r="AB739" s="489"/>
      <c r="AC739" s="489"/>
      <c r="AD739" s="490"/>
      <c r="AE739" s="490"/>
      <c r="AF739" s="490"/>
      <c r="AG739" s="490"/>
      <c r="AH739" s="490"/>
      <c r="AI739" s="490"/>
      <c r="AJ739" s="490"/>
      <c r="AR739" s="489"/>
      <c r="AS739" s="489"/>
      <c r="AT739" s="489"/>
      <c r="AU739" s="489"/>
      <c r="AW739" s="489"/>
      <c r="AX739" s="489"/>
      <c r="AY739" s="489"/>
      <c r="AZ739" s="489"/>
      <c r="BA739" s="489"/>
      <c r="BB739" s="489"/>
      <c r="BC739" s="489"/>
      <c r="BD739" s="489"/>
      <c r="BE739" s="489"/>
      <c r="BF739" s="489"/>
      <c r="BG739" s="489"/>
      <c r="BI739" s="489"/>
      <c r="BJ739" s="489"/>
      <c r="BK739" s="489"/>
      <c r="BL739" s="489"/>
      <c r="BM739" s="489"/>
      <c r="BN739" s="489"/>
      <c r="BO739" s="489"/>
      <c r="BP739" s="489"/>
      <c r="BQ739" s="489"/>
      <c r="BR739" s="489"/>
      <c r="BS739" s="489"/>
      <c r="BT739" s="489"/>
      <c r="BU739" s="489"/>
      <c r="BV739" s="489"/>
      <c r="BW739" s="489"/>
      <c r="BX739" s="487"/>
      <c r="BY739" s="487"/>
    </row>
    <row r="740" spans="2:77" ht="12.75" hidden="1" customHeight="1">
      <c r="F740" s="492"/>
      <c r="G740" s="492"/>
      <c r="H740" s="492"/>
      <c r="I740" s="492"/>
      <c r="J740" s="492"/>
      <c r="K740" s="492"/>
      <c r="L740" s="492"/>
      <c r="S740" s="488"/>
      <c r="T740" s="488"/>
      <c r="U740" s="488"/>
      <c r="V740" s="488"/>
    </row>
    <row r="741" spans="2:77" ht="0.75" customHeight="1">
      <c r="F741" s="492"/>
      <c r="G741" s="492"/>
      <c r="H741" s="492"/>
      <c r="I741" s="492"/>
      <c r="J741" s="492"/>
      <c r="K741" s="492"/>
      <c r="L741" s="492"/>
    </row>
    <row r="742" spans="2:77" ht="6.75" customHeight="1">
      <c r="F742" s="492"/>
      <c r="G742" s="492"/>
      <c r="H742" s="492"/>
      <c r="I742" s="492"/>
      <c r="J742" s="492"/>
      <c r="K742" s="492"/>
      <c r="L742" s="492"/>
    </row>
    <row r="743" spans="2:77" ht="1.5" customHeight="1">
      <c r="F743" s="492"/>
      <c r="G743" s="492"/>
      <c r="H743" s="492"/>
      <c r="I743" s="492"/>
      <c r="J743" s="492"/>
      <c r="K743" s="492"/>
      <c r="L743" s="492"/>
    </row>
    <row r="744" spans="2:77" ht="0.75" customHeight="1">
      <c r="F744" s="492"/>
      <c r="G744" s="492"/>
      <c r="H744" s="492"/>
      <c r="I744" s="492"/>
      <c r="J744" s="492"/>
      <c r="K744" s="492"/>
      <c r="L744" s="492"/>
      <c r="S744" s="488" t="s">
        <v>1223</v>
      </c>
      <c r="T744" s="488"/>
      <c r="U744" s="488"/>
      <c r="V744" s="488"/>
      <c r="X744" s="489">
        <v>-1425</v>
      </c>
      <c r="Y744" s="489"/>
      <c r="Z744" s="489"/>
      <c r="AA744" s="489"/>
      <c r="AB744" s="489"/>
      <c r="AC744" s="489"/>
      <c r="AD744" s="490">
        <v>0</v>
      </c>
      <c r="AE744" s="490"/>
      <c r="AF744" s="490"/>
      <c r="AG744" s="490"/>
      <c r="AH744" s="490"/>
      <c r="AI744" s="490"/>
      <c r="AJ744" s="490"/>
      <c r="AR744" s="489">
        <v>-1425</v>
      </c>
      <c r="AS744" s="489"/>
      <c r="AT744" s="489"/>
      <c r="AU744" s="489"/>
      <c r="AW744" s="489">
        <v>0</v>
      </c>
      <c r="AX744" s="489"/>
      <c r="AY744" s="489"/>
      <c r="AZ744" s="489"/>
      <c r="BA744" s="489">
        <v>0</v>
      </c>
      <c r="BB744" s="489"/>
      <c r="BC744" s="489"/>
      <c r="BD744" s="489">
        <v>0</v>
      </c>
      <c r="BE744" s="489"/>
      <c r="BF744" s="489"/>
      <c r="BG744" s="489"/>
      <c r="BI744" s="489">
        <v>0</v>
      </c>
      <c r="BJ744" s="489"/>
      <c r="BK744" s="489"/>
      <c r="BL744" s="489"/>
      <c r="BM744" s="489"/>
    </row>
    <row r="745" spans="2:77" ht="9" customHeight="1">
      <c r="F745" s="492"/>
      <c r="G745" s="492"/>
      <c r="H745" s="492"/>
      <c r="I745" s="492"/>
      <c r="S745" s="488"/>
      <c r="T745" s="488"/>
      <c r="U745" s="488"/>
      <c r="V745" s="488"/>
      <c r="X745" s="489"/>
      <c r="Y745" s="489"/>
      <c r="Z745" s="489"/>
      <c r="AA745" s="489"/>
      <c r="AB745" s="489"/>
      <c r="AC745" s="489"/>
      <c r="AD745" s="490"/>
      <c r="AE745" s="490"/>
      <c r="AF745" s="490"/>
      <c r="AG745" s="490"/>
      <c r="AH745" s="490"/>
      <c r="AI745" s="490"/>
      <c r="AJ745" s="490"/>
      <c r="AR745" s="489"/>
      <c r="AS745" s="489"/>
      <c r="AT745" s="489"/>
      <c r="AU745" s="489"/>
      <c r="AW745" s="489"/>
      <c r="AX745" s="489"/>
      <c r="AY745" s="489"/>
      <c r="AZ745" s="489"/>
      <c r="BA745" s="489"/>
      <c r="BB745" s="489"/>
      <c r="BC745" s="489"/>
      <c r="BD745" s="489"/>
      <c r="BE745" s="489"/>
      <c r="BF745" s="489"/>
      <c r="BG745" s="489"/>
      <c r="BI745" s="489"/>
      <c r="BJ745" s="489"/>
      <c r="BK745" s="489"/>
      <c r="BL745" s="489"/>
      <c r="BM745" s="489"/>
    </row>
    <row r="746" spans="2:77" ht="0.75" customHeight="1">
      <c r="F746" s="492"/>
      <c r="G746" s="492"/>
      <c r="H746" s="492"/>
      <c r="I746" s="492"/>
    </row>
    <row r="747" spans="2:77" ht="6.75" customHeight="1">
      <c r="F747" s="492"/>
      <c r="G747" s="492"/>
      <c r="H747" s="492"/>
      <c r="I747" s="492"/>
    </row>
    <row r="748" spans="2:77" ht="2.25" customHeight="1">
      <c r="F748" s="492"/>
      <c r="G748" s="492"/>
      <c r="H748" s="492"/>
      <c r="I748" s="492"/>
    </row>
    <row r="749" spans="2:77" ht="1.5" customHeight="1">
      <c r="F749" s="492"/>
      <c r="G749" s="492"/>
      <c r="H749" s="492"/>
      <c r="I749" s="492"/>
      <c r="S749" s="496" t="s">
        <v>1232</v>
      </c>
      <c r="T749" s="496"/>
      <c r="U749" s="496"/>
      <c r="V749" s="496"/>
      <c r="X749" s="489">
        <v>-1909.5</v>
      </c>
      <c r="Y749" s="489"/>
      <c r="Z749" s="489"/>
      <c r="AA749" s="489"/>
      <c r="AB749" s="489"/>
      <c r="AC749" s="489"/>
      <c r="AD749" s="489">
        <v>0</v>
      </c>
      <c r="AE749" s="489"/>
      <c r="AF749" s="489"/>
      <c r="AG749" s="489"/>
      <c r="AH749" s="489"/>
      <c r="AI749" s="489"/>
      <c r="AJ749" s="489"/>
      <c r="AN749" s="489">
        <v>-1909.5</v>
      </c>
      <c r="AO749" s="489"/>
      <c r="AP749" s="489"/>
      <c r="AQ749" s="489"/>
      <c r="AR749" s="489">
        <v>-1425</v>
      </c>
      <c r="AS749" s="489"/>
      <c r="AT749" s="489"/>
      <c r="AU749" s="489"/>
      <c r="AW749" s="489">
        <v>-484.5</v>
      </c>
      <c r="AX749" s="489"/>
      <c r="AY749" s="489"/>
      <c r="AZ749" s="489"/>
      <c r="BA749" s="489">
        <v>0</v>
      </c>
      <c r="BB749" s="489"/>
      <c r="BC749" s="489"/>
      <c r="BD749" s="489">
        <v>0</v>
      </c>
      <c r="BE749" s="489"/>
      <c r="BF749" s="489"/>
      <c r="BG749" s="489"/>
      <c r="BH749" s="489">
        <v>0</v>
      </c>
      <c r="BI749" s="489"/>
      <c r="BJ749" s="489"/>
      <c r="BK749" s="489"/>
      <c r="BL749" s="489"/>
    </row>
    <row r="750" spans="2:77">
      <c r="S750" s="496"/>
      <c r="T750" s="496"/>
      <c r="U750" s="496"/>
      <c r="V750" s="496"/>
      <c r="X750" s="489"/>
      <c r="Y750" s="489"/>
      <c r="Z750" s="489"/>
      <c r="AA750" s="489"/>
      <c r="AB750" s="489"/>
      <c r="AC750" s="489"/>
      <c r="AD750" s="489"/>
      <c r="AE750" s="489"/>
      <c r="AF750" s="489"/>
      <c r="AG750" s="489"/>
      <c r="AH750" s="489"/>
      <c r="AI750" s="489"/>
      <c r="AJ750" s="489"/>
      <c r="AN750" s="489"/>
      <c r="AO750" s="489"/>
      <c r="AP750" s="489"/>
      <c r="AQ750" s="489"/>
      <c r="AR750" s="489"/>
      <c r="AS750" s="489"/>
      <c r="AT750" s="489"/>
      <c r="AU750" s="489"/>
      <c r="AW750" s="489"/>
      <c r="AX750" s="489"/>
      <c r="AY750" s="489"/>
      <c r="AZ750" s="489"/>
      <c r="BA750" s="489"/>
      <c r="BB750" s="489"/>
      <c r="BC750" s="489"/>
      <c r="BD750" s="489"/>
      <c r="BE750" s="489"/>
      <c r="BF750" s="489"/>
      <c r="BG750" s="489"/>
      <c r="BH750" s="489"/>
      <c r="BI750" s="489"/>
      <c r="BJ750" s="489"/>
      <c r="BK750" s="489"/>
      <c r="BL750" s="489"/>
    </row>
    <row r="751" spans="2:77" ht="3" customHeight="1"/>
    <row r="752" spans="2:77" ht="1.5" customHeight="1"/>
    <row r="753" spans="2:77" ht="12.75" hidden="1" customHeight="1">
      <c r="B753" s="488" t="s">
        <v>315</v>
      </c>
      <c r="C753" s="488"/>
      <c r="D753" s="488"/>
      <c r="F753" s="492" t="s">
        <v>1295</v>
      </c>
      <c r="G753" s="492"/>
      <c r="H753" s="492"/>
      <c r="I753" s="492"/>
      <c r="J753" s="488" t="s">
        <v>1245</v>
      </c>
      <c r="K753" s="488"/>
      <c r="L753" s="488"/>
      <c r="N753" s="497" t="s">
        <v>1296</v>
      </c>
      <c r="O753" s="497"/>
      <c r="P753" s="497"/>
      <c r="Q753" s="497"/>
      <c r="BN753" s="489">
        <v>0</v>
      </c>
      <c r="BO753" s="489"/>
      <c r="BP753" s="489"/>
      <c r="BQ753" s="489"/>
      <c r="BR753" s="489"/>
      <c r="BS753" s="489">
        <v>0</v>
      </c>
      <c r="BT753" s="489"/>
      <c r="BU753" s="489"/>
      <c r="BV753" s="489"/>
      <c r="BW753" s="489"/>
      <c r="BX753" s="487" t="s">
        <v>1222</v>
      </c>
      <c r="BY753" s="487"/>
    </row>
    <row r="754" spans="2:77" ht="5.25" customHeight="1">
      <c r="B754" s="488"/>
      <c r="C754" s="488"/>
      <c r="D754" s="488"/>
      <c r="F754" s="492"/>
      <c r="G754" s="492"/>
      <c r="H754" s="492"/>
      <c r="I754" s="492"/>
      <c r="J754" s="488"/>
      <c r="K754" s="488"/>
      <c r="L754" s="488"/>
      <c r="N754" s="497"/>
      <c r="O754" s="497"/>
      <c r="P754" s="497"/>
      <c r="Q754" s="497"/>
      <c r="S754" s="488" t="s">
        <v>1223</v>
      </c>
      <c r="T754" s="488"/>
      <c r="U754" s="488"/>
      <c r="V754" s="488"/>
      <c r="X754" s="489">
        <v>-1931.4</v>
      </c>
      <c r="Y754" s="489"/>
      <c r="Z754" s="489"/>
      <c r="AA754" s="489"/>
      <c r="AB754" s="489"/>
      <c r="AC754" s="489"/>
      <c r="AD754" s="490">
        <v>0</v>
      </c>
      <c r="AE754" s="490"/>
      <c r="AF754" s="490"/>
      <c r="AG754" s="490"/>
      <c r="AH754" s="490"/>
      <c r="AI754" s="490"/>
      <c r="AJ754" s="490"/>
      <c r="AN754" s="489">
        <v>-1931.4</v>
      </c>
      <c r="AO754" s="489"/>
      <c r="AP754" s="489"/>
      <c r="AQ754" s="489"/>
      <c r="AR754" s="489">
        <v>-1931.4</v>
      </c>
      <c r="AS754" s="489"/>
      <c r="AT754" s="489"/>
      <c r="AU754" s="489"/>
      <c r="AW754" s="489">
        <v>0</v>
      </c>
      <c r="AX754" s="489"/>
      <c r="AY754" s="489"/>
      <c r="AZ754" s="489"/>
      <c r="BA754" s="489">
        <v>0</v>
      </c>
      <c r="BB754" s="489"/>
      <c r="BC754" s="489"/>
      <c r="BD754" s="489">
        <v>0</v>
      </c>
      <c r="BE754" s="489"/>
      <c r="BF754" s="489"/>
      <c r="BG754" s="489"/>
      <c r="BI754" s="489">
        <v>0</v>
      </c>
      <c r="BJ754" s="489"/>
      <c r="BK754" s="489"/>
      <c r="BL754" s="489"/>
      <c r="BM754" s="489"/>
      <c r="BN754" s="489"/>
      <c r="BO754" s="489"/>
      <c r="BP754" s="489"/>
      <c r="BQ754" s="489"/>
      <c r="BR754" s="489"/>
      <c r="BS754" s="489"/>
      <c r="BT754" s="489"/>
      <c r="BU754" s="489"/>
      <c r="BV754" s="489"/>
      <c r="BW754" s="489"/>
      <c r="BX754" s="487"/>
      <c r="BY754" s="487"/>
    </row>
    <row r="755" spans="2:77" ht="4.5" customHeight="1">
      <c r="B755" s="488"/>
      <c r="C755" s="488"/>
      <c r="D755" s="488"/>
      <c r="F755" s="492"/>
      <c r="G755" s="492"/>
      <c r="H755" s="492"/>
      <c r="I755" s="492"/>
      <c r="J755" s="488"/>
      <c r="K755" s="488"/>
      <c r="L755" s="488"/>
      <c r="N755" s="497"/>
      <c r="O755" s="497"/>
      <c r="P755" s="497"/>
      <c r="Q755" s="497"/>
      <c r="S755" s="488"/>
      <c r="T755" s="488"/>
      <c r="U755" s="488"/>
      <c r="V755" s="488"/>
      <c r="X755" s="489"/>
      <c r="Y755" s="489"/>
      <c r="Z755" s="489"/>
      <c r="AA755" s="489"/>
      <c r="AB755" s="489"/>
      <c r="AC755" s="489"/>
      <c r="AD755" s="490"/>
      <c r="AE755" s="490"/>
      <c r="AF755" s="490"/>
      <c r="AG755" s="490"/>
      <c r="AH755" s="490"/>
      <c r="AI755" s="490"/>
      <c r="AJ755" s="490"/>
      <c r="AN755" s="489"/>
      <c r="AO755" s="489"/>
      <c r="AP755" s="489"/>
      <c r="AQ755" s="489"/>
      <c r="AR755" s="489"/>
      <c r="AS755" s="489"/>
      <c r="AT755" s="489"/>
      <c r="AU755" s="489"/>
      <c r="AW755" s="489"/>
      <c r="AX755" s="489"/>
      <c r="AY755" s="489"/>
      <c r="AZ755" s="489"/>
      <c r="BA755" s="489"/>
      <c r="BB755" s="489"/>
      <c r="BC755" s="489"/>
      <c r="BD755" s="489"/>
      <c r="BE755" s="489"/>
      <c r="BF755" s="489"/>
      <c r="BG755" s="489"/>
      <c r="BI755" s="489"/>
      <c r="BJ755" s="489"/>
      <c r="BK755" s="489"/>
      <c r="BL755" s="489"/>
      <c r="BM755" s="489"/>
      <c r="BN755" s="489"/>
      <c r="BO755" s="489"/>
      <c r="BP755" s="489"/>
      <c r="BQ755" s="489"/>
      <c r="BR755" s="489"/>
      <c r="BS755" s="489"/>
      <c r="BT755" s="489"/>
      <c r="BU755" s="489"/>
      <c r="BV755" s="489"/>
      <c r="BW755" s="489"/>
      <c r="BX755" s="487"/>
      <c r="BY755" s="487"/>
    </row>
    <row r="756" spans="2:77" ht="0.75" customHeight="1">
      <c r="F756" s="492"/>
      <c r="G756" s="492"/>
      <c r="H756" s="492"/>
      <c r="I756" s="492"/>
      <c r="N756" s="497"/>
      <c r="O756" s="497"/>
      <c r="P756" s="497"/>
      <c r="Q756" s="497"/>
      <c r="S756" s="488"/>
      <c r="T756" s="488"/>
      <c r="U756" s="488"/>
      <c r="V756" s="488"/>
      <c r="AN756" s="489"/>
      <c r="AO756" s="489"/>
      <c r="AP756" s="489"/>
      <c r="AQ756" s="489"/>
    </row>
    <row r="757" spans="2:77" ht="12.75" hidden="1" customHeight="1">
      <c r="F757" s="492"/>
      <c r="G757" s="492"/>
      <c r="H757" s="492"/>
      <c r="I757" s="492"/>
      <c r="N757" s="497"/>
      <c r="O757" s="497"/>
      <c r="P757" s="497"/>
      <c r="Q757" s="497"/>
      <c r="AN757" s="489"/>
      <c r="AO757" s="489"/>
      <c r="AP757" s="489"/>
      <c r="AQ757" s="489"/>
    </row>
    <row r="758" spans="2:77" ht="6.75" customHeight="1">
      <c r="F758" s="492"/>
      <c r="G758" s="492"/>
      <c r="H758" s="492"/>
      <c r="I758" s="492"/>
      <c r="N758" s="497"/>
      <c r="O758" s="497"/>
      <c r="P758" s="497"/>
      <c r="Q758" s="497"/>
    </row>
    <row r="759" spans="2:77" ht="2.25" customHeight="1">
      <c r="F759" s="492"/>
      <c r="G759" s="492"/>
      <c r="H759" s="492"/>
      <c r="I759" s="492"/>
      <c r="N759" s="497"/>
      <c r="O759" s="497"/>
      <c r="P759" s="497"/>
      <c r="Q759" s="497"/>
    </row>
    <row r="760" spans="2:77" ht="9.75" customHeight="1">
      <c r="F760" s="492"/>
      <c r="G760" s="492"/>
      <c r="H760" s="492"/>
      <c r="I760" s="492"/>
    </row>
    <row r="761" spans="2:77" ht="9.75" customHeight="1">
      <c r="F761" s="492"/>
      <c r="G761" s="492"/>
      <c r="H761" s="492"/>
      <c r="I761" s="492"/>
    </row>
    <row r="762" spans="2:77" ht="10.5" customHeight="1">
      <c r="F762" s="492"/>
      <c r="G762" s="492"/>
      <c r="H762" s="492"/>
      <c r="I762" s="492"/>
    </row>
    <row r="763" spans="2:77" ht="2.25" customHeight="1"/>
    <row r="764" spans="2:77" ht="1.5" customHeight="1"/>
    <row r="765" spans="2:77" ht="12.75" hidden="1" customHeight="1">
      <c r="B765" s="488" t="s">
        <v>318</v>
      </c>
      <c r="C765" s="488"/>
      <c r="D765" s="488"/>
      <c r="F765" s="492" t="s">
        <v>1297</v>
      </c>
      <c r="G765" s="492"/>
      <c r="H765" s="492"/>
      <c r="I765" s="492"/>
      <c r="J765" s="492" t="s">
        <v>1218</v>
      </c>
      <c r="K765" s="492"/>
      <c r="L765" s="492"/>
      <c r="N765" s="487" t="s">
        <v>396</v>
      </c>
      <c r="O765" s="487"/>
      <c r="P765" s="487"/>
      <c r="Q765" s="487"/>
      <c r="BN765" s="489">
        <v>0</v>
      </c>
      <c r="BO765" s="489"/>
      <c r="BP765" s="489"/>
      <c r="BQ765" s="489"/>
      <c r="BR765" s="489"/>
      <c r="BS765" s="489">
        <v>0</v>
      </c>
      <c r="BT765" s="489"/>
      <c r="BU765" s="489"/>
      <c r="BV765" s="489"/>
      <c r="BW765" s="489"/>
      <c r="BX765" s="487" t="s">
        <v>1298</v>
      </c>
      <c r="BY765" s="487"/>
    </row>
    <row r="766" spans="2:77" ht="5.25" customHeight="1">
      <c r="B766" s="488"/>
      <c r="C766" s="488"/>
      <c r="D766" s="488"/>
      <c r="F766" s="492"/>
      <c r="G766" s="492"/>
      <c r="H766" s="492"/>
      <c r="I766" s="492"/>
      <c r="J766" s="492"/>
      <c r="K766" s="492"/>
      <c r="L766" s="492"/>
      <c r="N766" s="487"/>
      <c r="O766" s="487"/>
      <c r="P766" s="487"/>
      <c r="Q766" s="487"/>
      <c r="S766" s="488" t="s">
        <v>1254</v>
      </c>
      <c r="T766" s="488"/>
      <c r="U766" s="488"/>
      <c r="V766" s="488"/>
      <c r="X766" s="489">
        <v>0</v>
      </c>
      <c r="Y766" s="489"/>
      <c r="Z766" s="489"/>
      <c r="AA766" s="489"/>
      <c r="AB766" s="489"/>
      <c r="AC766" s="489"/>
      <c r="AD766" s="490">
        <v>165</v>
      </c>
      <c r="AE766" s="490"/>
      <c r="AF766" s="490"/>
      <c r="AG766" s="490"/>
      <c r="AH766" s="490"/>
      <c r="AI766" s="490"/>
      <c r="AJ766" s="490"/>
      <c r="AR766" s="489">
        <v>165</v>
      </c>
      <c r="AS766" s="489"/>
      <c r="AT766" s="489"/>
      <c r="AU766" s="489"/>
      <c r="AW766" s="489">
        <v>0</v>
      </c>
      <c r="AX766" s="489"/>
      <c r="AY766" s="489"/>
      <c r="AZ766" s="489"/>
      <c r="BA766" s="489">
        <v>0</v>
      </c>
      <c r="BB766" s="489"/>
      <c r="BC766" s="489"/>
      <c r="BD766" s="489">
        <v>0</v>
      </c>
      <c r="BE766" s="489"/>
      <c r="BF766" s="489"/>
      <c r="BG766" s="489"/>
      <c r="BI766" s="489">
        <v>0</v>
      </c>
      <c r="BJ766" s="489"/>
      <c r="BK766" s="489"/>
      <c r="BL766" s="489"/>
      <c r="BM766" s="489"/>
      <c r="BN766" s="489"/>
      <c r="BO766" s="489"/>
      <c r="BP766" s="489"/>
      <c r="BQ766" s="489"/>
      <c r="BR766" s="489"/>
      <c r="BS766" s="489"/>
      <c r="BT766" s="489"/>
      <c r="BU766" s="489"/>
      <c r="BV766" s="489"/>
      <c r="BW766" s="489"/>
      <c r="BX766" s="487"/>
      <c r="BY766" s="487"/>
    </row>
    <row r="767" spans="2:77" ht="4.5" customHeight="1">
      <c r="B767" s="488"/>
      <c r="C767" s="488"/>
      <c r="D767" s="488"/>
      <c r="F767" s="492"/>
      <c r="G767" s="492"/>
      <c r="H767" s="492"/>
      <c r="I767" s="492"/>
      <c r="J767" s="492"/>
      <c r="K767" s="492"/>
      <c r="L767" s="492"/>
      <c r="N767" s="487"/>
      <c r="O767" s="487"/>
      <c r="P767" s="487"/>
      <c r="Q767" s="487"/>
      <c r="S767" s="488"/>
      <c r="T767" s="488"/>
      <c r="U767" s="488"/>
      <c r="V767" s="488"/>
      <c r="X767" s="489"/>
      <c r="Y767" s="489"/>
      <c r="Z767" s="489"/>
      <c r="AA767" s="489"/>
      <c r="AB767" s="489"/>
      <c r="AC767" s="489"/>
      <c r="AD767" s="490"/>
      <c r="AE767" s="490"/>
      <c r="AF767" s="490"/>
      <c r="AG767" s="490"/>
      <c r="AH767" s="490"/>
      <c r="AI767" s="490"/>
      <c r="AJ767" s="490"/>
      <c r="AR767" s="489"/>
      <c r="AS767" s="489"/>
      <c r="AT767" s="489"/>
      <c r="AU767" s="489"/>
      <c r="AW767" s="489"/>
      <c r="AX767" s="489"/>
      <c r="AY767" s="489"/>
      <c r="AZ767" s="489"/>
      <c r="BA767" s="489"/>
      <c r="BB767" s="489"/>
      <c r="BC767" s="489"/>
      <c r="BD767" s="489"/>
      <c r="BE767" s="489"/>
      <c r="BF767" s="489"/>
      <c r="BG767" s="489"/>
      <c r="BI767" s="489"/>
      <c r="BJ767" s="489"/>
      <c r="BK767" s="489"/>
      <c r="BL767" s="489"/>
      <c r="BM767" s="489"/>
      <c r="BN767" s="489"/>
      <c r="BO767" s="489"/>
      <c r="BP767" s="489"/>
      <c r="BQ767" s="489"/>
      <c r="BR767" s="489"/>
      <c r="BS767" s="489"/>
      <c r="BT767" s="489"/>
      <c r="BU767" s="489"/>
      <c r="BV767" s="489"/>
      <c r="BW767" s="489"/>
      <c r="BX767" s="487"/>
      <c r="BY767" s="487"/>
    </row>
    <row r="768" spans="2:77" ht="12.75" hidden="1" customHeight="1">
      <c r="F768" s="492"/>
      <c r="G768" s="492"/>
      <c r="H768" s="492"/>
      <c r="I768" s="492"/>
      <c r="J768" s="492"/>
      <c r="K768" s="492"/>
      <c r="L768" s="492"/>
      <c r="S768" s="488"/>
      <c r="T768" s="488"/>
      <c r="U768" s="488"/>
      <c r="V768" s="488"/>
    </row>
    <row r="769" spans="6:65" ht="0.75" customHeight="1">
      <c r="F769" s="492"/>
      <c r="G769" s="492"/>
      <c r="H769" s="492"/>
      <c r="I769" s="492"/>
      <c r="J769" s="492"/>
      <c r="K769" s="492"/>
      <c r="L769" s="492"/>
    </row>
    <row r="770" spans="6:65" ht="6.75" customHeight="1">
      <c r="F770" s="492"/>
      <c r="G770" s="492"/>
      <c r="H770" s="492"/>
      <c r="I770" s="492"/>
      <c r="J770" s="492"/>
      <c r="K770" s="492"/>
      <c r="L770" s="492"/>
    </row>
    <row r="771" spans="6:65" ht="1.5" customHeight="1">
      <c r="F771" s="492"/>
      <c r="G771" s="492"/>
      <c r="H771" s="492"/>
      <c r="I771" s="492"/>
      <c r="J771" s="492"/>
      <c r="K771" s="492"/>
      <c r="L771" s="492"/>
    </row>
    <row r="772" spans="6:65" ht="0.75" customHeight="1">
      <c r="F772" s="492"/>
      <c r="G772" s="492"/>
      <c r="H772" s="492"/>
      <c r="I772" s="492"/>
      <c r="J772" s="492"/>
      <c r="K772" s="492"/>
      <c r="L772" s="492"/>
      <c r="S772" s="488" t="s">
        <v>1299</v>
      </c>
      <c r="T772" s="488"/>
      <c r="U772" s="488"/>
      <c r="V772" s="488"/>
      <c r="X772" s="489">
        <v>0</v>
      </c>
      <c r="Y772" s="489"/>
      <c r="Z772" s="489"/>
      <c r="AA772" s="489"/>
      <c r="AB772" s="489"/>
      <c r="AC772" s="489"/>
      <c r="AD772" s="490">
        <v>50</v>
      </c>
      <c r="AE772" s="490"/>
      <c r="AF772" s="490"/>
      <c r="AG772" s="490"/>
      <c r="AH772" s="490"/>
      <c r="AI772" s="490"/>
      <c r="AJ772" s="490"/>
      <c r="AR772" s="489">
        <v>0</v>
      </c>
      <c r="AS772" s="489"/>
      <c r="AT772" s="489"/>
      <c r="AU772" s="489"/>
      <c r="AW772" s="489">
        <v>0</v>
      </c>
      <c r="AX772" s="489"/>
      <c r="AY772" s="489"/>
      <c r="AZ772" s="489"/>
      <c r="BA772" s="489">
        <v>25</v>
      </c>
      <c r="BB772" s="489"/>
      <c r="BC772" s="489"/>
      <c r="BD772" s="489">
        <v>25</v>
      </c>
      <c r="BE772" s="489"/>
      <c r="BF772" s="489"/>
      <c r="BG772" s="489"/>
      <c r="BI772" s="489">
        <v>0</v>
      </c>
      <c r="BJ772" s="489"/>
      <c r="BK772" s="489"/>
      <c r="BL772" s="489"/>
      <c r="BM772" s="489"/>
    </row>
    <row r="773" spans="6:65" ht="9" customHeight="1">
      <c r="F773" s="492"/>
      <c r="G773" s="492"/>
      <c r="H773" s="492"/>
      <c r="I773" s="492"/>
      <c r="S773" s="488"/>
      <c r="T773" s="488"/>
      <c r="U773" s="488"/>
      <c r="V773" s="488"/>
      <c r="X773" s="489"/>
      <c r="Y773" s="489"/>
      <c r="Z773" s="489"/>
      <c r="AA773" s="489"/>
      <c r="AB773" s="489"/>
      <c r="AC773" s="489"/>
      <c r="AD773" s="490"/>
      <c r="AE773" s="490"/>
      <c r="AF773" s="490"/>
      <c r="AG773" s="490"/>
      <c r="AH773" s="490"/>
      <c r="AI773" s="490"/>
      <c r="AJ773" s="490"/>
      <c r="AR773" s="489"/>
      <c r="AS773" s="489"/>
      <c r="AT773" s="489"/>
      <c r="AU773" s="489"/>
      <c r="AW773" s="489"/>
      <c r="AX773" s="489"/>
      <c r="AY773" s="489"/>
      <c r="AZ773" s="489"/>
      <c r="BA773" s="489"/>
      <c r="BB773" s="489"/>
      <c r="BC773" s="489"/>
      <c r="BD773" s="489"/>
      <c r="BE773" s="489"/>
      <c r="BF773" s="489"/>
      <c r="BG773" s="489"/>
      <c r="BI773" s="489"/>
      <c r="BJ773" s="489"/>
      <c r="BK773" s="489"/>
      <c r="BL773" s="489"/>
      <c r="BM773" s="489"/>
    </row>
    <row r="774" spans="6:65" ht="5.25" customHeight="1">
      <c r="F774" s="492"/>
      <c r="G774" s="492"/>
      <c r="H774" s="492"/>
      <c r="I774" s="492"/>
    </row>
    <row r="775" spans="6:65" ht="2.25" customHeight="1"/>
    <row r="776" spans="6:65" ht="1.5" customHeight="1"/>
    <row r="777" spans="6:65" ht="9.75" customHeight="1">
      <c r="S777" s="488" t="s">
        <v>1048</v>
      </c>
      <c r="T777" s="488"/>
      <c r="U777" s="488"/>
      <c r="V777" s="488"/>
      <c r="X777" s="489">
        <v>0</v>
      </c>
      <c r="Y777" s="489"/>
      <c r="Z777" s="489"/>
      <c r="AA777" s="489"/>
      <c r="AB777" s="489"/>
      <c r="AC777" s="489"/>
      <c r="AD777" s="490">
        <v>35</v>
      </c>
      <c r="AE777" s="490"/>
      <c r="AF777" s="490"/>
      <c r="AG777" s="490"/>
      <c r="AH777" s="490"/>
      <c r="AI777" s="490"/>
      <c r="AJ777" s="490"/>
      <c r="AR777" s="489">
        <v>35</v>
      </c>
      <c r="AS777" s="489"/>
      <c r="AT777" s="489"/>
      <c r="AU777" s="489"/>
      <c r="AW777" s="489">
        <v>0</v>
      </c>
      <c r="AX777" s="489"/>
      <c r="AY777" s="489"/>
      <c r="AZ777" s="489"/>
      <c r="BA777" s="489">
        <v>0</v>
      </c>
      <c r="BB777" s="489"/>
      <c r="BC777" s="489"/>
      <c r="BD777" s="489">
        <v>0</v>
      </c>
      <c r="BE777" s="489"/>
      <c r="BF777" s="489"/>
      <c r="BG777" s="489"/>
      <c r="BI777" s="489">
        <v>0</v>
      </c>
      <c r="BJ777" s="489"/>
      <c r="BK777" s="489"/>
      <c r="BL777" s="489"/>
      <c r="BM777" s="489"/>
    </row>
    <row r="778" spans="6:65" ht="6.75" customHeight="1"/>
    <row r="779" spans="6:65" ht="1.5" customHeight="1"/>
    <row r="780" spans="6:65" ht="9.75" customHeight="1">
      <c r="S780" s="488" t="s">
        <v>1045</v>
      </c>
      <c r="T780" s="488"/>
      <c r="U780" s="488"/>
      <c r="V780" s="488"/>
      <c r="X780" s="489">
        <v>0</v>
      </c>
      <c r="Y780" s="489"/>
      <c r="Z780" s="489"/>
      <c r="AA780" s="489"/>
      <c r="AB780" s="489"/>
      <c r="AC780" s="489"/>
      <c r="AD780" s="490">
        <v>72</v>
      </c>
      <c r="AE780" s="490"/>
      <c r="AF780" s="490"/>
      <c r="AG780" s="490"/>
      <c r="AH780" s="490"/>
      <c r="AI780" s="490"/>
      <c r="AJ780" s="490"/>
      <c r="AR780" s="489">
        <v>18</v>
      </c>
      <c r="AS780" s="489"/>
      <c r="AT780" s="489"/>
      <c r="AU780" s="489"/>
      <c r="AW780" s="489">
        <v>18</v>
      </c>
      <c r="AX780" s="489"/>
      <c r="AY780" s="489"/>
      <c r="AZ780" s="489"/>
      <c r="BA780" s="489">
        <v>18</v>
      </c>
      <c r="BB780" s="489"/>
      <c r="BC780" s="489"/>
      <c r="BD780" s="489">
        <v>18</v>
      </c>
      <c r="BE780" s="489"/>
      <c r="BF780" s="489"/>
      <c r="BG780" s="489"/>
      <c r="BI780" s="489">
        <v>0</v>
      </c>
      <c r="BJ780" s="489"/>
      <c r="BK780" s="489"/>
      <c r="BL780" s="489"/>
      <c r="BM780" s="489"/>
    </row>
    <row r="781" spans="6:65" ht="6.75" customHeight="1"/>
    <row r="782" spans="6:65" ht="1.5" customHeight="1"/>
    <row r="783" spans="6:65" ht="9.75" customHeight="1">
      <c r="S783" s="488" t="s">
        <v>1300</v>
      </c>
      <c r="T783" s="488"/>
      <c r="U783" s="488"/>
      <c r="V783" s="488"/>
      <c r="X783" s="489">
        <v>0</v>
      </c>
      <c r="Y783" s="489"/>
      <c r="Z783" s="489"/>
      <c r="AA783" s="489"/>
      <c r="AB783" s="489"/>
      <c r="AC783" s="489"/>
      <c r="AD783" s="490">
        <v>32.81</v>
      </c>
      <c r="AE783" s="490"/>
      <c r="AF783" s="490"/>
      <c r="AG783" s="490"/>
      <c r="AH783" s="490"/>
      <c r="AI783" s="490"/>
      <c r="AJ783" s="490"/>
      <c r="AR783" s="489">
        <v>32.81</v>
      </c>
      <c r="AS783" s="489"/>
      <c r="AT783" s="489"/>
      <c r="AU783" s="489"/>
      <c r="AW783" s="489">
        <v>0</v>
      </c>
      <c r="AX783" s="489"/>
      <c r="AY783" s="489"/>
      <c r="AZ783" s="489"/>
      <c r="BA783" s="489">
        <v>0</v>
      </c>
      <c r="BB783" s="489"/>
      <c r="BC783" s="489"/>
      <c r="BD783" s="489">
        <v>0</v>
      </c>
      <c r="BE783" s="489"/>
      <c r="BF783" s="489"/>
      <c r="BG783" s="489"/>
      <c r="BI783" s="489">
        <v>0</v>
      </c>
      <c r="BJ783" s="489"/>
      <c r="BK783" s="489"/>
      <c r="BL783" s="489"/>
      <c r="BM783" s="489"/>
    </row>
    <row r="784" spans="6:65" ht="6.75" customHeight="1"/>
    <row r="785" spans="2:65" ht="1.5" customHeight="1"/>
    <row r="786" spans="2:65" ht="9.75" customHeight="1">
      <c r="S786" s="488" t="s">
        <v>1040</v>
      </c>
      <c r="T786" s="488"/>
      <c r="U786" s="488"/>
      <c r="V786" s="488"/>
      <c r="X786" s="489">
        <v>0</v>
      </c>
      <c r="Y786" s="489"/>
      <c r="Z786" s="489"/>
      <c r="AA786" s="489"/>
      <c r="AB786" s="489"/>
      <c r="AC786" s="489"/>
      <c r="AD786" s="490">
        <v>25</v>
      </c>
      <c r="AE786" s="490"/>
      <c r="AF786" s="490"/>
      <c r="AG786" s="490"/>
      <c r="AH786" s="490"/>
      <c r="AI786" s="490"/>
      <c r="AJ786" s="490"/>
      <c r="AR786" s="489">
        <v>25</v>
      </c>
      <c r="AS786" s="489"/>
      <c r="AT786" s="489"/>
      <c r="AU786" s="489"/>
      <c r="AW786" s="489">
        <v>0</v>
      </c>
      <c r="AX786" s="489"/>
      <c r="AY786" s="489"/>
      <c r="AZ786" s="489"/>
      <c r="BA786" s="489">
        <v>0</v>
      </c>
      <c r="BB786" s="489"/>
      <c r="BC786" s="489"/>
      <c r="BD786" s="489">
        <v>0</v>
      </c>
      <c r="BE786" s="489"/>
      <c r="BF786" s="489"/>
      <c r="BG786" s="489"/>
      <c r="BI786" s="489">
        <v>0</v>
      </c>
      <c r="BJ786" s="489"/>
      <c r="BK786" s="489"/>
      <c r="BL786" s="489"/>
      <c r="BM786" s="489"/>
    </row>
    <row r="787" spans="2:65" ht="6.75" customHeight="1"/>
    <row r="788" spans="2:65" ht="1.5" customHeight="1"/>
    <row r="789" spans="2:65" ht="9.75" customHeight="1">
      <c r="S789" s="488" t="s">
        <v>1301</v>
      </c>
      <c r="T789" s="488"/>
      <c r="U789" s="488"/>
      <c r="V789" s="488"/>
      <c r="X789" s="489">
        <v>0</v>
      </c>
      <c r="Y789" s="489"/>
      <c r="Z789" s="489"/>
      <c r="AA789" s="489"/>
      <c r="AB789" s="489"/>
      <c r="AC789" s="489"/>
      <c r="AD789" s="490">
        <v>8.25</v>
      </c>
      <c r="AE789" s="490"/>
      <c r="AF789" s="490"/>
      <c r="AG789" s="490"/>
      <c r="AH789" s="490"/>
      <c r="AI789" s="490"/>
      <c r="AJ789" s="490"/>
      <c r="AR789" s="489">
        <v>8.25</v>
      </c>
      <c r="AS789" s="489"/>
      <c r="AT789" s="489"/>
      <c r="AU789" s="489"/>
      <c r="AW789" s="489">
        <v>0</v>
      </c>
      <c r="AX789" s="489"/>
      <c r="AY789" s="489"/>
      <c r="AZ789" s="489"/>
      <c r="BA789" s="489">
        <v>0</v>
      </c>
      <c r="BB789" s="489"/>
      <c r="BC789" s="489"/>
      <c r="BD789" s="489">
        <v>0</v>
      </c>
      <c r="BE789" s="489"/>
      <c r="BF789" s="489"/>
      <c r="BG789" s="489"/>
      <c r="BI789" s="489">
        <v>0</v>
      </c>
      <c r="BJ789" s="489"/>
      <c r="BK789" s="489"/>
      <c r="BL789" s="489"/>
      <c r="BM789" s="489"/>
    </row>
    <row r="790" spans="2:65" ht="6.75" customHeight="1"/>
    <row r="791" spans="2:65" ht="1.5" customHeight="1"/>
    <row r="792" spans="2:65" ht="9.75" customHeight="1">
      <c r="S792" s="488" t="s">
        <v>1041</v>
      </c>
      <c r="T792" s="488"/>
      <c r="U792" s="488"/>
      <c r="V792" s="488"/>
      <c r="X792" s="489">
        <v>0</v>
      </c>
      <c r="Y792" s="489"/>
      <c r="Z792" s="489"/>
      <c r="AA792" s="489"/>
      <c r="AB792" s="489"/>
      <c r="AC792" s="489"/>
      <c r="AD792" s="490">
        <v>8</v>
      </c>
      <c r="AE792" s="490"/>
      <c r="AF792" s="490"/>
      <c r="AG792" s="490"/>
      <c r="AH792" s="490"/>
      <c r="AI792" s="490"/>
      <c r="AJ792" s="490"/>
      <c r="AR792" s="489">
        <v>8</v>
      </c>
      <c r="AS792" s="489"/>
      <c r="AT792" s="489"/>
      <c r="AU792" s="489"/>
      <c r="AW792" s="489">
        <v>0</v>
      </c>
      <c r="AX792" s="489"/>
      <c r="AY792" s="489"/>
      <c r="AZ792" s="489"/>
      <c r="BA792" s="489">
        <v>0</v>
      </c>
      <c r="BB792" s="489"/>
      <c r="BC792" s="489"/>
      <c r="BD792" s="489">
        <v>0</v>
      </c>
      <c r="BE792" s="489"/>
      <c r="BF792" s="489"/>
      <c r="BG792" s="489"/>
      <c r="BI792" s="489">
        <v>0</v>
      </c>
      <c r="BJ792" s="489"/>
      <c r="BK792" s="489"/>
      <c r="BL792" s="489"/>
      <c r="BM792" s="489"/>
    </row>
    <row r="793" spans="2:65" ht="6.75" customHeight="1"/>
    <row r="794" spans="2:65" ht="1.5" customHeight="1"/>
    <row r="795" spans="2:65" ht="9.75" customHeight="1">
      <c r="S795" s="488" t="s">
        <v>1042</v>
      </c>
      <c r="T795" s="488"/>
      <c r="U795" s="488"/>
      <c r="V795" s="488"/>
      <c r="X795" s="489">
        <v>0</v>
      </c>
      <c r="Y795" s="489"/>
      <c r="Z795" s="489"/>
      <c r="AA795" s="489"/>
      <c r="AB795" s="489"/>
      <c r="AC795" s="489"/>
      <c r="AD795" s="490">
        <v>5</v>
      </c>
      <c r="AE795" s="490"/>
      <c r="AF795" s="490"/>
      <c r="AG795" s="490"/>
      <c r="AH795" s="490"/>
      <c r="AI795" s="490"/>
      <c r="AJ795" s="490"/>
      <c r="AR795" s="489">
        <v>5</v>
      </c>
      <c r="AS795" s="489"/>
      <c r="AT795" s="489"/>
      <c r="AU795" s="489"/>
      <c r="AW795" s="489">
        <v>0</v>
      </c>
      <c r="AX795" s="489"/>
      <c r="AY795" s="489"/>
      <c r="AZ795" s="489"/>
      <c r="BA795" s="489">
        <v>0</v>
      </c>
      <c r="BB795" s="489"/>
      <c r="BC795" s="489"/>
      <c r="BD795" s="489">
        <v>0</v>
      </c>
      <c r="BE795" s="489"/>
      <c r="BF795" s="489"/>
      <c r="BG795" s="489"/>
      <c r="BI795" s="489">
        <v>0</v>
      </c>
      <c r="BJ795" s="489"/>
      <c r="BK795" s="489"/>
      <c r="BL795" s="489"/>
      <c r="BM795" s="489"/>
    </row>
    <row r="796" spans="2:65" ht="6.75" customHeight="1"/>
    <row r="797" spans="2:65" ht="9" customHeight="1"/>
    <row r="798" spans="2:65" ht="14.25" customHeight="1">
      <c r="B798" s="482" t="s">
        <v>1201</v>
      </c>
      <c r="C798" s="482"/>
      <c r="D798" s="482"/>
      <c r="E798" s="482"/>
      <c r="F798" s="482"/>
      <c r="G798" s="482"/>
      <c r="H798" s="482"/>
      <c r="I798" s="482"/>
      <c r="J798" s="482"/>
      <c r="K798" s="482"/>
      <c r="L798" s="482"/>
      <c r="M798" s="482"/>
      <c r="N798" s="482"/>
      <c r="O798" s="482"/>
      <c r="P798" s="482"/>
      <c r="Q798" s="482"/>
      <c r="R798" s="482"/>
      <c r="S798" s="482"/>
      <c r="T798" s="482"/>
      <c r="U798" s="482"/>
    </row>
    <row r="799" spans="2:65" ht="0.75" customHeight="1"/>
    <row r="800" spans="2:65" ht="12" customHeight="1">
      <c r="F800" s="480" t="s">
        <v>1202</v>
      </c>
      <c r="G800" s="480"/>
      <c r="H800" s="480"/>
      <c r="I800" s="480"/>
    </row>
    <row r="801" spans="2:77" ht="12" customHeight="1">
      <c r="B801" s="493" t="s">
        <v>420</v>
      </c>
      <c r="C801" s="493"/>
      <c r="D801" s="493"/>
      <c r="F801" s="480"/>
      <c r="G801" s="480"/>
      <c r="H801" s="480"/>
      <c r="I801" s="480"/>
      <c r="J801" s="480" t="s">
        <v>1203</v>
      </c>
      <c r="K801" s="480"/>
      <c r="L801" s="480"/>
      <c r="N801" s="494" t="s">
        <v>1204</v>
      </c>
      <c r="O801" s="494"/>
      <c r="P801" s="494"/>
      <c r="Q801" s="494"/>
      <c r="S801" s="480" t="s">
        <v>1205</v>
      </c>
      <c r="T801" s="480"/>
      <c r="U801" s="480"/>
      <c r="V801" s="480"/>
      <c r="W801" s="480"/>
      <c r="X801" s="480"/>
      <c r="Y801" s="491" t="s">
        <v>1206</v>
      </c>
      <c r="Z801" s="491"/>
      <c r="AA801" s="491"/>
      <c r="AB801" s="491"/>
      <c r="AE801" s="491" t="s">
        <v>1207</v>
      </c>
      <c r="AF801" s="491"/>
      <c r="AG801" s="491"/>
      <c r="AH801" s="491"/>
      <c r="AI801" s="491"/>
      <c r="AJ801" s="491"/>
      <c r="AN801" s="491" t="s">
        <v>1208</v>
      </c>
      <c r="AO801" s="491"/>
      <c r="AP801" s="491"/>
      <c r="AQ801" s="491"/>
      <c r="AR801" s="491" t="s">
        <v>1209</v>
      </c>
      <c r="AS801" s="491"/>
      <c r="AT801" s="491"/>
      <c r="AU801" s="491"/>
      <c r="AW801" s="491" t="s">
        <v>1210</v>
      </c>
      <c r="AX801" s="491"/>
      <c r="AY801" s="491"/>
      <c r="AZ801" s="491"/>
      <c r="BA801" s="491" t="s">
        <v>1211</v>
      </c>
      <c r="BB801" s="491"/>
      <c r="BC801" s="491"/>
      <c r="BD801" s="491" t="s">
        <v>1212</v>
      </c>
      <c r="BE801" s="491"/>
      <c r="BF801" s="491"/>
      <c r="BG801" s="491"/>
      <c r="BH801" s="491" t="s">
        <v>1213</v>
      </c>
      <c r="BI801" s="491"/>
      <c r="BJ801" s="491"/>
      <c r="BK801" s="491"/>
      <c r="BM801" s="491" t="s">
        <v>1214</v>
      </c>
      <c r="BN801" s="491"/>
      <c r="BO801" s="491"/>
      <c r="BP801" s="491"/>
      <c r="BQ801" s="491"/>
      <c r="BR801" s="491"/>
      <c r="BS801" s="491" t="s">
        <v>1215</v>
      </c>
      <c r="BT801" s="491"/>
      <c r="BU801" s="491"/>
      <c r="BX801" s="480" t="s">
        <v>1216</v>
      </c>
      <c r="BY801" s="480"/>
    </row>
    <row r="802" spans="2:77" ht="11.25" customHeight="1">
      <c r="B802" s="493"/>
      <c r="C802" s="493"/>
      <c r="D802" s="493"/>
      <c r="F802" s="480"/>
      <c r="G802" s="480"/>
      <c r="H802" s="480"/>
      <c r="I802" s="480"/>
      <c r="J802" s="480"/>
      <c r="K802" s="480"/>
      <c r="L802" s="480"/>
      <c r="N802" s="494"/>
      <c r="O802" s="494"/>
      <c r="P802" s="494"/>
      <c r="Q802" s="494"/>
      <c r="S802" s="480"/>
      <c r="T802" s="480"/>
      <c r="U802" s="480"/>
      <c r="V802" s="480"/>
      <c r="W802" s="480"/>
      <c r="X802" s="480"/>
      <c r="Y802" s="491"/>
      <c r="Z802" s="491"/>
      <c r="AA802" s="491"/>
      <c r="AB802" s="491"/>
      <c r="AE802" s="491"/>
      <c r="AF802" s="491"/>
      <c r="AG802" s="491"/>
      <c r="AH802" s="491"/>
      <c r="AI802" s="491"/>
      <c r="AJ802" s="491"/>
      <c r="AN802" s="491"/>
      <c r="AO802" s="491"/>
      <c r="AP802" s="491"/>
      <c r="AQ802" s="491"/>
      <c r="AR802" s="491"/>
      <c r="AS802" s="491"/>
      <c r="AT802" s="491"/>
      <c r="AU802" s="491"/>
      <c r="AW802" s="491"/>
      <c r="AX802" s="491"/>
      <c r="AY802" s="491"/>
      <c r="AZ802" s="491"/>
      <c r="BA802" s="491"/>
      <c r="BB802" s="491"/>
      <c r="BC802" s="491"/>
      <c r="BD802" s="491"/>
      <c r="BE802" s="491"/>
      <c r="BF802" s="491"/>
      <c r="BG802" s="491"/>
      <c r="BH802" s="491"/>
      <c r="BI802" s="491"/>
      <c r="BJ802" s="491"/>
      <c r="BK802" s="491"/>
      <c r="BM802" s="491"/>
      <c r="BN802" s="491"/>
      <c r="BO802" s="491"/>
      <c r="BP802" s="491"/>
      <c r="BQ802" s="491"/>
      <c r="BR802" s="491"/>
      <c r="BS802" s="491"/>
      <c r="BT802" s="491"/>
      <c r="BU802" s="491"/>
      <c r="BX802" s="480"/>
      <c r="BY802" s="480"/>
    </row>
    <row r="803" spans="2:77" ht="6.75" customHeight="1"/>
    <row r="804" spans="2:77" ht="1.5" customHeight="1"/>
    <row r="805" spans="2:77" ht="9.75" customHeight="1">
      <c r="S805" s="488" t="s">
        <v>1043</v>
      </c>
      <c r="T805" s="488"/>
      <c r="U805" s="488"/>
      <c r="V805" s="488"/>
      <c r="X805" s="489">
        <v>0</v>
      </c>
      <c r="Y805" s="489"/>
      <c r="Z805" s="489"/>
      <c r="AA805" s="489"/>
      <c r="AB805" s="489"/>
      <c r="AC805" s="489"/>
      <c r="AD805" s="490">
        <v>5</v>
      </c>
      <c r="AE805" s="490"/>
      <c r="AF805" s="490"/>
      <c r="AG805" s="490"/>
      <c r="AH805" s="490"/>
      <c r="AI805" s="490"/>
      <c r="AJ805" s="490"/>
      <c r="AR805" s="489">
        <v>5</v>
      </c>
      <c r="AS805" s="489"/>
      <c r="AT805" s="489"/>
      <c r="AU805" s="489"/>
      <c r="AW805" s="489">
        <v>0</v>
      </c>
      <c r="AX805" s="489"/>
      <c r="AY805" s="489"/>
      <c r="AZ805" s="489"/>
      <c r="BA805" s="489">
        <v>0</v>
      </c>
      <c r="BB805" s="489"/>
      <c r="BC805" s="489"/>
      <c r="BD805" s="489">
        <v>0</v>
      </c>
      <c r="BE805" s="489"/>
      <c r="BF805" s="489"/>
      <c r="BG805" s="489"/>
      <c r="BI805" s="489">
        <v>0</v>
      </c>
      <c r="BJ805" s="489"/>
      <c r="BK805" s="489"/>
      <c r="BL805" s="489"/>
      <c r="BM805" s="489"/>
    </row>
    <row r="806" spans="2:77" ht="6.75" customHeight="1"/>
    <row r="807" spans="2:77" ht="1.5" customHeight="1"/>
    <row r="808" spans="2:77" ht="9.75" customHeight="1">
      <c r="S808" s="488" t="s">
        <v>1302</v>
      </c>
      <c r="T808" s="488"/>
      <c r="U808" s="488"/>
      <c r="V808" s="488"/>
      <c r="X808" s="489">
        <v>0</v>
      </c>
      <c r="Y808" s="489"/>
      <c r="Z808" s="489"/>
      <c r="AA808" s="489"/>
      <c r="AB808" s="489"/>
      <c r="AC808" s="489"/>
      <c r="AD808" s="490">
        <v>4.8600000000000003</v>
      </c>
      <c r="AE808" s="490"/>
      <c r="AF808" s="490"/>
      <c r="AG808" s="490"/>
      <c r="AH808" s="490"/>
      <c r="AI808" s="490"/>
      <c r="AJ808" s="490"/>
      <c r="AR808" s="489">
        <v>4.8600000000000003</v>
      </c>
      <c r="AS808" s="489"/>
      <c r="AT808" s="489"/>
      <c r="AU808" s="489"/>
      <c r="AW808" s="489">
        <v>0</v>
      </c>
      <c r="AX808" s="489"/>
      <c r="AY808" s="489"/>
      <c r="AZ808" s="489"/>
      <c r="BA808" s="489">
        <v>0</v>
      </c>
      <c r="BB808" s="489"/>
      <c r="BC808" s="489"/>
      <c r="BD808" s="489">
        <v>0</v>
      </c>
      <c r="BE808" s="489"/>
      <c r="BF808" s="489"/>
      <c r="BG808" s="489"/>
      <c r="BI808" s="489">
        <v>0</v>
      </c>
      <c r="BJ808" s="489"/>
      <c r="BK808" s="489"/>
      <c r="BL808" s="489"/>
      <c r="BM808" s="489"/>
    </row>
    <row r="809" spans="2:77" ht="6.75" customHeight="1"/>
    <row r="810" spans="2:77" ht="1.5" customHeight="1"/>
    <row r="811" spans="2:77" ht="9.75" customHeight="1">
      <c r="S811" s="488" t="s">
        <v>1044</v>
      </c>
      <c r="T811" s="488"/>
      <c r="U811" s="488"/>
      <c r="V811" s="488"/>
      <c r="X811" s="489">
        <v>0</v>
      </c>
      <c r="Y811" s="489"/>
      <c r="Z811" s="489"/>
      <c r="AA811" s="489"/>
      <c r="AB811" s="489"/>
      <c r="AC811" s="489"/>
      <c r="AD811" s="490">
        <v>3</v>
      </c>
      <c r="AE811" s="490"/>
      <c r="AF811" s="490"/>
      <c r="AG811" s="490"/>
      <c r="AH811" s="490"/>
      <c r="AI811" s="490"/>
      <c r="AJ811" s="490"/>
      <c r="AR811" s="489">
        <v>3</v>
      </c>
      <c r="AS811" s="489"/>
      <c r="AT811" s="489"/>
      <c r="AU811" s="489"/>
      <c r="AW811" s="489">
        <v>0</v>
      </c>
      <c r="AX811" s="489"/>
      <c r="AY811" s="489"/>
      <c r="AZ811" s="489"/>
      <c r="BA811" s="489">
        <v>0</v>
      </c>
      <c r="BB811" s="489"/>
      <c r="BC811" s="489"/>
      <c r="BD811" s="489">
        <v>0</v>
      </c>
      <c r="BE811" s="489"/>
      <c r="BF811" s="489"/>
      <c r="BG811" s="489"/>
      <c r="BI811" s="489">
        <v>0</v>
      </c>
      <c r="BJ811" s="489"/>
      <c r="BK811" s="489"/>
      <c r="BL811" s="489"/>
      <c r="BM811" s="489"/>
    </row>
    <row r="812" spans="2:77" ht="6.75" customHeight="1"/>
    <row r="813" spans="2:77" ht="1.5" customHeight="1"/>
    <row r="814" spans="2:77" ht="9.75" customHeight="1">
      <c r="S814" s="488" t="s">
        <v>1046</v>
      </c>
      <c r="T814" s="488"/>
      <c r="U814" s="488"/>
      <c r="V814" s="488"/>
      <c r="X814" s="489">
        <v>0</v>
      </c>
      <c r="Y814" s="489"/>
      <c r="Z814" s="489"/>
      <c r="AA814" s="489"/>
      <c r="AB814" s="489"/>
      <c r="AC814" s="489"/>
      <c r="AD814" s="490">
        <v>100</v>
      </c>
      <c r="AE814" s="490"/>
      <c r="AF814" s="490"/>
      <c r="AG814" s="490"/>
      <c r="AH814" s="490"/>
      <c r="AI814" s="490"/>
      <c r="AJ814" s="490"/>
      <c r="AR814" s="489">
        <v>25</v>
      </c>
      <c r="AS814" s="489"/>
      <c r="AT814" s="489"/>
      <c r="AU814" s="489"/>
      <c r="AW814" s="489">
        <v>25</v>
      </c>
      <c r="AX814" s="489"/>
      <c r="AY814" s="489"/>
      <c r="AZ814" s="489"/>
      <c r="BA814" s="489">
        <v>25</v>
      </c>
      <c r="BB814" s="489"/>
      <c r="BC814" s="489"/>
      <c r="BD814" s="489">
        <v>25</v>
      </c>
      <c r="BE814" s="489"/>
      <c r="BF814" s="489"/>
      <c r="BG814" s="489"/>
      <c r="BI814" s="489">
        <v>0</v>
      </c>
      <c r="BJ814" s="489"/>
      <c r="BK814" s="489"/>
      <c r="BL814" s="489"/>
      <c r="BM814" s="489"/>
    </row>
    <row r="815" spans="2:77" ht="6.75" customHeight="1"/>
    <row r="816" spans="2:77" ht="1.5" customHeight="1"/>
    <row r="817" spans="2:77" ht="14.25" customHeight="1">
      <c r="S817" s="496" t="s">
        <v>1232</v>
      </c>
      <c r="T817" s="496"/>
      <c r="U817" s="496"/>
      <c r="V817" s="496"/>
      <c r="X817" s="489">
        <v>0</v>
      </c>
      <c r="Y817" s="489"/>
      <c r="Z817" s="489"/>
      <c r="AA817" s="489"/>
      <c r="AB817" s="489"/>
      <c r="AC817" s="489"/>
      <c r="AD817" s="489">
        <v>513.91999999999996</v>
      </c>
      <c r="AE817" s="489"/>
      <c r="AF817" s="489"/>
      <c r="AG817" s="489"/>
      <c r="AH817" s="489"/>
      <c r="AI817" s="489"/>
      <c r="AJ817" s="489"/>
      <c r="AN817" s="489">
        <v>513.91999999999996</v>
      </c>
      <c r="AO817" s="489"/>
      <c r="AP817" s="489"/>
      <c r="AQ817" s="489"/>
      <c r="AR817" s="489">
        <v>334.92</v>
      </c>
      <c r="AS817" s="489"/>
      <c r="AT817" s="489"/>
      <c r="AU817" s="489"/>
      <c r="AW817" s="489">
        <v>43</v>
      </c>
      <c r="AX817" s="489"/>
      <c r="AY817" s="489"/>
      <c r="AZ817" s="489"/>
      <c r="BA817" s="489">
        <v>68</v>
      </c>
      <c r="BB817" s="489"/>
      <c r="BC817" s="489"/>
      <c r="BD817" s="489">
        <v>68</v>
      </c>
      <c r="BE817" s="489"/>
      <c r="BF817" s="489"/>
      <c r="BG817" s="489"/>
      <c r="BH817" s="489">
        <v>0</v>
      </c>
      <c r="BI817" s="489"/>
      <c r="BJ817" s="489"/>
      <c r="BK817" s="489"/>
      <c r="BL817" s="489"/>
    </row>
    <row r="818" spans="2:77" ht="10.5" customHeight="1">
      <c r="B818" s="496" t="s">
        <v>1303</v>
      </c>
      <c r="C818" s="496"/>
      <c r="D818" s="496"/>
      <c r="E818" s="496"/>
      <c r="F818" s="496"/>
      <c r="G818" s="496"/>
      <c r="H818" s="496"/>
      <c r="I818" s="496"/>
      <c r="J818" s="496"/>
      <c r="K818" s="496"/>
      <c r="L818" s="496"/>
      <c r="M818" s="496"/>
      <c r="N818" s="496"/>
      <c r="O818" s="496"/>
      <c r="P818" s="496"/>
      <c r="Q818" s="496"/>
      <c r="R818" s="496"/>
      <c r="S818" s="496"/>
      <c r="T818" s="496"/>
      <c r="U818" s="496"/>
      <c r="V818" s="496"/>
      <c r="W818" s="496"/>
      <c r="X818" s="496"/>
      <c r="Y818" s="496"/>
      <c r="Z818" s="496"/>
      <c r="AA818" s="496"/>
      <c r="AB818" s="496"/>
      <c r="AC818" s="496"/>
      <c r="AD818" s="496"/>
      <c r="AE818" s="496"/>
      <c r="AF818" s="496"/>
      <c r="AG818" s="496"/>
      <c r="AH818" s="496"/>
      <c r="AI818" s="496"/>
      <c r="AJ818" s="496"/>
      <c r="AK818" s="496"/>
      <c r="AL818" s="496"/>
      <c r="AM818" s="496"/>
      <c r="AN818" s="496"/>
      <c r="AO818" s="496"/>
      <c r="AP818" s="496"/>
      <c r="AQ818" s="496"/>
      <c r="AR818" s="496"/>
      <c r="AS818" s="496"/>
      <c r="AT818" s="496"/>
      <c r="AU818" s="496"/>
      <c r="AV818" s="496"/>
      <c r="AW818" s="496"/>
      <c r="AX818" s="496"/>
      <c r="AY818" s="496"/>
      <c r="AZ818" s="496"/>
      <c r="BA818" s="496"/>
      <c r="BB818" s="496"/>
      <c r="BC818" s="496"/>
      <c r="BD818" s="496"/>
      <c r="BE818" s="496"/>
      <c r="BF818" s="496"/>
      <c r="BG818" s="496"/>
      <c r="BH818" s="496"/>
      <c r="BI818" s="496"/>
      <c r="BJ818" s="496"/>
      <c r="BK818" s="496"/>
      <c r="BL818" s="496"/>
      <c r="BM818" s="496"/>
      <c r="BN818" s="496"/>
      <c r="BO818" s="496"/>
      <c r="BP818" s="496"/>
      <c r="BQ818" s="496"/>
      <c r="BR818" s="496"/>
      <c r="BS818" s="496"/>
      <c r="BT818" s="496"/>
      <c r="BU818" s="496"/>
      <c r="BV818" s="496"/>
      <c r="BW818" s="496"/>
      <c r="BX818" s="496"/>
    </row>
    <row r="819" spans="2:77" ht="3" customHeight="1"/>
    <row r="820" spans="2:77" ht="1.5" customHeight="1"/>
    <row r="821" spans="2:77" ht="12.75" hidden="1" customHeight="1">
      <c r="B821" s="488" t="s">
        <v>319</v>
      </c>
      <c r="C821" s="488"/>
      <c r="D821" s="488"/>
      <c r="F821" s="492" t="s">
        <v>1304</v>
      </c>
      <c r="G821" s="492"/>
      <c r="H821" s="492"/>
      <c r="I821" s="492"/>
      <c r="J821" s="492" t="s">
        <v>1218</v>
      </c>
      <c r="K821" s="492"/>
      <c r="L821" s="492"/>
      <c r="N821" s="487" t="s">
        <v>524</v>
      </c>
      <c r="O821" s="487"/>
      <c r="P821" s="487"/>
      <c r="Q821" s="487"/>
      <c r="BN821" s="489">
        <v>0</v>
      </c>
      <c r="BO821" s="489"/>
      <c r="BP821" s="489"/>
      <c r="BQ821" s="489"/>
      <c r="BR821" s="489"/>
      <c r="BS821" s="489">
        <v>0</v>
      </c>
      <c r="BT821" s="489"/>
      <c r="BU821" s="489"/>
      <c r="BV821" s="489"/>
      <c r="BW821" s="489"/>
      <c r="BX821" s="487" t="s">
        <v>1305</v>
      </c>
      <c r="BY821" s="487"/>
    </row>
    <row r="822" spans="2:77" ht="5.25" customHeight="1">
      <c r="B822" s="488"/>
      <c r="C822" s="488"/>
      <c r="D822" s="488"/>
      <c r="F822" s="492"/>
      <c r="G822" s="492"/>
      <c r="H822" s="492"/>
      <c r="I822" s="492"/>
      <c r="J822" s="492"/>
      <c r="K822" s="492"/>
      <c r="L822" s="492"/>
      <c r="N822" s="487"/>
      <c r="O822" s="487"/>
      <c r="P822" s="487"/>
      <c r="Q822" s="487"/>
      <c r="S822" s="488" t="s">
        <v>1230</v>
      </c>
      <c r="T822" s="488"/>
      <c r="U822" s="488"/>
      <c r="V822" s="488"/>
      <c r="X822" s="489">
        <v>-13.37</v>
      </c>
      <c r="Y822" s="489"/>
      <c r="Z822" s="489"/>
      <c r="AA822" s="489"/>
      <c r="AB822" s="489"/>
      <c r="AC822" s="489"/>
      <c r="AD822" s="490">
        <v>0</v>
      </c>
      <c r="AE822" s="490"/>
      <c r="AF822" s="490"/>
      <c r="AG822" s="490"/>
      <c r="AH822" s="490"/>
      <c r="AI822" s="490"/>
      <c r="AJ822" s="490"/>
      <c r="AN822" s="489">
        <v>-13.37</v>
      </c>
      <c r="AO822" s="489"/>
      <c r="AP822" s="489"/>
      <c r="AQ822" s="489"/>
      <c r="AR822" s="489">
        <v>-13.37</v>
      </c>
      <c r="AS822" s="489"/>
      <c r="AT822" s="489"/>
      <c r="AU822" s="489"/>
      <c r="AW822" s="489">
        <v>0</v>
      </c>
      <c r="AX822" s="489"/>
      <c r="AY822" s="489"/>
      <c r="AZ822" s="489"/>
      <c r="BA822" s="489">
        <v>0</v>
      </c>
      <c r="BB822" s="489"/>
      <c r="BC822" s="489"/>
      <c r="BD822" s="489">
        <v>0</v>
      </c>
      <c r="BE822" s="489"/>
      <c r="BF822" s="489"/>
      <c r="BG822" s="489"/>
      <c r="BI822" s="489">
        <v>0</v>
      </c>
      <c r="BJ822" s="489"/>
      <c r="BK822" s="489"/>
      <c r="BL822" s="489"/>
      <c r="BM822" s="489"/>
      <c r="BN822" s="489"/>
      <c r="BO822" s="489"/>
      <c r="BP822" s="489"/>
      <c r="BQ822" s="489"/>
      <c r="BR822" s="489"/>
      <c r="BS822" s="489"/>
      <c r="BT822" s="489"/>
      <c r="BU822" s="489"/>
      <c r="BV822" s="489"/>
      <c r="BW822" s="489"/>
      <c r="BX822" s="487"/>
      <c r="BY822" s="487"/>
    </row>
    <row r="823" spans="2:77" ht="4.5" customHeight="1">
      <c r="B823" s="488"/>
      <c r="C823" s="488"/>
      <c r="D823" s="488"/>
      <c r="F823" s="492"/>
      <c r="G823" s="492"/>
      <c r="H823" s="492"/>
      <c r="I823" s="492"/>
      <c r="J823" s="492"/>
      <c r="K823" s="492"/>
      <c r="L823" s="492"/>
      <c r="N823" s="487"/>
      <c r="O823" s="487"/>
      <c r="P823" s="487"/>
      <c r="Q823" s="487"/>
      <c r="S823" s="488"/>
      <c r="T823" s="488"/>
      <c r="U823" s="488"/>
      <c r="V823" s="488"/>
      <c r="X823" s="489"/>
      <c r="Y823" s="489"/>
      <c r="Z823" s="489"/>
      <c r="AA823" s="489"/>
      <c r="AB823" s="489"/>
      <c r="AC823" s="489"/>
      <c r="AD823" s="490"/>
      <c r="AE823" s="490"/>
      <c r="AF823" s="490"/>
      <c r="AG823" s="490"/>
      <c r="AH823" s="490"/>
      <c r="AI823" s="490"/>
      <c r="AJ823" s="490"/>
      <c r="AN823" s="489"/>
      <c r="AO823" s="489"/>
      <c r="AP823" s="489"/>
      <c r="AQ823" s="489"/>
      <c r="AR823" s="489"/>
      <c r="AS823" s="489"/>
      <c r="AT823" s="489"/>
      <c r="AU823" s="489"/>
      <c r="AW823" s="489"/>
      <c r="AX823" s="489"/>
      <c r="AY823" s="489"/>
      <c r="AZ823" s="489"/>
      <c r="BA823" s="489"/>
      <c r="BB823" s="489"/>
      <c r="BC823" s="489"/>
      <c r="BD823" s="489"/>
      <c r="BE823" s="489"/>
      <c r="BF823" s="489"/>
      <c r="BG823" s="489"/>
      <c r="BI823" s="489"/>
      <c r="BJ823" s="489"/>
      <c r="BK823" s="489"/>
      <c r="BL823" s="489"/>
      <c r="BM823" s="489"/>
      <c r="BN823" s="489"/>
      <c r="BO823" s="489"/>
      <c r="BP823" s="489"/>
      <c r="BQ823" s="489"/>
      <c r="BR823" s="489"/>
      <c r="BS823" s="489"/>
      <c r="BT823" s="489"/>
      <c r="BU823" s="489"/>
      <c r="BV823" s="489"/>
      <c r="BW823" s="489"/>
      <c r="BX823" s="487"/>
      <c r="BY823" s="487"/>
    </row>
    <row r="824" spans="2:77" ht="0.75" customHeight="1">
      <c r="F824" s="492"/>
      <c r="G824" s="492"/>
      <c r="H824" s="492"/>
      <c r="I824" s="492"/>
      <c r="J824" s="492"/>
      <c r="K824" s="492"/>
      <c r="L824" s="492"/>
      <c r="S824" s="488"/>
      <c r="T824" s="488"/>
      <c r="U824" s="488"/>
      <c r="V824" s="488"/>
      <c r="AN824" s="489"/>
      <c r="AO824" s="489"/>
      <c r="AP824" s="489"/>
      <c r="AQ824" s="489"/>
    </row>
    <row r="825" spans="2:77" ht="12.75" hidden="1" customHeight="1">
      <c r="F825" s="492"/>
      <c r="G825" s="492"/>
      <c r="H825" s="492"/>
      <c r="I825" s="492"/>
      <c r="J825" s="492"/>
      <c r="K825" s="492"/>
      <c r="L825" s="492"/>
      <c r="AN825" s="489"/>
      <c r="AO825" s="489"/>
      <c r="AP825" s="489"/>
      <c r="AQ825" s="489"/>
    </row>
    <row r="826" spans="2:77" ht="6.75" customHeight="1">
      <c r="F826" s="492"/>
      <c r="G826" s="492"/>
      <c r="H826" s="492"/>
      <c r="I826" s="492"/>
      <c r="J826" s="492"/>
      <c r="K826" s="492"/>
      <c r="L826" s="492"/>
    </row>
    <row r="827" spans="2:77" ht="2.25" customHeight="1">
      <c r="F827" s="492"/>
      <c r="G827" s="492"/>
      <c r="H827" s="492"/>
      <c r="I827" s="492"/>
      <c r="J827" s="492"/>
      <c r="K827" s="492"/>
      <c r="L827" s="492"/>
    </row>
    <row r="828" spans="2:77" ht="9.75" customHeight="1">
      <c r="F828" s="492"/>
      <c r="G828" s="492"/>
      <c r="H828" s="492"/>
      <c r="I828" s="492"/>
    </row>
    <row r="829" spans="2:77" ht="10.5" customHeight="1">
      <c r="F829" s="492"/>
      <c r="G829" s="492"/>
      <c r="H829" s="492"/>
      <c r="I829" s="492"/>
    </row>
    <row r="830" spans="2:77" ht="2.25" customHeight="1"/>
    <row r="831" spans="2:77" ht="1.5" customHeight="1"/>
    <row r="832" spans="2:77" ht="12.75" hidden="1" customHeight="1">
      <c r="B832" s="488" t="s">
        <v>321</v>
      </c>
      <c r="C832" s="488"/>
      <c r="D832" s="488"/>
      <c r="F832" s="492" t="s">
        <v>1306</v>
      </c>
      <c r="G832" s="492"/>
      <c r="H832" s="492"/>
      <c r="I832" s="492"/>
      <c r="J832" s="492" t="s">
        <v>1218</v>
      </c>
      <c r="K832" s="492"/>
      <c r="L832" s="492"/>
      <c r="N832" s="487" t="s">
        <v>528</v>
      </c>
      <c r="O832" s="487"/>
      <c r="P832" s="487"/>
      <c r="Q832" s="487"/>
      <c r="BN832" s="489">
        <v>0</v>
      </c>
      <c r="BO832" s="489"/>
      <c r="BP832" s="489"/>
      <c r="BQ832" s="489"/>
      <c r="BR832" s="489"/>
      <c r="BS832" s="489">
        <v>0</v>
      </c>
      <c r="BT832" s="489"/>
      <c r="BU832" s="489"/>
      <c r="BV832" s="489"/>
      <c r="BW832" s="489"/>
      <c r="BX832" s="487" t="s">
        <v>1222</v>
      </c>
      <c r="BY832" s="487"/>
    </row>
    <row r="833" spans="2:77" ht="5.25" customHeight="1">
      <c r="B833" s="488"/>
      <c r="C833" s="488"/>
      <c r="D833" s="488"/>
      <c r="F833" s="492"/>
      <c r="G833" s="492"/>
      <c r="H833" s="492"/>
      <c r="I833" s="492"/>
      <c r="J833" s="492"/>
      <c r="K833" s="492"/>
      <c r="L833" s="492"/>
      <c r="N833" s="487"/>
      <c r="O833" s="487"/>
      <c r="P833" s="487"/>
      <c r="Q833" s="487"/>
      <c r="S833" s="488" t="s">
        <v>1223</v>
      </c>
      <c r="T833" s="488"/>
      <c r="U833" s="488"/>
      <c r="V833" s="488"/>
      <c r="X833" s="489">
        <v>-0.25</v>
      </c>
      <c r="Y833" s="489"/>
      <c r="Z833" s="489"/>
      <c r="AA833" s="489"/>
      <c r="AB833" s="489"/>
      <c r="AC833" s="489"/>
      <c r="AD833" s="490">
        <v>0</v>
      </c>
      <c r="AE833" s="490"/>
      <c r="AF833" s="490"/>
      <c r="AG833" s="490"/>
      <c r="AH833" s="490"/>
      <c r="AI833" s="490"/>
      <c r="AJ833" s="490"/>
      <c r="AN833" s="489">
        <v>-0.25</v>
      </c>
      <c r="AO833" s="489"/>
      <c r="AP833" s="489"/>
      <c r="AQ833" s="489"/>
      <c r="AR833" s="489">
        <v>-0.25</v>
      </c>
      <c r="AS833" s="489"/>
      <c r="AT833" s="489"/>
      <c r="AU833" s="489"/>
      <c r="AW833" s="489">
        <v>0</v>
      </c>
      <c r="AX833" s="489"/>
      <c r="AY833" s="489"/>
      <c r="AZ833" s="489"/>
      <c r="BA833" s="489">
        <v>0</v>
      </c>
      <c r="BB833" s="489"/>
      <c r="BC833" s="489"/>
      <c r="BD833" s="489">
        <v>0</v>
      </c>
      <c r="BE833" s="489"/>
      <c r="BF833" s="489"/>
      <c r="BG833" s="489"/>
      <c r="BI833" s="489">
        <v>0</v>
      </c>
      <c r="BJ833" s="489"/>
      <c r="BK833" s="489"/>
      <c r="BL833" s="489"/>
      <c r="BM833" s="489"/>
      <c r="BN833" s="489"/>
      <c r="BO833" s="489"/>
      <c r="BP833" s="489"/>
      <c r="BQ833" s="489"/>
      <c r="BR833" s="489"/>
      <c r="BS833" s="489"/>
      <c r="BT833" s="489"/>
      <c r="BU833" s="489"/>
      <c r="BV833" s="489"/>
      <c r="BW833" s="489"/>
      <c r="BX833" s="487"/>
      <c r="BY833" s="487"/>
    </row>
    <row r="834" spans="2:77" ht="4.5" customHeight="1">
      <c r="B834" s="488"/>
      <c r="C834" s="488"/>
      <c r="D834" s="488"/>
      <c r="F834" s="492"/>
      <c r="G834" s="492"/>
      <c r="H834" s="492"/>
      <c r="I834" s="492"/>
      <c r="J834" s="492"/>
      <c r="K834" s="492"/>
      <c r="L834" s="492"/>
      <c r="N834" s="487"/>
      <c r="O834" s="487"/>
      <c r="P834" s="487"/>
      <c r="Q834" s="487"/>
      <c r="S834" s="488"/>
      <c r="T834" s="488"/>
      <c r="U834" s="488"/>
      <c r="V834" s="488"/>
      <c r="X834" s="489"/>
      <c r="Y834" s="489"/>
      <c r="Z834" s="489"/>
      <c r="AA834" s="489"/>
      <c r="AB834" s="489"/>
      <c r="AC834" s="489"/>
      <c r="AD834" s="490"/>
      <c r="AE834" s="490"/>
      <c r="AF834" s="490"/>
      <c r="AG834" s="490"/>
      <c r="AH834" s="490"/>
      <c r="AI834" s="490"/>
      <c r="AJ834" s="490"/>
      <c r="AN834" s="489"/>
      <c r="AO834" s="489"/>
      <c r="AP834" s="489"/>
      <c r="AQ834" s="489"/>
      <c r="AR834" s="489"/>
      <c r="AS834" s="489"/>
      <c r="AT834" s="489"/>
      <c r="AU834" s="489"/>
      <c r="AW834" s="489"/>
      <c r="AX834" s="489"/>
      <c r="AY834" s="489"/>
      <c r="AZ834" s="489"/>
      <c r="BA834" s="489"/>
      <c r="BB834" s="489"/>
      <c r="BC834" s="489"/>
      <c r="BD834" s="489"/>
      <c r="BE834" s="489"/>
      <c r="BF834" s="489"/>
      <c r="BG834" s="489"/>
      <c r="BI834" s="489"/>
      <c r="BJ834" s="489"/>
      <c r="BK834" s="489"/>
      <c r="BL834" s="489"/>
      <c r="BM834" s="489"/>
      <c r="BN834" s="489"/>
      <c r="BO834" s="489"/>
      <c r="BP834" s="489"/>
      <c r="BQ834" s="489"/>
      <c r="BR834" s="489"/>
      <c r="BS834" s="489"/>
      <c r="BT834" s="489"/>
      <c r="BU834" s="489"/>
      <c r="BV834" s="489"/>
      <c r="BW834" s="489"/>
      <c r="BX834" s="487"/>
      <c r="BY834" s="487"/>
    </row>
    <row r="835" spans="2:77" ht="0.75" customHeight="1">
      <c r="F835" s="492"/>
      <c r="G835" s="492"/>
      <c r="H835" s="492"/>
      <c r="I835" s="492"/>
      <c r="J835" s="492"/>
      <c r="K835" s="492"/>
      <c r="L835" s="492"/>
      <c r="S835" s="488"/>
      <c r="T835" s="488"/>
      <c r="U835" s="488"/>
      <c r="V835" s="488"/>
      <c r="AN835" s="489"/>
      <c r="AO835" s="489"/>
      <c r="AP835" s="489"/>
      <c r="AQ835" s="489"/>
    </row>
    <row r="836" spans="2:77" ht="12.75" hidden="1" customHeight="1">
      <c r="F836" s="492"/>
      <c r="G836" s="492"/>
      <c r="H836" s="492"/>
      <c r="I836" s="492"/>
      <c r="J836" s="492"/>
      <c r="K836" s="492"/>
      <c r="L836" s="492"/>
      <c r="AN836" s="489"/>
      <c r="AO836" s="489"/>
      <c r="AP836" s="489"/>
      <c r="AQ836" s="489"/>
    </row>
    <row r="837" spans="2:77" ht="6.75" customHeight="1">
      <c r="F837" s="492"/>
      <c r="G837" s="492"/>
      <c r="H837" s="492"/>
      <c r="I837" s="492"/>
      <c r="J837" s="492"/>
      <c r="K837" s="492"/>
      <c r="L837" s="492"/>
    </row>
    <row r="838" spans="2:77" ht="2.25" customHeight="1">
      <c r="F838" s="492"/>
      <c r="G838" s="492"/>
      <c r="H838" s="492"/>
      <c r="I838" s="492"/>
      <c r="J838" s="492"/>
      <c r="K838" s="492"/>
      <c r="L838" s="492"/>
    </row>
    <row r="839" spans="2:77" ht="9.75" customHeight="1">
      <c r="F839" s="492"/>
      <c r="G839" s="492"/>
      <c r="H839" s="492"/>
      <c r="I839" s="492"/>
    </row>
    <row r="840" spans="2:77" ht="10.5" customHeight="1">
      <c r="F840" s="492"/>
      <c r="G840" s="492"/>
      <c r="H840" s="492"/>
      <c r="I840" s="492"/>
    </row>
    <row r="841" spans="2:77" ht="2.25" customHeight="1"/>
    <row r="842" spans="2:77" ht="1.5" customHeight="1"/>
    <row r="843" spans="2:77" ht="12.75" hidden="1" customHeight="1">
      <c r="B843" s="488" t="s">
        <v>325</v>
      </c>
      <c r="C843" s="488"/>
      <c r="D843" s="488"/>
      <c r="F843" s="492" t="s">
        <v>1307</v>
      </c>
      <c r="G843" s="492"/>
      <c r="H843" s="492"/>
      <c r="I843" s="492"/>
      <c r="J843" s="492" t="s">
        <v>1218</v>
      </c>
      <c r="K843" s="492"/>
      <c r="L843" s="492"/>
      <c r="N843" s="487" t="s">
        <v>469</v>
      </c>
      <c r="O843" s="487"/>
      <c r="P843" s="487"/>
      <c r="Q843" s="487"/>
      <c r="BN843" s="489">
        <v>0</v>
      </c>
      <c r="BO843" s="489"/>
      <c r="BP843" s="489"/>
      <c r="BQ843" s="489"/>
      <c r="BR843" s="489"/>
      <c r="BS843" s="489">
        <v>0</v>
      </c>
      <c r="BT843" s="489"/>
      <c r="BU843" s="489"/>
      <c r="BV843" s="489"/>
      <c r="BW843" s="489"/>
      <c r="BX843" s="487" t="s">
        <v>1222</v>
      </c>
      <c r="BY843" s="487"/>
    </row>
    <row r="844" spans="2:77" ht="5.25" customHeight="1">
      <c r="B844" s="488"/>
      <c r="C844" s="488"/>
      <c r="D844" s="488"/>
      <c r="F844" s="492"/>
      <c r="G844" s="492"/>
      <c r="H844" s="492"/>
      <c r="I844" s="492"/>
      <c r="J844" s="492"/>
      <c r="K844" s="492"/>
      <c r="L844" s="492"/>
      <c r="N844" s="487"/>
      <c r="O844" s="487"/>
      <c r="P844" s="487"/>
      <c r="Q844" s="487"/>
      <c r="S844" s="488" t="s">
        <v>1223</v>
      </c>
      <c r="T844" s="488"/>
      <c r="U844" s="488"/>
      <c r="V844" s="488"/>
      <c r="X844" s="489">
        <v>-1703.61</v>
      </c>
      <c r="Y844" s="489"/>
      <c r="Z844" s="489"/>
      <c r="AA844" s="489"/>
      <c r="AB844" s="489"/>
      <c r="AC844" s="489"/>
      <c r="AD844" s="490">
        <v>0</v>
      </c>
      <c r="AE844" s="490"/>
      <c r="AF844" s="490"/>
      <c r="AG844" s="490"/>
      <c r="AH844" s="490"/>
      <c r="AI844" s="490"/>
      <c r="AJ844" s="490"/>
      <c r="AN844" s="489">
        <v>-1703.61</v>
      </c>
      <c r="AO844" s="489"/>
      <c r="AP844" s="489"/>
      <c r="AQ844" s="489"/>
      <c r="AR844" s="489">
        <v>-1703.61</v>
      </c>
      <c r="AS844" s="489"/>
      <c r="AT844" s="489"/>
      <c r="AU844" s="489"/>
      <c r="AW844" s="489">
        <v>0</v>
      </c>
      <c r="AX844" s="489"/>
      <c r="AY844" s="489"/>
      <c r="AZ844" s="489"/>
      <c r="BA844" s="489">
        <v>0</v>
      </c>
      <c r="BB844" s="489"/>
      <c r="BC844" s="489"/>
      <c r="BD844" s="489">
        <v>0</v>
      </c>
      <c r="BE844" s="489"/>
      <c r="BF844" s="489"/>
      <c r="BG844" s="489"/>
      <c r="BI844" s="489">
        <v>0</v>
      </c>
      <c r="BJ844" s="489"/>
      <c r="BK844" s="489"/>
      <c r="BL844" s="489"/>
      <c r="BM844" s="489"/>
      <c r="BN844" s="489"/>
      <c r="BO844" s="489"/>
      <c r="BP844" s="489"/>
      <c r="BQ844" s="489"/>
      <c r="BR844" s="489"/>
      <c r="BS844" s="489"/>
      <c r="BT844" s="489"/>
      <c r="BU844" s="489"/>
      <c r="BV844" s="489"/>
      <c r="BW844" s="489"/>
      <c r="BX844" s="487"/>
      <c r="BY844" s="487"/>
    </row>
    <row r="845" spans="2:77" ht="4.5" customHeight="1">
      <c r="B845" s="488"/>
      <c r="C845" s="488"/>
      <c r="D845" s="488"/>
      <c r="F845" s="492"/>
      <c r="G845" s="492"/>
      <c r="H845" s="492"/>
      <c r="I845" s="492"/>
      <c r="J845" s="492"/>
      <c r="K845" s="492"/>
      <c r="L845" s="492"/>
      <c r="N845" s="487"/>
      <c r="O845" s="487"/>
      <c r="P845" s="487"/>
      <c r="Q845" s="487"/>
      <c r="S845" s="488"/>
      <c r="T845" s="488"/>
      <c r="U845" s="488"/>
      <c r="V845" s="488"/>
      <c r="X845" s="489"/>
      <c r="Y845" s="489"/>
      <c r="Z845" s="489"/>
      <c r="AA845" s="489"/>
      <c r="AB845" s="489"/>
      <c r="AC845" s="489"/>
      <c r="AD845" s="490"/>
      <c r="AE845" s="490"/>
      <c r="AF845" s="490"/>
      <c r="AG845" s="490"/>
      <c r="AH845" s="490"/>
      <c r="AI845" s="490"/>
      <c r="AJ845" s="490"/>
      <c r="AN845" s="489"/>
      <c r="AO845" s="489"/>
      <c r="AP845" s="489"/>
      <c r="AQ845" s="489"/>
      <c r="AR845" s="489"/>
      <c r="AS845" s="489"/>
      <c r="AT845" s="489"/>
      <c r="AU845" s="489"/>
      <c r="AW845" s="489"/>
      <c r="AX845" s="489"/>
      <c r="AY845" s="489"/>
      <c r="AZ845" s="489"/>
      <c r="BA845" s="489"/>
      <c r="BB845" s="489"/>
      <c r="BC845" s="489"/>
      <c r="BD845" s="489"/>
      <c r="BE845" s="489"/>
      <c r="BF845" s="489"/>
      <c r="BG845" s="489"/>
      <c r="BI845" s="489"/>
      <c r="BJ845" s="489"/>
      <c r="BK845" s="489"/>
      <c r="BL845" s="489"/>
      <c r="BM845" s="489"/>
      <c r="BN845" s="489"/>
      <c r="BO845" s="489"/>
      <c r="BP845" s="489"/>
      <c r="BQ845" s="489"/>
      <c r="BR845" s="489"/>
      <c r="BS845" s="489"/>
      <c r="BT845" s="489"/>
      <c r="BU845" s="489"/>
      <c r="BV845" s="489"/>
      <c r="BW845" s="489"/>
      <c r="BX845" s="487"/>
      <c r="BY845" s="487"/>
    </row>
    <row r="846" spans="2:77" ht="0.75" customHeight="1">
      <c r="F846" s="492"/>
      <c r="G846" s="492"/>
      <c r="H846" s="492"/>
      <c r="I846" s="492"/>
      <c r="J846" s="492"/>
      <c r="K846" s="492"/>
      <c r="L846" s="492"/>
      <c r="S846" s="488"/>
      <c r="T846" s="488"/>
      <c r="U846" s="488"/>
      <c r="V846" s="488"/>
      <c r="AN846" s="489"/>
      <c r="AO846" s="489"/>
      <c r="AP846" s="489"/>
      <c r="AQ846" s="489"/>
    </row>
    <row r="847" spans="2:77" ht="12.75" hidden="1" customHeight="1">
      <c r="F847" s="492"/>
      <c r="G847" s="492"/>
      <c r="H847" s="492"/>
      <c r="I847" s="492"/>
      <c r="J847" s="492"/>
      <c r="K847" s="492"/>
      <c r="L847" s="492"/>
      <c r="AN847" s="489"/>
      <c r="AO847" s="489"/>
      <c r="AP847" s="489"/>
      <c r="AQ847" s="489"/>
    </row>
    <row r="848" spans="2:77" ht="6.75" customHeight="1">
      <c r="F848" s="492"/>
      <c r="G848" s="492"/>
      <c r="H848" s="492"/>
      <c r="I848" s="492"/>
      <c r="J848" s="492"/>
      <c r="K848" s="492"/>
      <c r="L848" s="492"/>
    </row>
    <row r="849" spans="2:74" ht="2.25" customHeight="1">
      <c r="F849" s="492"/>
      <c r="G849" s="492"/>
      <c r="H849" s="492"/>
      <c r="I849" s="492"/>
      <c r="J849" s="492"/>
      <c r="K849" s="492"/>
      <c r="L849" s="492"/>
    </row>
    <row r="850" spans="2:74" ht="9.75" customHeight="1">
      <c r="F850" s="492"/>
      <c r="G850" s="492"/>
      <c r="H850" s="492"/>
      <c r="I850" s="492"/>
    </row>
    <row r="851" spans="2:74" ht="9.75" customHeight="1">
      <c r="F851" s="492"/>
      <c r="G851" s="492"/>
      <c r="H851" s="492"/>
      <c r="I851" s="492"/>
    </row>
    <row r="852" spans="2:74" ht="9.75" customHeight="1">
      <c r="F852" s="492"/>
      <c r="G852" s="492"/>
      <c r="H852" s="492"/>
      <c r="I852" s="492"/>
    </row>
    <row r="853" spans="2:74" ht="12.75" hidden="1" customHeight="1">
      <c r="F853" s="492"/>
      <c r="G853" s="492"/>
      <c r="H853" s="492"/>
      <c r="I853" s="492"/>
    </row>
    <row r="854" spans="2:74" ht="6" customHeight="1"/>
    <row r="855" spans="2:74" ht="13.5" customHeight="1">
      <c r="Q855" s="499" t="s">
        <v>1308</v>
      </c>
      <c r="R855" s="499"/>
      <c r="S855" s="499"/>
      <c r="T855" s="499"/>
      <c r="U855" s="499"/>
      <c r="X855" s="489">
        <v>-67946.92</v>
      </c>
      <c r="Y855" s="489"/>
      <c r="Z855" s="489"/>
      <c r="AA855" s="489"/>
      <c r="AB855" s="489"/>
      <c r="AC855" s="489"/>
      <c r="AE855" s="489">
        <v>1314.5</v>
      </c>
      <c r="AF855" s="489"/>
      <c r="AG855" s="489"/>
      <c r="AH855" s="489"/>
      <c r="AI855" s="489"/>
      <c r="AJ855" s="489"/>
      <c r="AN855" s="489">
        <v>-66632.42</v>
      </c>
      <c r="AO855" s="489"/>
      <c r="AP855" s="489"/>
      <c r="AQ855" s="489"/>
      <c r="AR855" s="489">
        <v>-60207.1</v>
      </c>
      <c r="AS855" s="489"/>
      <c r="AT855" s="489"/>
      <c r="AU855" s="489"/>
      <c r="AW855" s="489">
        <v>-5369.4</v>
      </c>
      <c r="AX855" s="489"/>
      <c r="AY855" s="489"/>
      <c r="AZ855" s="489"/>
      <c r="BA855" s="489">
        <v>32</v>
      </c>
      <c r="BB855" s="489"/>
      <c r="BC855" s="489"/>
      <c r="BD855" s="489">
        <v>-1087.92</v>
      </c>
      <c r="BE855" s="489"/>
      <c r="BF855" s="489"/>
      <c r="BG855" s="489"/>
      <c r="BI855" s="489">
        <v>0</v>
      </c>
      <c r="BJ855" s="489"/>
      <c r="BK855" s="489"/>
      <c r="BL855" s="489"/>
      <c r="BM855" s="489"/>
      <c r="BN855" s="489">
        <v>0</v>
      </c>
      <c r="BO855" s="489"/>
      <c r="BP855" s="489"/>
      <c r="BQ855" s="489"/>
      <c r="BR855" s="489"/>
    </row>
    <row r="856" spans="2:74" ht="13.5" customHeight="1">
      <c r="Q856" s="499" t="s">
        <v>1309</v>
      </c>
      <c r="R856" s="499"/>
      <c r="S856" s="499"/>
      <c r="T856" s="499"/>
      <c r="U856" s="499"/>
      <c r="X856" s="498">
        <v>53</v>
      </c>
      <c r="Y856" s="498"/>
      <c r="Z856" s="498"/>
      <c r="AA856" s="498"/>
      <c r="AB856" s="498"/>
      <c r="AC856" s="498"/>
      <c r="AE856" s="498">
        <v>5</v>
      </c>
      <c r="AF856" s="498"/>
      <c r="AG856" s="498"/>
      <c r="AH856" s="498"/>
      <c r="AI856" s="498"/>
      <c r="AJ856" s="498"/>
      <c r="AL856" s="401" t="s">
        <v>1310</v>
      </c>
      <c r="AR856" s="498">
        <v>3</v>
      </c>
      <c r="AS856" s="498"/>
      <c r="AT856" s="498"/>
      <c r="AU856" s="498"/>
      <c r="AW856" s="498">
        <v>1</v>
      </c>
      <c r="AX856" s="498"/>
      <c r="AY856" s="498"/>
      <c r="AZ856" s="498"/>
      <c r="BA856" s="498">
        <v>1</v>
      </c>
      <c r="BB856" s="498"/>
      <c r="BC856" s="498"/>
      <c r="BD856" s="498">
        <v>1</v>
      </c>
      <c r="BE856" s="498"/>
      <c r="BF856" s="498"/>
      <c r="BG856" s="498"/>
    </row>
    <row r="857" spans="2:74" ht="13.5" customHeight="1">
      <c r="AE857" s="499" t="s">
        <v>1311</v>
      </c>
      <c r="AF857" s="499"/>
      <c r="AG857" s="499"/>
      <c r="AH857" s="499"/>
      <c r="AI857" s="499"/>
      <c r="AJ857" s="499"/>
      <c r="AN857" s="489">
        <v>-67435.42</v>
      </c>
      <c r="AO857" s="489"/>
      <c r="AP857" s="489"/>
      <c r="AQ857" s="489"/>
    </row>
    <row r="858" spans="2:74" ht="10.5" customHeight="1">
      <c r="AB858" s="499" t="s">
        <v>1312</v>
      </c>
      <c r="AC858" s="499"/>
      <c r="AD858" s="499"/>
      <c r="AE858" s="499"/>
      <c r="AF858" s="499"/>
      <c r="AG858" s="499"/>
      <c r="AH858" s="499"/>
      <c r="AI858" s="499"/>
      <c r="AJ858" s="499"/>
      <c r="AN858" s="489">
        <v>803</v>
      </c>
      <c r="AO858" s="489"/>
      <c r="AP858" s="489"/>
      <c r="AQ858" s="489"/>
    </row>
    <row r="859" spans="2:74" ht="6" customHeight="1"/>
    <row r="860" spans="2:74" ht="6" customHeight="1"/>
    <row r="861" spans="2:74" ht="12" customHeight="1">
      <c r="B861" s="481" t="s">
        <v>1313</v>
      </c>
      <c r="C861" s="481"/>
      <c r="D861" s="481"/>
      <c r="E861" s="481"/>
      <c r="F861" s="481"/>
      <c r="G861" s="481"/>
      <c r="H861" s="481"/>
      <c r="I861" s="481"/>
      <c r="J861" s="481"/>
      <c r="K861" s="481"/>
      <c r="L861" s="481"/>
      <c r="M861" s="481"/>
      <c r="N861" s="481"/>
      <c r="O861" s="481"/>
      <c r="P861" s="481"/>
      <c r="Q861" s="481"/>
      <c r="R861" s="481"/>
      <c r="S861" s="481"/>
      <c r="T861" s="481"/>
      <c r="U861" s="481"/>
      <c r="V861" s="481"/>
      <c r="W861" s="481"/>
      <c r="X861" s="481"/>
      <c r="Y861" s="481"/>
      <c r="Z861" s="481"/>
      <c r="AA861" s="481"/>
      <c r="AB861" s="481"/>
      <c r="AC861" s="481"/>
      <c r="AD861" s="481"/>
      <c r="AE861" s="481"/>
      <c r="AF861" s="481"/>
      <c r="AG861" s="481"/>
      <c r="AH861" s="481"/>
      <c r="AI861" s="481"/>
      <c r="AJ861" s="481"/>
      <c r="AK861" s="481"/>
      <c r="AL861" s="481"/>
      <c r="AM861" s="481"/>
      <c r="AN861" s="481"/>
      <c r="AO861" s="481"/>
      <c r="AP861" s="481"/>
      <c r="AQ861" s="481"/>
      <c r="AR861" s="481"/>
      <c r="AS861" s="481"/>
      <c r="AT861" s="481"/>
      <c r="AU861" s="481"/>
      <c r="AV861" s="481"/>
      <c r="AW861" s="481"/>
      <c r="AX861" s="481"/>
      <c r="AY861" s="481"/>
      <c r="AZ861" s="481"/>
      <c r="BA861" s="481"/>
      <c r="BB861" s="481"/>
      <c r="BC861" s="481"/>
      <c r="BD861" s="481"/>
      <c r="BE861" s="481"/>
      <c r="BF861" s="481"/>
      <c r="BG861" s="481"/>
      <c r="BH861" s="481"/>
      <c r="BI861" s="481"/>
      <c r="BJ861" s="481"/>
      <c r="BK861" s="481"/>
      <c r="BL861" s="481"/>
      <c r="BM861" s="481"/>
      <c r="BN861" s="481"/>
      <c r="BO861" s="481"/>
      <c r="BP861" s="481"/>
      <c r="BQ861" s="481"/>
      <c r="BR861" s="481"/>
      <c r="BS861" s="481"/>
      <c r="BT861" s="481"/>
      <c r="BU861" s="481"/>
      <c r="BV861" s="481"/>
    </row>
    <row r="862" spans="2:74" ht="12" customHeight="1">
      <c r="B862" s="481"/>
      <c r="C862" s="481"/>
      <c r="D862" s="481"/>
      <c r="E862" s="481"/>
      <c r="F862" s="481"/>
      <c r="G862" s="481"/>
      <c r="H862" s="481"/>
      <c r="I862" s="481"/>
      <c r="J862" s="481"/>
      <c r="K862" s="481"/>
      <c r="L862" s="481"/>
      <c r="M862" s="481"/>
      <c r="N862" s="481"/>
      <c r="O862" s="481"/>
      <c r="P862" s="481"/>
      <c r="Q862" s="481"/>
      <c r="R862" s="481"/>
      <c r="S862" s="481"/>
      <c r="T862" s="481"/>
      <c r="U862" s="481"/>
      <c r="V862" s="481"/>
      <c r="W862" s="481"/>
      <c r="X862" s="481"/>
      <c r="Y862" s="481"/>
      <c r="Z862" s="481"/>
      <c r="AA862" s="481"/>
      <c r="AB862" s="481"/>
      <c r="AC862" s="481"/>
      <c r="AD862" s="481"/>
      <c r="AE862" s="481"/>
      <c r="AF862" s="481"/>
      <c r="AG862" s="481"/>
      <c r="AH862" s="481"/>
      <c r="AI862" s="481"/>
      <c r="AJ862" s="481"/>
      <c r="AK862" s="481"/>
      <c r="AL862" s="481"/>
      <c r="AM862" s="481"/>
      <c r="AN862" s="481"/>
      <c r="AO862" s="481"/>
      <c r="AP862" s="481"/>
      <c r="AQ862" s="481"/>
      <c r="AR862" s="481"/>
      <c r="AS862" s="481"/>
      <c r="AT862" s="481"/>
      <c r="AU862" s="481"/>
      <c r="AV862" s="481"/>
      <c r="AW862" s="481"/>
      <c r="AX862" s="481"/>
      <c r="AY862" s="481"/>
      <c r="AZ862" s="481"/>
      <c r="BA862" s="481"/>
      <c r="BB862" s="481"/>
      <c r="BC862" s="481"/>
      <c r="BD862" s="481"/>
      <c r="BE862" s="481"/>
      <c r="BF862" s="481"/>
      <c r="BG862" s="481"/>
      <c r="BH862" s="481"/>
      <c r="BI862" s="481"/>
      <c r="BJ862" s="481"/>
      <c r="BK862" s="481"/>
      <c r="BL862" s="481"/>
      <c r="BM862" s="481"/>
      <c r="BN862" s="481"/>
      <c r="BO862" s="481"/>
      <c r="BP862" s="481"/>
      <c r="BQ862" s="481"/>
      <c r="BR862" s="481"/>
      <c r="BS862" s="481"/>
      <c r="BT862" s="481"/>
      <c r="BU862" s="481"/>
      <c r="BV862" s="481"/>
    </row>
    <row r="863" spans="2:74" ht="12" customHeight="1">
      <c r="B863" s="481"/>
      <c r="C863" s="481"/>
      <c r="D863" s="481"/>
      <c r="E863" s="481"/>
      <c r="F863" s="481"/>
      <c r="G863" s="481"/>
      <c r="H863" s="481"/>
      <c r="I863" s="481"/>
      <c r="J863" s="481"/>
      <c r="K863" s="481"/>
      <c r="L863" s="481"/>
      <c r="M863" s="481"/>
      <c r="N863" s="481"/>
      <c r="O863" s="481"/>
      <c r="P863" s="481"/>
      <c r="Q863" s="481"/>
      <c r="R863" s="481"/>
      <c r="S863" s="481"/>
      <c r="T863" s="481"/>
      <c r="U863" s="481"/>
      <c r="V863" s="481"/>
      <c r="W863" s="481"/>
      <c r="X863" s="481"/>
      <c r="Y863" s="481"/>
      <c r="Z863" s="481"/>
      <c r="AA863" s="481"/>
      <c r="AB863" s="481"/>
      <c r="AC863" s="481"/>
      <c r="AD863" s="481"/>
      <c r="AE863" s="481"/>
      <c r="AF863" s="481"/>
      <c r="AG863" s="481"/>
      <c r="AH863" s="481"/>
      <c r="AI863" s="481"/>
      <c r="AJ863" s="481"/>
      <c r="AK863" s="481"/>
      <c r="AL863" s="481"/>
      <c r="AM863" s="481"/>
      <c r="AN863" s="481"/>
      <c r="AO863" s="481"/>
      <c r="AP863" s="481"/>
      <c r="AQ863" s="481"/>
      <c r="AR863" s="481"/>
      <c r="AS863" s="481"/>
      <c r="AT863" s="481"/>
      <c r="AU863" s="481"/>
      <c r="AV863" s="481"/>
      <c r="AW863" s="481"/>
      <c r="AX863" s="481"/>
      <c r="AY863" s="481"/>
      <c r="AZ863" s="481"/>
      <c r="BA863" s="481"/>
      <c r="BB863" s="481"/>
      <c r="BC863" s="481"/>
      <c r="BD863" s="481"/>
      <c r="BE863" s="481"/>
      <c r="BF863" s="481"/>
      <c r="BG863" s="481"/>
      <c r="BH863" s="481"/>
      <c r="BI863" s="481"/>
      <c r="BJ863" s="481"/>
      <c r="BK863" s="481"/>
      <c r="BL863" s="481"/>
      <c r="BM863" s="481"/>
      <c r="BN863" s="481"/>
      <c r="BO863" s="481"/>
      <c r="BP863" s="481"/>
      <c r="BQ863" s="481"/>
      <c r="BR863" s="481"/>
      <c r="BS863" s="481"/>
      <c r="BT863" s="481"/>
      <c r="BU863" s="481"/>
      <c r="BV863" s="481"/>
    </row>
    <row r="864" spans="2:74" ht="12" customHeight="1">
      <c r="B864" s="481"/>
      <c r="C864" s="481"/>
      <c r="D864" s="481"/>
      <c r="E864" s="481"/>
      <c r="F864" s="481"/>
      <c r="G864" s="481"/>
      <c r="H864" s="481"/>
      <c r="I864" s="481"/>
      <c r="J864" s="481"/>
      <c r="K864" s="481"/>
      <c r="L864" s="481"/>
      <c r="M864" s="481"/>
      <c r="N864" s="481"/>
      <c r="O864" s="481"/>
      <c r="P864" s="481"/>
      <c r="Q864" s="481"/>
      <c r="R864" s="481"/>
      <c r="S864" s="481"/>
      <c r="T864" s="481"/>
      <c r="U864" s="481"/>
      <c r="V864" s="481"/>
      <c r="W864" s="481"/>
      <c r="X864" s="481"/>
      <c r="Y864" s="481"/>
      <c r="Z864" s="481"/>
      <c r="AA864" s="481"/>
      <c r="AB864" s="481"/>
      <c r="AC864" s="481"/>
      <c r="AD864" s="481"/>
      <c r="AE864" s="481"/>
      <c r="AF864" s="481"/>
      <c r="AG864" s="481"/>
      <c r="AH864" s="481"/>
      <c r="AI864" s="481"/>
      <c r="AJ864" s="481"/>
      <c r="AK864" s="481"/>
      <c r="AL864" s="481"/>
      <c r="AM864" s="481"/>
      <c r="AN864" s="481"/>
      <c r="AO864" s="481"/>
      <c r="AP864" s="481"/>
      <c r="AQ864" s="481"/>
      <c r="AR864" s="481"/>
      <c r="AS864" s="481"/>
      <c r="AT864" s="481"/>
      <c r="AU864" s="481"/>
      <c r="AV864" s="481"/>
      <c r="AW864" s="481"/>
      <c r="AX864" s="481"/>
      <c r="AY864" s="481"/>
      <c r="AZ864" s="481"/>
      <c r="BA864" s="481"/>
      <c r="BB864" s="481"/>
      <c r="BC864" s="481"/>
      <c r="BD864" s="481"/>
      <c r="BE864" s="481"/>
      <c r="BF864" s="481"/>
      <c r="BG864" s="481"/>
      <c r="BH864" s="481"/>
      <c r="BI864" s="481"/>
      <c r="BJ864" s="481"/>
      <c r="BK864" s="481"/>
      <c r="BL864" s="481"/>
      <c r="BM864" s="481"/>
      <c r="BN864" s="481"/>
      <c r="BO864" s="481"/>
      <c r="BP864" s="481"/>
      <c r="BQ864" s="481"/>
      <c r="BR864" s="481"/>
      <c r="BS864" s="481"/>
      <c r="BT864" s="481"/>
      <c r="BU864" s="481"/>
      <c r="BV864" s="481"/>
    </row>
    <row r="865" spans="4:77" ht="11.25" customHeight="1"/>
    <row r="866" spans="4:77" ht="13.5" customHeight="1">
      <c r="L866" s="500" t="s">
        <v>1314</v>
      </c>
      <c r="M866" s="500"/>
      <c r="N866" s="500"/>
      <c r="O866" s="500"/>
      <c r="P866" s="500"/>
      <c r="Q866" s="500"/>
      <c r="R866" s="500"/>
      <c r="S866" s="500"/>
      <c r="T866" s="500"/>
      <c r="U866" s="500"/>
      <c r="V866" s="500"/>
      <c r="W866" s="500"/>
      <c r="X866" s="500"/>
      <c r="Y866" s="500"/>
      <c r="Z866" s="500"/>
      <c r="AA866" s="500"/>
      <c r="AB866" s="500"/>
      <c r="AC866" s="500"/>
      <c r="AD866" s="500"/>
      <c r="AE866" s="500"/>
      <c r="AF866" s="500"/>
      <c r="AG866" s="500"/>
      <c r="AH866" s="500"/>
      <c r="AI866" s="500"/>
      <c r="AJ866" s="500"/>
      <c r="AK866" s="500"/>
      <c r="AL866" s="500"/>
      <c r="AM866" s="500"/>
      <c r="AN866" s="500"/>
      <c r="AO866" s="500"/>
      <c r="AP866" s="500"/>
      <c r="AQ866" s="500"/>
      <c r="AR866" s="500"/>
      <c r="AS866" s="500"/>
      <c r="AT866" s="500"/>
      <c r="AU866" s="500"/>
      <c r="AV866" s="500"/>
      <c r="AW866" s="500"/>
      <c r="AX866" s="500"/>
      <c r="AY866" s="500"/>
      <c r="AZ866" s="500"/>
      <c r="BA866" s="500"/>
      <c r="BB866" s="500"/>
      <c r="BC866" s="500"/>
      <c r="BD866" s="500"/>
      <c r="BE866" s="500"/>
      <c r="BF866" s="500"/>
      <c r="BG866" s="500"/>
      <c r="BH866" s="500"/>
      <c r="BI866" s="500"/>
      <c r="BJ866" s="500"/>
      <c r="BK866" s="500"/>
      <c r="BL866" s="500"/>
    </row>
    <row r="867" spans="4:77" ht="9" customHeight="1">
      <c r="D867" s="496" t="s">
        <v>1315</v>
      </c>
      <c r="E867" s="496"/>
      <c r="F867" s="496"/>
      <c r="G867" s="496"/>
      <c r="H867" s="496"/>
      <c r="I867" s="496" t="s">
        <v>1316</v>
      </c>
      <c r="J867" s="496"/>
      <c r="K867" s="496"/>
      <c r="L867" s="496"/>
      <c r="M867" s="496"/>
      <c r="N867" s="496"/>
      <c r="O867" s="499" t="s">
        <v>1317</v>
      </c>
      <c r="P867" s="499"/>
      <c r="Q867" s="499"/>
      <c r="R867" s="499"/>
      <c r="S867" s="499"/>
      <c r="T867" s="499"/>
      <c r="U867" s="499" t="s">
        <v>1318</v>
      </c>
      <c r="V867" s="499"/>
      <c r="W867" s="499"/>
      <c r="X867" s="499"/>
      <c r="Y867" s="499"/>
      <c r="Z867" s="499"/>
      <c r="AA867" s="499" t="s">
        <v>1319</v>
      </c>
      <c r="AB867" s="499"/>
      <c r="AC867" s="499"/>
      <c r="AD867" s="499"/>
      <c r="AF867" s="499" t="s">
        <v>1320</v>
      </c>
      <c r="AG867" s="499"/>
      <c r="AH867" s="499"/>
      <c r="AI867" s="499"/>
      <c r="AJ867" s="499"/>
      <c r="AK867" s="499"/>
      <c r="AL867" s="499" t="s">
        <v>1321</v>
      </c>
      <c r="AM867" s="499"/>
      <c r="AN867" s="499"/>
      <c r="AO867" s="499"/>
      <c r="AP867" s="499"/>
      <c r="AQ867" s="499" t="s">
        <v>1322</v>
      </c>
      <c r="AR867" s="499"/>
      <c r="AS867" s="499"/>
      <c r="AU867" s="499" t="s">
        <v>1323</v>
      </c>
      <c r="AV867" s="499"/>
      <c r="AW867" s="499"/>
      <c r="AX867" s="499"/>
      <c r="AY867" s="499"/>
      <c r="AZ867" s="499" t="s">
        <v>1324</v>
      </c>
      <c r="BA867" s="499"/>
      <c r="BB867" s="499"/>
      <c r="BC867" s="499"/>
      <c r="BD867" s="499" t="s">
        <v>1325</v>
      </c>
      <c r="BE867" s="499"/>
      <c r="BF867" s="499"/>
      <c r="BG867" s="499"/>
      <c r="BH867" s="499"/>
      <c r="BI867" s="499"/>
      <c r="BJ867" s="499" t="s">
        <v>1209</v>
      </c>
      <c r="BK867" s="499"/>
      <c r="BL867" s="499"/>
      <c r="BM867" s="499"/>
      <c r="BN867" s="499"/>
      <c r="BQ867" s="499" t="s">
        <v>1210</v>
      </c>
      <c r="BR867" s="499"/>
      <c r="BS867" s="499"/>
      <c r="BT867" s="499" t="s">
        <v>1211</v>
      </c>
      <c r="BU867" s="499"/>
      <c r="BV867" s="499" t="s">
        <v>1212</v>
      </c>
      <c r="BW867" s="499"/>
      <c r="BX867" s="499"/>
      <c r="BY867" s="499"/>
    </row>
    <row r="868" spans="4:77" ht="9" customHeight="1">
      <c r="D868" s="496"/>
      <c r="E868" s="496"/>
      <c r="F868" s="496"/>
      <c r="G868" s="496"/>
      <c r="H868" s="496"/>
      <c r="I868" s="496"/>
      <c r="J868" s="496"/>
      <c r="K868" s="496"/>
      <c r="L868" s="496"/>
      <c r="M868" s="496"/>
      <c r="N868" s="496"/>
      <c r="O868" s="499"/>
      <c r="P868" s="499"/>
      <c r="Q868" s="499"/>
      <c r="R868" s="499"/>
      <c r="S868" s="499"/>
      <c r="T868" s="499"/>
      <c r="U868" s="499"/>
      <c r="V868" s="499"/>
      <c r="W868" s="499"/>
      <c r="X868" s="499"/>
      <c r="Y868" s="499"/>
      <c r="Z868" s="499"/>
      <c r="AA868" s="499"/>
      <c r="AB868" s="499"/>
      <c r="AC868" s="499"/>
      <c r="AD868" s="499"/>
      <c r="AF868" s="499"/>
      <c r="AG868" s="499"/>
      <c r="AH868" s="499"/>
      <c r="AI868" s="499"/>
      <c r="AJ868" s="499"/>
      <c r="AK868" s="499"/>
      <c r="AL868" s="499"/>
      <c r="AM868" s="499"/>
      <c r="AN868" s="499"/>
      <c r="AO868" s="499"/>
      <c r="AP868" s="499"/>
      <c r="AQ868" s="499"/>
      <c r="AR868" s="499"/>
      <c r="AS868" s="499"/>
      <c r="AU868" s="499"/>
      <c r="AV868" s="499"/>
      <c r="AW868" s="499"/>
      <c r="AX868" s="499"/>
      <c r="AY868" s="499"/>
      <c r="AZ868" s="499"/>
      <c r="BA868" s="499"/>
      <c r="BB868" s="499"/>
      <c r="BC868" s="499"/>
      <c r="BD868" s="499"/>
      <c r="BE868" s="499"/>
      <c r="BF868" s="499"/>
      <c r="BG868" s="499"/>
      <c r="BH868" s="499"/>
      <c r="BI868" s="499"/>
      <c r="BJ868" s="499"/>
      <c r="BK868" s="499"/>
      <c r="BL868" s="499"/>
      <c r="BM868" s="499"/>
      <c r="BN868" s="499"/>
      <c r="BQ868" s="499"/>
      <c r="BR868" s="499"/>
      <c r="BS868" s="499"/>
      <c r="BT868" s="499"/>
      <c r="BU868" s="499"/>
      <c r="BV868" s="499"/>
      <c r="BW868" s="499"/>
      <c r="BX868" s="499"/>
      <c r="BY868" s="499"/>
    </row>
    <row r="869" spans="4:77" ht="6" customHeight="1">
      <c r="D869" s="496"/>
      <c r="E869" s="496"/>
      <c r="F869" s="496"/>
      <c r="G869" s="496"/>
      <c r="H869" s="496"/>
      <c r="I869" s="496"/>
      <c r="J869" s="496"/>
      <c r="K869" s="496"/>
      <c r="L869" s="496"/>
      <c r="M869" s="496"/>
      <c r="N869" s="496"/>
      <c r="O869" s="499"/>
      <c r="P869" s="499"/>
      <c r="Q869" s="499"/>
      <c r="R869" s="499"/>
      <c r="S869" s="499"/>
      <c r="T869" s="499"/>
      <c r="U869" s="499"/>
      <c r="V869" s="499"/>
      <c r="W869" s="499"/>
      <c r="X869" s="499"/>
      <c r="Y869" s="499"/>
      <c r="Z869" s="499"/>
      <c r="AA869" s="499"/>
      <c r="AB869" s="499"/>
      <c r="AC869" s="499"/>
      <c r="AD869" s="499"/>
      <c r="AF869" s="499"/>
      <c r="AG869" s="499"/>
      <c r="AH869" s="499"/>
      <c r="AI869" s="499"/>
      <c r="AJ869" s="499"/>
      <c r="AK869" s="499"/>
      <c r="AL869" s="499"/>
      <c r="AM869" s="499"/>
      <c r="AN869" s="499"/>
      <c r="AO869" s="499"/>
      <c r="AP869" s="499"/>
      <c r="AQ869" s="499"/>
      <c r="AR869" s="499"/>
      <c r="AS869" s="499"/>
      <c r="AU869" s="499"/>
      <c r="AV869" s="499"/>
      <c r="AW869" s="499"/>
      <c r="AX869" s="499"/>
      <c r="AY869" s="499"/>
      <c r="AZ869" s="499"/>
      <c r="BA869" s="499"/>
      <c r="BB869" s="499"/>
      <c r="BC869" s="499"/>
      <c r="BD869" s="499"/>
      <c r="BE869" s="499"/>
      <c r="BF869" s="499"/>
      <c r="BG869" s="499"/>
      <c r="BH869" s="499"/>
      <c r="BI869" s="499"/>
      <c r="BJ869" s="499"/>
      <c r="BK869" s="499"/>
      <c r="BL869" s="499"/>
      <c r="BM869" s="499"/>
      <c r="BN869" s="499"/>
      <c r="BQ869" s="499"/>
      <c r="BR869" s="499"/>
      <c r="BS869" s="499"/>
      <c r="BT869" s="499"/>
      <c r="BU869" s="499"/>
      <c r="BV869" s="499"/>
      <c r="BW869" s="499"/>
      <c r="BX869" s="499"/>
      <c r="BY869" s="499"/>
    </row>
    <row r="870" spans="4:77" ht="7.5" customHeight="1"/>
    <row r="871" spans="4:77" ht="1.5" customHeight="1"/>
    <row r="872" spans="4:77" ht="11.25" customHeight="1">
      <c r="D872" s="488" t="s">
        <v>1039</v>
      </c>
      <c r="E872" s="488"/>
      <c r="F872" s="488"/>
      <c r="G872" s="488"/>
      <c r="H872" s="488"/>
      <c r="I872" s="488" t="s">
        <v>1326</v>
      </c>
      <c r="J872" s="488"/>
      <c r="K872" s="488"/>
      <c r="L872" s="488"/>
      <c r="M872" s="488"/>
      <c r="N872" s="488"/>
      <c r="O872" s="489">
        <v>0</v>
      </c>
      <c r="P872" s="489"/>
      <c r="Q872" s="489"/>
      <c r="R872" s="489"/>
      <c r="S872" s="489"/>
      <c r="T872" s="489"/>
      <c r="U872" s="489">
        <v>0</v>
      </c>
      <c r="V872" s="489"/>
      <c r="W872" s="489"/>
      <c r="X872" s="489"/>
      <c r="Y872" s="489"/>
      <c r="Z872" s="489"/>
      <c r="AA872" s="489">
        <v>0</v>
      </c>
      <c r="AB872" s="489"/>
      <c r="AC872" s="489"/>
      <c r="AD872" s="489"/>
      <c r="AF872" s="489">
        <v>0</v>
      </c>
      <c r="AG872" s="489"/>
      <c r="AH872" s="489"/>
      <c r="AI872" s="489"/>
      <c r="AJ872" s="489"/>
      <c r="AK872" s="489"/>
      <c r="AL872" s="489">
        <v>445.47</v>
      </c>
      <c r="AM872" s="489"/>
      <c r="AN872" s="489"/>
      <c r="AO872" s="489"/>
      <c r="AP872" s="489"/>
      <c r="AQ872" s="489">
        <v>445.47</v>
      </c>
      <c r="AR872" s="489"/>
      <c r="AS872" s="489"/>
      <c r="AU872" s="489">
        <v>0</v>
      </c>
      <c r="AV872" s="489"/>
      <c r="AW872" s="489"/>
      <c r="AX872" s="489"/>
      <c r="AY872" s="489"/>
      <c r="AZ872" s="489">
        <v>445.47</v>
      </c>
      <c r="BA872" s="489"/>
      <c r="BB872" s="489"/>
      <c r="BC872" s="489"/>
      <c r="BD872" s="489">
        <v>445.47</v>
      </c>
      <c r="BE872" s="489"/>
      <c r="BF872" s="489"/>
      <c r="BG872" s="489"/>
      <c r="BH872" s="489"/>
      <c r="BI872" s="489">
        <v>445.47</v>
      </c>
      <c r="BJ872" s="489"/>
      <c r="BK872" s="489"/>
      <c r="BL872" s="489"/>
      <c r="BM872" s="489"/>
      <c r="BN872" s="489"/>
      <c r="BO872" s="489">
        <v>0</v>
      </c>
      <c r="BP872" s="489"/>
      <c r="BQ872" s="489"/>
      <c r="BR872" s="489"/>
      <c r="BS872" s="489"/>
      <c r="BT872" s="489">
        <v>0</v>
      </c>
      <c r="BU872" s="489"/>
      <c r="BV872" s="489">
        <v>0</v>
      </c>
      <c r="BW872" s="489"/>
      <c r="BX872" s="489"/>
      <c r="BY872" s="489"/>
    </row>
    <row r="873" spans="4:77" ht="0.75" customHeight="1"/>
    <row r="874" spans="4:77" ht="1.5" customHeight="1"/>
    <row r="875" spans="4:77" ht="11.25" customHeight="1">
      <c r="D875" s="488" t="s">
        <v>1254</v>
      </c>
      <c r="E875" s="488"/>
      <c r="F875" s="488"/>
      <c r="G875" s="488"/>
      <c r="H875" s="488"/>
      <c r="I875" s="488" t="s">
        <v>1326</v>
      </c>
      <c r="J875" s="488"/>
      <c r="K875" s="488"/>
      <c r="L875" s="488"/>
      <c r="M875" s="488"/>
      <c r="N875" s="488"/>
      <c r="O875" s="489">
        <v>0</v>
      </c>
      <c r="P875" s="489"/>
      <c r="Q875" s="489"/>
      <c r="R875" s="489"/>
      <c r="S875" s="489"/>
      <c r="T875" s="489"/>
      <c r="U875" s="489">
        <v>0</v>
      </c>
      <c r="V875" s="489"/>
      <c r="W875" s="489"/>
      <c r="X875" s="489"/>
      <c r="Y875" s="489"/>
      <c r="Z875" s="489"/>
      <c r="AA875" s="489">
        <v>0</v>
      </c>
      <c r="AB875" s="489"/>
      <c r="AC875" s="489"/>
      <c r="AD875" s="489"/>
      <c r="AF875" s="489">
        <v>0</v>
      </c>
      <c r="AG875" s="489"/>
      <c r="AH875" s="489"/>
      <c r="AI875" s="489"/>
      <c r="AJ875" s="489"/>
      <c r="AK875" s="489"/>
      <c r="AL875" s="489">
        <v>186.08</v>
      </c>
      <c r="AM875" s="489"/>
      <c r="AN875" s="489"/>
      <c r="AO875" s="489"/>
      <c r="AP875" s="489"/>
      <c r="AQ875" s="489">
        <v>186.08</v>
      </c>
      <c r="AR875" s="489"/>
      <c r="AS875" s="489"/>
      <c r="AU875" s="489">
        <v>0</v>
      </c>
      <c r="AV875" s="489"/>
      <c r="AW875" s="489"/>
      <c r="AX875" s="489"/>
      <c r="AY875" s="489"/>
      <c r="AZ875" s="489">
        <v>186.08</v>
      </c>
      <c r="BA875" s="489"/>
      <c r="BB875" s="489"/>
      <c r="BC875" s="489"/>
      <c r="BD875" s="489">
        <v>186.08</v>
      </c>
      <c r="BE875" s="489"/>
      <c r="BF875" s="489"/>
      <c r="BG875" s="489"/>
      <c r="BH875" s="489"/>
      <c r="BI875" s="489">
        <v>186.08</v>
      </c>
      <c r="BJ875" s="489"/>
      <c r="BK875" s="489"/>
      <c r="BL875" s="489"/>
      <c r="BM875" s="489"/>
      <c r="BN875" s="489"/>
      <c r="BO875" s="489">
        <v>0</v>
      </c>
      <c r="BP875" s="489"/>
      <c r="BQ875" s="489"/>
      <c r="BR875" s="489"/>
      <c r="BS875" s="489"/>
      <c r="BT875" s="489">
        <v>0</v>
      </c>
      <c r="BU875" s="489"/>
      <c r="BV875" s="489">
        <v>0</v>
      </c>
      <c r="BW875" s="489"/>
      <c r="BX875" s="489"/>
      <c r="BY875" s="489"/>
    </row>
    <row r="876" spans="4:77" ht="1.5" customHeight="1"/>
    <row r="877" spans="4:77" ht="11.25" customHeight="1">
      <c r="D877" s="488" t="s">
        <v>1270</v>
      </c>
      <c r="E877" s="488"/>
      <c r="F877" s="488"/>
      <c r="G877" s="488"/>
      <c r="H877" s="488"/>
      <c r="I877" s="488" t="s">
        <v>1326</v>
      </c>
      <c r="J877" s="488"/>
      <c r="K877" s="488"/>
      <c r="L877" s="488"/>
      <c r="M877" s="488"/>
      <c r="N877" s="488"/>
      <c r="O877" s="489">
        <v>0</v>
      </c>
      <c r="P877" s="489"/>
      <c r="Q877" s="489"/>
      <c r="R877" s="489"/>
      <c r="S877" s="489"/>
      <c r="T877" s="489"/>
      <c r="U877" s="489">
        <v>0</v>
      </c>
      <c r="V877" s="489"/>
      <c r="W877" s="489"/>
      <c r="X877" s="489"/>
      <c r="Y877" s="489"/>
      <c r="Z877" s="489"/>
      <c r="AA877" s="489">
        <v>0</v>
      </c>
      <c r="AB877" s="489"/>
      <c r="AC877" s="489"/>
      <c r="AD877" s="489"/>
      <c r="AF877" s="489">
        <v>250</v>
      </c>
      <c r="AG877" s="489"/>
      <c r="AH877" s="489"/>
      <c r="AI877" s="489"/>
      <c r="AJ877" s="489"/>
      <c r="AK877" s="489"/>
      <c r="AL877" s="489">
        <v>250</v>
      </c>
      <c r="AM877" s="489"/>
      <c r="AN877" s="489"/>
      <c r="AO877" s="489"/>
      <c r="AP877" s="489"/>
      <c r="AQ877" s="489">
        <v>0</v>
      </c>
      <c r="AR877" s="489"/>
      <c r="AS877" s="489"/>
      <c r="AU877" s="489">
        <v>250</v>
      </c>
      <c r="AV877" s="489"/>
      <c r="AW877" s="489"/>
      <c r="AX877" s="489"/>
      <c r="AY877" s="489"/>
      <c r="AZ877" s="489">
        <v>250</v>
      </c>
      <c r="BA877" s="489"/>
      <c r="BB877" s="489"/>
      <c r="BC877" s="489"/>
      <c r="BD877" s="489">
        <v>0</v>
      </c>
      <c r="BE877" s="489"/>
      <c r="BF877" s="489"/>
      <c r="BG877" s="489"/>
      <c r="BH877" s="489"/>
      <c r="BI877" s="489">
        <v>250</v>
      </c>
      <c r="BJ877" s="489"/>
      <c r="BK877" s="489"/>
      <c r="BL877" s="489"/>
      <c r="BM877" s="489"/>
      <c r="BN877" s="489"/>
      <c r="BO877" s="489">
        <v>0</v>
      </c>
      <c r="BP877" s="489"/>
      <c r="BQ877" s="489"/>
      <c r="BR877" s="489"/>
      <c r="BS877" s="489"/>
      <c r="BT877" s="489">
        <v>0</v>
      </c>
      <c r="BU877" s="489"/>
      <c r="BV877" s="489">
        <v>0</v>
      </c>
      <c r="BW877" s="489"/>
      <c r="BX877" s="489"/>
      <c r="BY877" s="489"/>
    </row>
    <row r="878" spans="4:77" ht="1.5" customHeight="1"/>
    <row r="879" spans="4:77" ht="11.25" customHeight="1">
      <c r="D879" s="488" t="s">
        <v>1299</v>
      </c>
      <c r="E879" s="488"/>
      <c r="F879" s="488"/>
      <c r="G879" s="488"/>
      <c r="H879" s="488"/>
      <c r="I879" s="488" t="s">
        <v>1326</v>
      </c>
      <c r="J879" s="488"/>
      <c r="K879" s="488"/>
      <c r="L879" s="488"/>
      <c r="M879" s="488"/>
      <c r="N879" s="488"/>
      <c r="O879" s="489">
        <v>0</v>
      </c>
      <c r="P879" s="489"/>
      <c r="Q879" s="489"/>
      <c r="R879" s="489"/>
      <c r="S879" s="489"/>
      <c r="T879" s="489"/>
      <c r="U879" s="489">
        <v>0</v>
      </c>
      <c r="V879" s="489"/>
      <c r="W879" s="489"/>
      <c r="X879" s="489"/>
      <c r="Y879" s="489"/>
      <c r="Z879" s="489"/>
      <c r="AA879" s="489">
        <v>0</v>
      </c>
      <c r="AB879" s="489"/>
      <c r="AC879" s="489"/>
      <c r="AD879" s="489"/>
      <c r="AF879" s="489">
        <v>267.52</v>
      </c>
      <c r="AG879" s="489"/>
      <c r="AH879" s="489"/>
      <c r="AI879" s="489"/>
      <c r="AJ879" s="489"/>
      <c r="AK879" s="489"/>
      <c r="AL879" s="489">
        <v>50</v>
      </c>
      <c r="AM879" s="489"/>
      <c r="AN879" s="489"/>
      <c r="AO879" s="489"/>
      <c r="AP879" s="489"/>
      <c r="AQ879" s="489">
        <v>-217.52</v>
      </c>
      <c r="AR879" s="489"/>
      <c r="AS879" s="489"/>
      <c r="AU879" s="489">
        <v>267.52</v>
      </c>
      <c r="AV879" s="489"/>
      <c r="AW879" s="489"/>
      <c r="AX879" s="489"/>
      <c r="AY879" s="489"/>
      <c r="AZ879" s="489">
        <v>50</v>
      </c>
      <c r="BA879" s="489"/>
      <c r="BB879" s="489"/>
      <c r="BC879" s="489"/>
      <c r="BD879" s="489">
        <v>-217.52</v>
      </c>
      <c r="BE879" s="489"/>
      <c r="BF879" s="489"/>
      <c r="BG879" s="489"/>
      <c r="BH879" s="489"/>
      <c r="BI879" s="489">
        <v>0</v>
      </c>
      <c r="BJ879" s="489"/>
      <c r="BK879" s="489"/>
      <c r="BL879" s="489"/>
      <c r="BM879" s="489"/>
      <c r="BN879" s="489"/>
      <c r="BO879" s="489">
        <v>0</v>
      </c>
      <c r="BP879" s="489"/>
      <c r="BQ879" s="489"/>
      <c r="BR879" s="489"/>
      <c r="BS879" s="489"/>
      <c r="BT879" s="489">
        <v>25</v>
      </c>
      <c r="BU879" s="489"/>
      <c r="BV879" s="489">
        <v>25</v>
      </c>
      <c r="BW879" s="489"/>
      <c r="BX879" s="489"/>
      <c r="BY879" s="489"/>
    </row>
    <row r="880" spans="4:77" ht="1.5" customHeight="1"/>
    <row r="881" spans="4:77" ht="11.25" customHeight="1">
      <c r="D881" s="488" t="s">
        <v>1049</v>
      </c>
      <c r="E881" s="488"/>
      <c r="F881" s="488"/>
      <c r="G881" s="488"/>
      <c r="H881" s="488"/>
      <c r="I881" s="488" t="s">
        <v>1326</v>
      </c>
      <c r="J881" s="488"/>
      <c r="K881" s="488"/>
      <c r="L881" s="488"/>
      <c r="M881" s="488"/>
      <c r="N881" s="488"/>
      <c r="O881" s="489">
        <v>0</v>
      </c>
      <c r="P881" s="489"/>
      <c r="Q881" s="489"/>
      <c r="R881" s="489"/>
      <c r="S881" s="489"/>
      <c r="T881" s="489"/>
      <c r="U881" s="489">
        <v>0</v>
      </c>
      <c r="V881" s="489"/>
      <c r="W881" s="489"/>
      <c r="X881" s="489"/>
      <c r="Y881" s="489"/>
      <c r="Z881" s="489"/>
      <c r="AA881" s="489">
        <v>0</v>
      </c>
      <c r="AB881" s="489"/>
      <c r="AC881" s="489"/>
      <c r="AD881" s="489"/>
      <c r="AF881" s="489">
        <v>10.71</v>
      </c>
      <c r="AG881" s="489"/>
      <c r="AH881" s="489"/>
      <c r="AI881" s="489"/>
      <c r="AJ881" s="489"/>
      <c r="AK881" s="489"/>
      <c r="AL881" s="489">
        <v>0</v>
      </c>
      <c r="AM881" s="489"/>
      <c r="AN881" s="489"/>
      <c r="AO881" s="489"/>
      <c r="AP881" s="489"/>
      <c r="AQ881" s="489">
        <v>-10.71</v>
      </c>
      <c r="AR881" s="489"/>
      <c r="AS881" s="489"/>
      <c r="AU881" s="489">
        <v>10.71</v>
      </c>
      <c r="AV881" s="489"/>
      <c r="AW881" s="489"/>
      <c r="AX881" s="489"/>
      <c r="AY881" s="489"/>
      <c r="AZ881" s="489">
        <v>0</v>
      </c>
      <c r="BA881" s="489"/>
      <c r="BB881" s="489"/>
      <c r="BC881" s="489"/>
      <c r="BD881" s="489">
        <v>-10.71</v>
      </c>
      <c r="BE881" s="489"/>
      <c r="BF881" s="489"/>
      <c r="BG881" s="489"/>
      <c r="BH881" s="489"/>
      <c r="BI881" s="489">
        <v>0</v>
      </c>
      <c r="BJ881" s="489"/>
      <c r="BK881" s="489"/>
      <c r="BL881" s="489"/>
      <c r="BM881" s="489"/>
      <c r="BN881" s="489"/>
      <c r="BO881" s="489">
        <v>0</v>
      </c>
      <c r="BP881" s="489"/>
      <c r="BQ881" s="489"/>
      <c r="BR881" s="489"/>
      <c r="BS881" s="489"/>
      <c r="BT881" s="489">
        <v>0</v>
      </c>
      <c r="BU881" s="489"/>
      <c r="BV881" s="489">
        <v>0</v>
      </c>
      <c r="BW881" s="489"/>
      <c r="BX881" s="489"/>
      <c r="BY881" s="489"/>
    </row>
    <row r="882" spans="4:77" ht="1.5" customHeight="1"/>
    <row r="883" spans="4:77" ht="11.25" customHeight="1">
      <c r="D883" s="488" t="s">
        <v>1048</v>
      </c>
      <c r="E883" s="488"/>
      <c r="F883" s="488"/>
      <c r="G883" s="488"/>
      <c r="H883" s="488"/>
      <c r="I883" s="488" t="s">
        <v>1326</v>
      </c>
      <c r="J883" s="488"/>
      <c r="K883" s="488"/>
      <c r="L883" s="488"/>
      <c r="M883" s="488"/>
      <c r="N883" s="488"/>
      <c r="O883" s="489">
        <v>0</v>
      </c>
      <c r="P883" s="489"/>
      <c r="Q883" s="489"/>
      <c r="R883" s="489"/>
      <c r="S883" s="489"/>
      <c r="T883" s="489"/>
      <c r="U883" s="489">
        <v>0</v>
      </c>
      <c r="V883" s="489"/>
      <c r="W883" s="489"/>
      <c r="X883" s="489"/>
      <c r="Y883" s="489"/>
      <c r="Z883" s="489"/>
      <c r="AA883" s="489">
        <v>0</v>
      </c>
      <c r="AB883" s="489"/>
      <c r="AC883" s="489"/>
      <c r="AD883" s="489"/>
      <c r="AF883" s="489">
        <v>35</v>
      </c>
      <c r="AG883" s="489"/>
      <c r="AH883" s="489"/>
      <c r="AI883" s="489"/>
      <c r="AJ883" s="489"/>
      <c r="AK883" s="489"/>
      <c r="AL883" s="489">
        <v>35</v>
      </c>
      <c r="AM883" s="489"/>
      <c r="AN883" s="489"/>
      <c r="AO883" s="489"/>
      <c r="AP883" s="489"/>
      <c r="AQ883" s="489">
        <v>0</v>
      </c>
      <c r="AR883" s="489"/>
      <c r="AS883" s="489"/>
      <c r="AU883" s="489">
        <v>35</v>
      </c>
      <c r="AV883" s="489"/>
      <c r="AW883" s="489"/>
      <c r="AX883" s="489"/>
      <c r="AY883" s="489"/>
      <c r="AZ883" s="489">
        <v>35</v>
      </c>
      <c r="BA883" s="489"/>
      <c r="BB883" s="489"/>
      <c r="BC883" s="489"/>
      <c r="BD883" s="489">
        <v>0</v>
      </c>
      <c r="BE883" s="489"/>
      <c r="BF883" s="489"/>
      <c r="BG883" s="489"/>
      <c r="BH883" s="489"/>
      <c r="BI883" s="489">
        <v>35</v>
      </c>
      <c r="BJ883" s="489"/>
      <c r="BK883" s="489"/>
      <c r="BL883" s="489"/>
      <c r="BM883" s="489"/>
      <c r="BN883" s="489"/>
      <c r="BO883" s="489">
        <v>0</v>
      </c>
      <c r="BP883" s="489"/>
      <c r="BQ883" s="489"/>
      <c r="BR883" s="489"/>
      <c r="BS883" s="489"/>
      <c r="BT883" s="489">
        <v>0</v>
      </c>
      <c r="BU883" s="489"/>
      <c r="BV883" s="489">
        <v>0</v>
      </c>
      <c r="BW883" s="489"/>
      <c r="BX883" s="489"/>
      <c r="BY883" s="489"/>
    </row>
    <row r="884" spans="4:77" ht="1.5" customHeight="1"/>
    <row r="885" spans="4:77" ht="11.25" customHeight="1">
      <c r="D885" s="488" t="s">
        <v>1045</v>
      </c>
      <c r="E885" s="488"/>
      <c r="F885" s="488"/>
      <c r="G885" s="488"/>
      <c r="H885" s="488"/>
      <c r="I885" s="488" t="s">
        <v>1326</v>
      </c>
      <c r="J885" s="488"/>
      <c r="K885" s="488"/>
      <c r="L885" s="488"/>
      <c r="M885" s="488"/>
      <c r="N885" s="488"/>
      <c r="O885" s="489">
        <v>0</v>
      </c>
      <c r="P885" s="489"/>
      <c r="Q885" s="489"/>
      <c r="R885" s="489"/>
      <c r="S885" s="489"/>
      <c r="T885" s="489"/>
      <c r="U885" s="489">
        <v>0</v>
      </c>
      <c r="V885" s="489"/>
      <c r="W885" s="489"/>
      <c r="X885" s="489"/>
      <c r="Y885" s="489"/>
      <c r="Z885" s="489"/>
      <c r="AA885" s="489">
        <v>0</v>
      </c>
      <c r="AB885" s="489"/>
      <c r="AC885" s="489"/>
      <c r="AD885" s="489"/>
      <c r="AF885" s="489">
        <v>54</v>
      </c>
      <c r="AG885" s="489"/>
      <c r="AH885" s="489"/>
      <c r="AI885" s="489"/>
      <c r="AJ885" s="489"/>
      <c r="AK885" s="489"/>
      <c r="AL885" s="489">
        <v>103.35</v>
      </c>
      <c r="AM885" s="489"/>
      <c r="AN885" s="489"/>
      <c r="AO885" s="489"/>
      <c r="AP885" s="489"/>
      <c r="AQ885" s="489">
        <v>49.35</v>
      </c>
      <c r="AR885" s="489"/>
      <c r="AS885" s="489"/>
      <c r="AU885" s="489">
        <v>54</v>
      </c>
      <c r="AV885" s="489"/>
      <c r="AW885" s="489"/>
      <c r="AX885" s="489"/>
      <c r="AY885" s="489"/>
      <c r="AZ885" s="489">
        <v>103.35</v>
      </c>
      <c r="BA885" s="489"/>
      <c r="BB885" s="489"/>
      <c r="BC885" s="489"/>
      <c r="BD885" s="489">
        <v>49.35</v>
      </c>
      <c r="BE885" s="489"/>
      <c r="BF885" s="489"/>
      <c r="BG885" s="489"/>
      <c r="BH885" s="489"/>
      <c r="BI885" s="489">
        <v>49.35</v>
      </c>
      <c r="BJ885" s="489"/>
      <c r="BK885" s="489"/>
      <c r="BL885" s="489"/>
      <c r="BM885" s="489"/>
      <c r="BN885" s="489"/>
      <c r="BO885" s="489">
        <v>18</v>
      </c>
      <c r="BP885" s="489"/>
      <c r="BQ885" s="489"/>
      <c r="BR885" s="489"/>
      <c r="BS885" s="489"/>
      <c r="BT885" s="489">
        <v>18</v>
      </c>
      <c r="BU885" s="489"/>
      <c r="BV885" s="489">
        <v>18</v>
      </c>
      <c r="BW885" s="489"/>
      <c r="BX885" s="489"/>
      <c r="BY885" s="489"/>
    </row>
    <row r="886" spans="4:77" ht="1.5" customHeight="1"/>
    <row r="887" spans="4:77" ht="11.25" customHeight="1">
      <c r="D887" s="488" t="s">
        <v>1040</v>
      </c>
      <c r="E887" s="488"/>
      <c r="F887" s="488"/>
      <c r="G887" s="488"/>
      <c r="H887" s="488"/>
      <c r="I887" s="488" t="s">
        <v>1326</v>
      </c>
      <c r="J887" s="488"/>
      <c r="K887" s="488"/>
      <c r="L887" s="488"/>
      <c r="M887" s="488"/>
      <c r="N887" s="488"/>
      <c r="O887" s="489">
        <v>0</v>
      </c>
      <c r="P887" s="489"/>
      <c r="Q887" s="489"/>
      <c r="R887" s="489"/>
      <c r="S887" s="489"/>
      <c r="T887" s="489"/>
      <c r="U887" s="489">
        <v>0</v>
      </c>
      <c r="V887" s="489"/>
      <c r="W887" s="489"/>
      <c r="X887" s="489"/>
      <c r="Y887" s="489"/>
      <c r="Z887" s="489"/>
      <c r="AA887" s="489">
        <v>0</v>
      </c>
      <c r="AB887" s="489"/>
      <c r="AC887" s="489"/>
      <c r="AD887" s="489"/>
      <c r="AF887" s="489">
        <v>25</v>
      </c>
      <c r="AG887" s="489"/>
      <c r="AH887" s="489"/>
      <c r="AI887" s="489"/>
      <c r="AJ887" s="489"/>
      <c r="AK887" s="489"/>
      <c r="AL887" s="489">
        <v>43.55</v>
      </c>
      <c r="AM887" s="489"/>
      <c r="AN887" s="489"/>
      <c r="AO887" s="489"/>
      <c r="AP887" s="489"/>
      <c r="AQ887" s="489">
        <v>18.55</v>
      </c>
      <c r="AR887" s="489"/>
      <c r="AS887" s="489"/>
      <c r="AU887" s="489">
        <v>25</v>
      </c>
      <c r="AV887" s="489"/>
      <c r="AW887" s="489"/>
      <c r="AX887" s="489"/>
      <c r="AY887" s="489"/>
      <c r="AZ887" s="489">
        <v>43.55</v>
      </c>
      <c r="BA887" s="489"/>
      <c r="BB887" s="489"/>
      <c r="BC887" s="489"/>
      <c r="BD887" s="489">
        <v>18.55</v>
      </c>
      <c r="BE887" s="489"/>
      <c r="BF887" s="489"/>
      <c r="BG887" s="489"/>
      <c r="BH887" s="489"/>
      <c r="BI887" s="489">
        <v>43.55</v>
      </c>
      <c r="BJ887" s="489"/>
      <c r="BK887" s="489"/>
      <c r="BL887" s="489"/>
      <c r="BM887" s="489"/>
      <c r="BN887" s="489"/>
      <c r="BO887" s="489">
        <v>0</v>
      </c>
      <c r="BP887" s="489"/>
      <c r="BQ887" s="489"/>
      <c r="BR887" s="489"/>
      <c r="BS887" s="489"/>
      <c r="BT887" s="489">
        <v>0</v>
      </c>
      <c r="BU887" s="489"/>
      <c r="BV887" s="489">
        <v>0</v>
      </c>
      <c r="BW887" s="489"/>
      <c r="BX887" s="489"/>
      <c r="BY887" s="489"/>
    </row>
    <row r="888" spans="4:77" ht="1.5" customHeight="1"/>
    <row r="889" spans="4:77" ht="11.25" customHeight="1">
      <c r="D889" s="488" t="s">
        <v>1300</v>
      </c>
      <c r="E889" s="488"/>
      <c r="F889" s="488"/>
      <c r="G889" s="488"/>
      <c r="H889" s="488"/>
      <c r="I889" s="488" t="s">
        <v>1326</v>
      </c>
      <c r="J889" s="488"/>
      <c r="K889" s="488"/>
      <c r="L889" s="488"/>
      <c r="M889" s="488"/>
      <c r="N889" s="488"/>
      <c r="O889" s="489">
        <v>0</v>
      </c>
      <c r="P889" s="489"/>
      <c r="Q889" s="489"/>
      <c r="R889" s="489"/>
      <c r="S889" s="489"/>
      <c r="T889" s="489"/>
      <c r="U889" s="489">
        <v>0</v>
      </c>
      <c r="V889" s="489"/>
      <c r="W889" s="489"/>
      <c r="X889" s="489"/>
      <c r="Y889" s="489"/>
      <c r="Z889" s="489"/>
      <c r="AA889" s="489">
        <v>0</v>
      </c>
      <c r="AB889" s="489"/>
      <c r="AC889" s="489"/>
      <c r="AD889" s="489"/>
      <c r="AF889" s="489">
        <v>33.9</v>
      </c>
      <c r="AG889" s="489"/>
      <c r="AH889" s="489"/>
      <c r="AI889" s="489"/>
      <c r="AJ889" s="489"/>
      <c r="AK889" s="489"/>
      <c r="AL889" s="489">
        <v>32.81</v>
      </c>
      <c r="AM889" s="489"/>
      <c r="AN889" s="489"/>
      <c r="AO889" s="489"/>
      <c r="AP889" s="489"/>
      <c r="AQ889" s="489">
        <v>-1.0900000000000001</v>
      </c>
      <c r="AR889" s="489"/>
      <c r="AS889" s="489"/>
      <c r="AU889" s="489">
        <v>33.9</v>
      </c>
      <c r="AV889" s="489"/>
      <c r="AW889" s="489"/>
      <c r="AX889" s="489"/>
      <c r="AY889" s="489"/>
      <c r="AZ889" s="489">
        <v>32.81</v>
      </c>
      <c r="BA889" s="489"/>
      <c r="BB889" s="489"/>
      <c r="BC889" s="489"/>
      <c r="BD889" s="489">
        <v>-1.0900000000000001</v>
      </c>
      <c r="BE889" s="489"/>
      <c r="BF889" s="489"/>
      <c r="BG889" s="489"/>
      <c r="BH889" s="489"/>
      <c r="BI889" s="489">
        <v>32.81</v>
      </c>
      <c r="BJ889" s="489"/>
      <c r="BK889" s="489"/>
      <c r="BL889" s="489"/>
      <c r="BM889" s="489"/>
      <c r="BN889" s="489"/>
      <c r="BO889" s="489">
        <v>0</v>
      </c>
      <c r="BP889" s="489"/>
      <c r="BQ889" s="489"/>
      <c r="BR889" s="489"/>
      <c r="BS889" s="489"/>
      <c r="BT889" s="489">
        <v>0</v>
      </c>
      <c r="BU889" s="489"/>
      <c r="BV889" s="489">
        <v>0</v>
      </c>
      <c r="BW889" s="489"/>
      <c r="BX889" s="489"/>
      <c r="BY889" s="489"/>
    </row>
    <row r="890" spans="4:77" ht="1.5" customHeight="1"/>
    <row r="891" spans="4:77" ht="11.25" customHeight="1">
      <c r="D891" s="488" t="s">
        <v>1041</v>
      </c>
      <c r="E891" s="488"/>
      <c r="F891" s="488"/>
      <c r="G891" s="488"/>
      <c r="H891" s="488"/>
      <c r="I891" s="488" t="s">
        <v>1326</v>
      </c>
      <c r="J891" s="488"/>
      <c r="K891" s="488"/>
      <c r="L891" s="488"/>
      <c r="M891" s="488"/>
      <c r="N891" s="488"/>
      <c r="O891" s="489">
        <v>0</v>
      </c>
      <c r="P891" s="489"/>
      <c r="Q891" s="489"/>
      <c r="R891" s="489"/>
      <c r="S891" s="489"/>
      <c r="T891" s="489"/>
      <c r="U891" s="489">
        <v>0</v>
      </c>
      <c r="V891" s="489"/>
      <c r="W891" s="489"/>
      <c r="X891" s="489"/>
      <c r="Y891" s="489"/>
      <c r="Z891" s="489"/>
      <c r="AA891" s="489">
        <v>0</v>
      </c>
      <c r="AB891" s="489"/>
      <c r="AC891" s="489"/>
      <c r="AD891" s="489"/>
      <c r="AF891" s="489">
        <v>8</v>
      </c>
      <c r="AG891" s="489"/>
      <c r="AH891" s="489"/>
      <c r="AI891" s="489"/>
      <c r="AJ891" s="489"/>
      <c r="AK891" s="489"/>
      <c r="AL891" s="489">
        <v>13.93</v>
      </c>
      <c r="AM891" s="489"/>
      <c r="AN891" s="489"/>
      <c r="AO891" s="489"/>
      <c r="AP891" s="489"/>
      <c r="AQ891" s="489">
        <v>5.93</v>
      </c>
      <c r="AR891" s="489"/>
      <c r="AS891" s="489"/>
      <c r="AU891" s="489">
        <v>8</v>
      </c>
      <c r="AV891" s="489"/>
      <c r="AW891" s="489"/>
      <c r="AX891" s="489"/>
      <c r="AY891" s="489"/>
      <c r="AZ891" s="489">
        <v>13.93</v>
      </c>
      <c r="BA891" s="489"/>
      <c r="BB891" s="489"/>
      <c r="BC891" s="489"/>
      <c r="BD891" s="489">
        <v>5.93</v>
      </c>
      <c r="BE891" s="489"/>
      <c r="BF891" s="489"/>
      <c r="BG891" s="489"/>
      <c r="BH891" s="489"/>
      <c r="BI891" s="489">
        <v>13.93</v>
      </c>
      <c r="BJ891" s="489"/>
      <c r="BK891" s="489"/>
      <c r="BL891" s="489"/>
      <c r="BM891" s="489"/>
      <c r="BN891" s="489"/>
      <c r="BO891" s="489">
        <v>0</v>
      </c>
      <c r="BP891" s="489"/>
      <c r="BQ891" s="489"/>
      <c r="BR891" s="489"/>
      <c r="BS891" s="489"/>
      <c r="BT891" s="489">
        <v>0</v>
      </c>
      <c r="BU891" s="489"/>
      <c r="BV891" s="489">
        <v>0</v>
      </c>
      <c r="BW891" s="489"/>
      <c r="BX891" s="489"/>
      <c r="BY891" s="489"/>
    </row>
    <row r="892" spans="4:77" ht="1.5" customHeight="1"/>
    <row r="893" spans="4:77" ht="11.25" customHeight="1">
      <c r="D893" s="488" t="s">
        <v>1042</v>
      </c>
      <c r="E893" s="488"/>
      <c r="F893" s="488"/>
      <c r="G893" s="488"/>
      <c r="H893" s="488"/>
      <c r="I893" s="488" t="s">
        <v>1326</v>
      </c>
      <c r="J893" s="488"/>
      <c r="K893" s="488"/>
      <c r="L893" s="488"/>
      <c r="M893" s="488"/>
      <c r="N893" s="488"/>
      <c r="O893" s="489">
        <v>0</v>
      </c>
      <c r="P893" s="489"/>
      <c r="Q893" s="489"/>
      <c r="R893" s="489"/>
      <c r="S893" s="489"/>
      <c r="T893" s="489"/>
      <c r="U893" s="489">
        <v>0</v>
      </c>
      <c r="V893" s="489"/>
      <c r="W893" s="489"/>
      <c r="X893" s="489"/>
      <c r="Y893" s="489"/>
      <c r="Z893" s="489"/>
      <c r="AA893" s="489">
        <v>0</v>
      </c>
      <c r="AB893" s="489"/>
      <c r="AC893" s="489"/>
      <c r="AD893" s="489"/>
      <c r="AF893" s="489">
        <v>5</v>
      </c>
      <c r="AG893" s="489"/>
      <c r="AH893" s="489"/>
      <c r="AI893" s="489"/>
      <c r="AJ893" s="489"/>
      <c r="AK893" s="489"/>
      <c r="AL893" s="489">
        <v>8.7100000000000009</v>
      </c>
      <c r="AM893" s="489"/>
      <c r="AN893" s="489"/>
      <c r="AO893" s="489"/>
      <c r="AP893" s="489"/>
      <c r="AQ893" s="489">
        <v>3.71</v>
      </c>
      <c r="AR893" s="489"/>
      <c r="AS893" s="489"/>
      <c r="AU893" s="489">
        <v>5</v>
      </c>
      <c r="AV893" s="489"/>
      <c r="AW893" s="489"/>
      <c r="AX893" s="489"/>
      <c r="AY893" s="489"/>
      <c r="AZ893" s="489">
        <v>8.7100000000000009</v>
      </c>
      <c r="BA893" s="489"/>
      <c r="BB893" s="489"/>
      <c r="BC893" s="489"/>
      <c r="BD893" s="489">
        <v>3.71</v>
      </c>
      <c r="BE893" s="489"/>
      <c r="BF893" s="489"/>
      <c r="BG893" s="489"/>
      <c r="BH893" s="489"/>
      <c r="BI893" s="489">
        <v>8.7100000000000009</v>
      </c>
      <c r="BJ893" s="489"/>
      <c r="BK893" s="489"/>
      <c r="BL893" s="489"/>
      <c r="BM893" s="489"/>
      <c r="BN893" s="489"/>
      <c r="BO893" s="489">
        <v>0</v>
      </c>
      <c r="BP893" s="489"/>
      <c r="BQ893" s="489"/>
      <c r="BR893" s="489"/>
      <c r="BS893" s="489"/>
      <c r="BT893" s="489">
        <v>0</v>
      </c>
      <c r="BU893" s="489"/>
      <c r="BV893" s="489">
        <v>0</v>
      </c>
      <c r="BW893" s="489"/>
      <c r="BX893" s="489"/>
      <c r="BY893" s="489"/>
    </row>
    <row r="894" spans="4:77" ht="1.5" customHeight="1"/>
    <row r="895" spans="4:77" ht="11.25" customHeight="1">
      <c r="D895" s="488" t="s">
        <v>1043</v>
      </c>
      <c r="E895" s="488"/>
      <c r="F895" s="488"/>
      <c r="G895" s="488"/>
      <c r="H895" s="488"/>
      <c r="I895" s="488" t="s">
        <v>1326</v>
      </c>
      <c r="J895" s="488"/>
      <c r="K895" s="488"/>
      <c r="L895" s="488"/>
      <c r="M895" s="488"/>
      <c r="N895" s="488"/>
      <c r="O895" s="489">
        <v>0</v>
      </c>
      <c r="P895" s="489"/>
      <c r="Q895" s="489"/>
      <c r="R895" s="489"/>
      <c r="S895" s="489"/>
      <c r="T895" s="489"/>
      <c r="U895" s="489">
        <v>0</v>
      </c>
      <c r="V895" s="489"/>
      <c r="W895" s="489"/>
      <c r="X895" s="489"/>
      <c r="Y895" s="489"/>
      <c r="Z895" s="489"/>
      <c r="AA895" s="489">
        <v>0</v>
      </c>
      <c r="AB895" s="489"/>
      <c r="AC895" s="489"/>
      <c r="AD895" s="489"/>
      <c r="AF895" s="489">
        <v>5</v>
      </c>
      <c r="AG895" s="489"/>
      <c r="AH895" s="489"/>
      <c r="AI895" s="489"/>
      <c r="AJ895" s="489"/>
      <c r="AK895" s="489"/>
      <c r="AL895" s="489">
        <v>8.7100000000000009</v>
      </c>
      <c r="AM895" s="489"/>
      <c r="AN895" s="489"/>
      <c r="AO895" s="489"/>
      <c r="AP895" s="489"/>
      <c r="AQ895" s="489">
        <v>3.71</v>
      </c>
      <c r="AR895" s="489"/>
      <c r="AS895" s="489"/>
      <c r="AU895" s="489">
        <v>5</v>
      </c>
      <c r="AV895" s="489"/>
      <c r="AW895" s="489"/>
      <c r="AX895" s="489"/>
      <c r="AY895" s="489"/>
      <c r="AZ895" s="489">
        <v>8.7100000000000009</v>
      </c>
      <c r="BA895" s="489"/>
      <c r="BB895" s="489"/>
      <c r="BC895" s="489"/>
      <c r="BD895" s="489">
        <v>3.71</v>
      </c>
      <c r="BE895" s="489"/>
      <c r="BF895" s="489"/>
      <c r="BG895" s="489"/>
      <c r="BH895" s="489"/>
      <c r="BI895" s="489">
        <v>8.7100000000000009</v>
      </c>
      <c r="BJ895" s="489"/>
      <c r="BK895" s="489"/>
      <c r="BL895" s="489"/>
      <c r="BM895" s="489"/>
      <c r="BN895" s="489"/>
      <c r="BO895" s="489">
        <v>0</v>
      </c>
      <c r="BP895" s="489"/>
      <c r="BQ895" s="489"/>
      <c r="BR895" s="489"/>
      <c r="BS895" s="489"/>
      <c r="BT895" s="489">
        <v>0</v>
      </c>
      <c r="BU895" s="489"/>
      <c r="BV895" s="489">
        <v>0</v>
      </c>
      <c r="BW895" s="489"/>
      <c r="BX895" s="489"/>
      <c r="BY895" s="489"/>
    </row>
    <row r="896" spans="4:77" ht="1.5" customHeight="1"/>
    <row r="897" spans="4:77" ht="11.25" customHeight="1">
      <c r="D897" s="488" t="s">
        <v>1301</v>
      </c>
      <c r="E897" s="488"/>
      <c r="F897" s="488"/>
      <c r="G897" s="488"/>
      <c r="H897" s="488"/>
      <c r="I897" s="488" t="s">
        <v>1326</v>
      </c>
      <c r="J897" s="488"/>
      <c r="K897" s="488"/>
      <c r="L897" s="488"/>
      <c r="M897" s="488"/>
      <c r="N897" s="488"/>
      <c r="O897" s="489">
        <v>0</v>
      </c>
      <c r="P897" s="489"/>
      <c r="Q897" s="489"/>
      <c r="R897" s="489"/>
      <c r="S897" s="489"/>
      <c r="T897" s="489"/>
      <c r="U897" s="489">
        <v>0</v>
      </c>
      <c r="V897" s="489"/>
      <c r="W897" s="489"/>
      <c r="X897" s="489"/>
      <c r="Y897" s="489"/>
      <c r="Z897" s="489"/>
      <c r="AA897" s="489">
        <v>0</v>
      </c>
      <c r="AB897" s="489"/>
      <c r="AC897" s="489"/>
      <c r="AD897" s="489"/>
      <c r="AF897" s="489">
        <v>26.59</v>
      </c>
      <c r="AG897" s="489"/>
      <c r="AH897" s="489"/>
      <c r="AI897" s="489"/>
      <c r="AJ897" s="489"/>
      <c r="AK897" s="489"/>
      <c r="AL897" s="489">
        <v>8.25</v>
      </c>
      <c r="AM897" s="489"/>
      <c r="AN897" s="489"/>
      <c r="AO897" s="489"/>
      <c r="AP897" s="489"/>
      <c r="AQ897" s="489">
        <v>-18.34</v>
      </c>
      <c r="AR897" s="489"/>
      <c r="AS897" s="489"/>
      <c r="AU897" s="489">
        <v>26.59</v>
      </c>
      <c r="AV897" s="489"/>
      <c r="AW897" s="489"/>
      <c r="AX897" s="489"/>
      <c r="AY897" s="489"/>
      <c r="AZ897" s="489">
        <v>8.25</v>
      </c>
      <c r="BA897" s="489"/>
      <c r="BB897" s="489"/>
      <c r="BC897" s="489"/>
      <c r="BD897" s="489">
        <v>-18.34</v>
      </c>
      <c r="BE897" s="489"/>
      <c r="BF897" s="489"/>
      <c r="BG897" s="489"/>
      <c r="BH897" s="489"/>
      <c r="BI897" s="489">
        <v>8.25</v>
      </c>
      <c r="BJ897" s="489"/>
      <c r="BK897" s="489"/>
      <c r="BL897" s="489"/>
      <c r="BM897" s="489"/>
      <c r="BN897" s="489"/>
      <c r="BO897" s="489">
        <v>0</v>
      </c>
      <c r="BP897" s="489"/>
      <c r="BQ897" s="489"/>
      <c r="BR897" s="489"/>
      <c r="BS897" s="489"/>
      <c r="BT897" s="489">
        <v>0</v>
      </c>
      <c r="BU897" s="489"/>
      <c r="BV897" s="489">
        <v>0</v>
      </c>
      <c r="BW897" s="489"/>
      <c r="BX897" s="489"/>
      <c r="BY897" s="489"/>
    </row>
    <row r="898" spans="4:77" ht="1.5" customHeight="1"/>
    <row r="899" spans="4:77" ht="11.25" customHeight="1">
      <c r="D899" s="488" t="s">
        <v>1044</v>
      </c>
      <c r="E899" s="488"/>
      <c r="F899" s="488"/>
      <c r="G899" s="488"/>
      <c r="H899" s="488"/>
      <c r="I899" s="488" t="s">
        <v>1326</v>
      </c>
      <c r="J899" s="488"/>
      <c r="K899" s="488"/>
      <c r="L899" s="488"/>
      <c r="M899" s="488"/>
      <c r="N899" s="488"/>
      <c r="O899" s="489">
        <v>0</v>
      </c>
      <c r="P899" s="489"/>
      <c r="Q899" s="489"/>
      <c r="R899" s="489"/>
      <c r="S899" s="489"/>
      <c r="T899" s="489"/>
      <c r="U899" s="489">
        <v>0</v>
      </c>
      <c r="V899" s="489"/>
      <c r="W899" s="489"/>
      <c r="X899" s="489"/>
      <c r="Y899" s="489"/>
      <c r="Z899" s="489"/>
      <c r="AA899" s="489">
        <v>0</v>
      </c>
      <c r="AB899" s="489"/>
      <c r="AC899" s="489"/>
      <c r="AD899" s="489"/>
      <c r="AF899" s="489">
        <v>3</v>
      </c>
      <c r="AG899" s="489"/>
      <c r="AH899" s="489"/>
      <c r="AI899" s="489"/>
      <c r="AJ899" s="489"/>
      <c r="AK899" s="489"/>
      <c r="AL899" s="489">
        <v>5.23</v>
      </c>
      <c r="AM899" s="489"/>
      <c r="AN899" s="489"/>
      <c r="AO899" s="489"/>
      <c r="AP899" s="489"/>
      <c r="AQ899" s="489">
        <v>2.23</v>
      </c>
      <c r="AR899" s="489"/>
      <c r="AS899" s="489"/>
      <c r="AU899" s="489">
        <v>3</v>
      </c>
      <c r="AV899" s="489"/>
      <c r="AW899" s="489"/>
      <c r="AX899" s="489"/>
      <c r="AY899" s="489"/>
      <c r="AZ899" s="489">
        <v>5.23</v>
      </c>
      <c r="BA899" s="489"/>
      <c r="BB899" s="489"/>
      <c r="BC899" s="489"/>
      <c r="BD899" s="489">
        <v>2.23</v>
      </c>
      <c r="BE899" s="489"/>
      <c r="BF899" s="489"/>
      <c r="BG899" s="489"/>
      <c r="BH899" s="489"/>
      <c r="BI899" s="489">
        <v>5.23</v>
      </c>
      <c r="BJ899" s="489"/>
      <c r="BK899" s="489"/>
      <c r="BL899" s="489"/>
      <c r="BM899" s="489"/>
      <c r="BN899" s="489"/>
      <c r="BO899" s="489">
        <v>0</v>
      </c>
      <c r="BP899" s="489"/>
      <c r="BQ899" s="489"/>
      <c r="BR899" s="489"/>
      <c r="BS899" s="489"/>
      <c r="BT899" s="489">
        <v>0</v>
      </c>
      <c r="BU899" s="489"/>
      <c r="BV899" s="489">
        <v>0</v>
      </c>
      <c r="BW899" s="489"/>
      <c r="BX899" s="489"/>
      <c r="BY899" s="489"/>
    </row>
    <row r="900" spans="4:77" ht="1.5" customHeight="1"/>
    <row r="901" spans="4:77" ht="11.25" customHeight="1">
      <c r="D901" s="488" t="s">
        <v>1302</v>
      </c>
      <c r="E901" s="488"/>
      <c r="F901" s="488"/>
      <c r="G901" s="488"/>
      <c r="H901" s="488"/>
      <c r="I901" s="488" t="s">
        <v>1326</v>
      </c>
      <c r="J901" s="488"/>
      <c r="K901" s="488"/>
      <c r="L901" s="488"/>
      <c r="M901" s="488"/>
      <c r="N901" s="488"/>
      <c r="O901" s="489">
        <v>0</v>
      </c>
      <c r="P901" s="489"/>
      <c r="Q901" s="489"/>
      <c r="R901" s="489"/>
      <c r="S901" s="489"/>
      <c r="T901" s="489"/>
      <c r="U901" s="489">
        <v>0</v>
      </c>
      <c r="V901" s="489"/>
      <c r="W901" s="489"/>
      <c r="X901" s="489"/>
      <c r="Y901" s="489"/>
      <c r="Z901" s="489"/>
      <c r="AA901" s="489">
        <v>0</v>
      </c>
      <c r="AB901" s="489"/>
      <c r="AC901" s="489"/>
      <c r="AD901" s="489"/>
      <c r="AF901" s="489">
        <v>4.8600000000000003</v>
      </c>
      <c r="AG901" s="489"/>
      <c r="AH901" s="489"/>
      <c r="AI901" s="489"/>
      <c r="AJ901" s="489"/>
      <c r="AK901" s="489"/>
      <c r="AL901" s="489">
        <v>4.8600000000000003</v>
      </c>
      <c r="AM901" s="489"/>
      <c r="AN901" s="489"/>
      <c r="AO901" s="489"/>
      <c r="AP901" s="489"/>
      <c r="AQ901" s="489">
        <v>0</v>
      </c>
      <c r="AR901" s="489"/>
      <c r="AS901" s="489"/>
      <c r="AU901" s="489">
        <v>4.8600000000000003</v>
      </c>
      <c r="AV901" s="489"/>
      <c r="AW901" s="489"/>
      <c r="AX901" s="489"/>
      <c r="AY901" s="489"/>
      <c r="AZ901" s="489">
        <v>4.8600000000000003</v>
      </c>
      <c r="BA901" s="489"/>
      <c r="BB901" s="489"/>
      <c r="BC901" s="489"/>
      <c r="BD901" s="489">
        <v>0</v>
      </c>
      <c r="BE901" s="489"/>
      <c r="BF901" s="489"/>
      <c r="BG901" s="489"/>
      <c r="BH901" s="489"/>
      <c r="BI901" s="489">
        <v>4.8600000000000003</v>
      </c>
      <c r="BJ901" s="489"/>
      <c r="BK901" s="489"/>
      <c r="BL901" s="489"/>
      <c r="BM901" s="489"/>
      <c r="BN901" s="489"/>
      <c r="BO901" s="489">
        <v>0</v>
      </c>
      <c r="BP901" s="489"/>
      <c r="BQ901" s="489"/>
      <c r="BR901" s="489"/>
      <c r="BS901" s="489"/>
      <c r="BT901" s="489">
        <v>0</v>
      </c>
      <c r="BU901" s="489"/>
      <c r="BV901" s="489">
        <v>0</v>
      </c>
      <c r="BW901" s="489"/>
      <c r="BX901" s="489"/>
      <c r="BY901" s="489"/>
    </row>
    <row r="902" spans="4:77" ht="1.5" customHeight="1"/>
    <row r="903" spans="4:77" ht="11.25" customHeight="1">
      <c r="D903" s="488" t="s">
        <v>1327</v>
      </c>
      <c r="E903" s="488"/>
      <c r="F903" s="488"/>
      <c r="G903" s="488"/>
      <c r="H903" s="488"/>
      <c r="I903" s="488" t="s">
        <v>1326</v>
      </c>
      <c r="J903" s="488"/>
      <c r="K903" s="488"/>
      <c r="L903" s="488"/>
      <c r="M903" s="488"/>
      <c r="N903" s="488"/>
      <c r="O903" s="489">
        <v>0</v>
      </c>
      <c r="P903" s="489"/>
      <c r="Q903" s="489"/>
      <c r="R903" s="489"/>
      <c r="S903" s="489"/>
      <c r="T903" s="489"/>
      <c r="U903" s="489">
        <v>0</v>
      </c>
      <c r="V903" s="489"/>
      <c r="W903" s="489"/>
      <c r="X903" s="489"/>
      <c r="Y903" s="489"/>
      <c r="Z903" s="489"/>
      <c r="AA903" s="489">
        <v>0</v>
      </c>
      <c r="AB903" s="489"/>
      <c r="AC903" s="489"/>
      <c r="AD903" s="489"/>
      <c r="AF903" s="489">
        <v>205.31</v>
      </c>
      <c r="AG903" s="489"/>
      <c r="AH903" s="489"/>
      <c r="AI903" s="489"/>
      <c r="AJ903" s="489"/>
      <c r="AK903" s="489"/>
      <c r="AL903" s="489">
        <v>0</v>
      </c>
      <c r="AM903" s="489"/>
      <c r="AN903" s="489"/>
      <c r="AO903" s="489"/>
      <c r="AP903" s="489"/>
      <c r="AQ903" s="489">
        <v>-205.31</v>
      </c>
      <c r="AR903" s="489"/>
      <c r="AS903" s="489"/>
      <c r="AU903" s="489">
        <v>205.31</v>
      </c>
      <c r="AV903" s="489"/>
      <c r="AW903" s="489"/>
      <c r="AX903" s="489"/>
      <c r="AY903" s="489"/>
      <c r="AZ903" s="489">
        <v>0</v>
      </c>
      <c r="BA903" s="489"/>
      <c r="BB903" s="489"/>
      <c r="BC903" s="489"/>
      <c r="BD903" s="489">
        <v>-205.31</v>
      </c>
      <c r="BE903" s="489"/>
      <c r="BF903" s="489"/>
      <c r="BG903" s="489"/>
      <c r="BH903" s="489"/>
      <c r="BI903" s="489">
        <v>0</v>
      </c>
      <c r="BJ903" s="489"/>
      <c r="BK903" s="489"/>
      <c r="BL903" s="489"/>
      <c r="BM903" s="489"/>
      <c r="BN903" s="489"/>
      <c r="BO903" s="489">
        <v>0</v>
      </c>
      <c r="BP903" s="489"/>
      <c r="BQ903" s="489"/>
      <c r="BR903" s="489"/>
      <c r="BS903" s="489"/>
      <c r="BT903" s="489">
        <v>0</v>
      </c>
      <c r="BU903" s="489"/>
      <c r="BV903" s="489">
        <v>0</v>
      </c>
      <c r="BW903" s="489"/>
      <c r="BX903" s="489"/>
      <c r="BY903" s="489"/>
    </row>
    <row r="904" spans="4:77" ht="1.5" customHeight="1"/>
    <row r="905" spans="4:77" ht="11.25" customHeight="1">
      <c r="D905" s="488" t="s">
        <v>1046</v>
      </c>
      <c r="E905" s="488"/>
      <c r="F905" s="488"/>
      <c r="G905" s="488"/>
      <c r="H905" s="488"/>
      <c r="I905" s="488" t="s">
        <v>1326</v>
      </c>
      <c r="J905" s="488"/>
      <c r="K905" s="488"/>
      <c r="L905" s="488"/>
      <c r="M905" s="488"/>
      <c r="N905" s="488"/>
      <c r="O905" s="489">
        <v>0</v>
      </c>
      <c r="P905" s="489"/>
      <c r="Q905" s="489"/>
      <c r="R905" s="489"/>
      <c r="S905" s="489"/>
      <c r="T905" s="489"/>
      <c r="U905" s="489">
        <v>0</v>
      </c>
      <c r="V905" s="489"/>
      <c r="W905" s="489"/>
      <c r="X905" s="489"/>
      <c r="Y905" s="489"/>
      <c r="Z905" s="489"/>
      <c r="AA905" s="489">
        <v>0</v>
      </c>
      <c r="AB905" s="489"/>
      <c r="AC905" s="489"/>
      <c r="AD905" s="489"/>
      <c r="AF905" s="489">
        <v>75</v>
      </c>
      <c r="AG905" s="489"/>
      <c r="AH905" s="489"/>
      <c r="AI905" s="489"/>
      <c r="AJ905" s="489"/>
      <c r="AK905" s="489"/>
      <c r="AL905" s="489">
        <v>118.55</v>
      </c>
      <c r="AM905" s="489"/>
      <c r="AN905" s="489"/>
      <c r="AO905" s="489"/>
      <c r="AP905" s="489"/>
      <c r="AQ905" s="489">
        <v>43.55</v>
      </c>
      <c r="AR905" s="489"/>
      <c r="AS905" s="489"/>
      <c r="AU905" s="489">
        <v>75</v>
      </c>
      <c r="AV905" s="489"/>
      <c r="AW905" s="489"/>
      <c r="AX905" s="489"/>
      <c r="AY905" s="489"/>
      <c r="AZ905" s="489">
        <v>118.55</v>
      </c>
      <c r="BA905" s="489"/>
      <c r="BB905" s="489"/>
      <c r="BC905" s="489"/>
      <c r="BD905" s="489">
        <v>43.55</v>
      </c>
      <c r="BE905" s="489"/>
      <c r="BF905" s="489"/>
      <c r="BG905" s="489"/>
      <c r="BH905" s="489"/>
      <c r="BI905" s="489">
        <v>43.55</v>
      </c>
      <c r="BJ905" s="489"/>
      <c r="BK905" s="489"/>
      <c r="BL905" s="489"/>
      <c r="BM905" s="489"/>
      <c r="BN905" s="489"/>
      <c r="BO905" s="489">
        <v>25</v>
      </c>
      <c r="BP905" s="489"/>
      <c r="BQ905" s="489"/>
      <c r="BR905" s="489"/>
      <c r="BS905" s="489"/>
      <c r="BT905" s="489">
        <v>25</v>
      </c>
      <c r="BU905" s="489"/>
      <c r="BV905" s="489">
        <v>25</v>
      </c>
      <c r="BW905" s="489"/>
      <c r="BX905" s="489"/>
      <c r="BY905" s="489"/>
    </row>
    <row r="906" spans="4:77" ht="1.5" customHeight="1"/>
    <row r="907" spans="4:77" ht="11.25" customHeight="1">
      <c r="D907" s="488" t="s">
        <v>1234</v>
      </c>
      <c r="E907" s="488"/>
      <c r="F907" s="488"/>
      <c r="G907" s="488"/>
      <c r="H907" s="488"/>
      <c r="I907" s="488" t="s">
        <v>1328</v>
      </c>
      <c r="J907" s="488"/>
      <c r="K907" s="488"/>
      <c r="L907" s="488"/>
      <c r="M907" s="488"/>
      <c r="N907" s="488"/>
      <c r="O907" s="489">
        <v>0</v>
      </c>
      <c r="P907" s="489"/>
      <c r="Q907" s="489"/>
      <c r="R907" s="489"/>
      <c r="S907" s="489"/>
      <c r="T907" s="489"/>
      <c r="U907" s="489">
        <v>-150</v>
      </c>
      <c r="V907" s="489"/>
      <c r="W907" s="489"/>
      <c r="X907" s="489"/>
      <c r="Y907" s="489"/>
      <c r="Z907" s="489"/>
      <c r="AA907" s="489">
        <v>-150</v>
      </c>
      <c r="AB907" s="489"/>
      <c r="AC907" s="489"/>
      <c r="AD907" s="489"/>
      <c r="AF907" s="489">
        <v>0</v>
      </c>
      <c r="AG907" s="489"/>
      <c r="AH907" s="489"/>
      <c r="AI907" s="489"/>
      <c r="AJ907" s="489"/>
      <c r="AK907" s="489"/>
      <c r="AL907" s="489">
        <v>0</v>
      </c>
      <c r="AM907" s="489"/>
      <c r="AN907" s="489"/>
      <c r="AO907" s="489"/>
      <c r="AP907" s="489"/>
      <c r="AQ907" s="489">
        <v>0</v>
      </c>
      <c r="AR907" s="489"/>
      <c r="AS907" s="489"/>
      <c r="AU907" s="489">
        <v>0</v>
      </c>
      <c r="AV907" s="489"/>
      <c r="AW907" s="489"/>
      <c r="AX907" s="489"/>
      <c r="AY907" s="489"/>
      <c r="AZ907" s="489">
        <v>-150</v>
      </c>
      <c r="BA907" s="489"/>
      <c r="BB907" s="489"/>
      <c r="BC907" s="489"/>
      <c r="BD907" s="489">
        <v>-150</v>
      </c>
      <c r="BE907" s="489"/>
      <c r="BF907" s="489"/>
      <c r="BG907" s="489"/>
      <c r="BH907" s="489"/>
      <c r="BI907" s="489">
        <v>-150</v>
      </c>
      <c r="BJ907" s="489"/>
      <c r="BK907" s="489"/>
      <c r="BL907" s="489"/>
      <c r="BM907" s="489"/>
      <c r="BN907" s="489"/>
      <c r="BO907" s="489">
        <v>0</v>
      </c>
      <c r="BP907" s="489"/>
      <c r="BQ907" s="489"/>
      <c r="BR907" s="489"/>
      <c r="BS907" s="489"/>
      <c r="BT907" s="489">
        <v>0</v>
      </c>
      <c r="BU907" s="489"/>
      <c r="BV907" s="489">
        <v>0</v>
      </c>
      <c r="BW907" s="489"/>
      <c r="BX907" s="489"/>
      <c r="BY907" s="489"/>
    </row>
    <row r="908" spans="4:77" ht="1.5" customHeight="1"/>
    <row r="909" spans="4:77" ht="11.25" customHeight="1">
      <c r="D909" s="488" t="s">
        <v>1055</v>
      </c>
      <c r="E909" s="488"/>
      <c r="F909" s="488"/>
      <c r="G909" s="488"/>
      <c r="H909" s="488"/>
      <c r="I909" s="488" t="s">
        <v>1328</v>
      </c>
      <c r="J909" s="488"/>
      <c r="K909" s="488"/>
      <c r="L909" s="488"/>
      <c r="M909" s="488"/>
      <c r="N909" s="488"/>
      <c r="O909" s="489">
        <v>0</v>
      </c>
      <c r="P909" s="489"/>
      <c r="Q909" s="489"/>
      <c r="R909" s="489"/>
      <c r="S909" s="489"/>
      <c r="T909" s="489"/>
      <c r="U909" s="489">
        <v>-11.5</v>
      </c>
      <c r="V909" s="489"/>
      <c r="W909" s="489"/>
      <c r="X909" s="489"/>
      <c r="Y909" s="489"/>
      <c r="Z909" s="489"/>
      <c r="AA909" s="489">
        <v>-11.5</v>
      </c>
      <c r="AB909" s="489"/>
      <c r="AC909" s="489"/>
      <c r="AD909" s="489"/>
      <c r="AF909" s="489">
        <v>0</v>
      </c>
      <c r="AG909" s="489"/>
      <c r="AH909" s="489"/>
      <c r="AI909" s="489"/>
      <c r="AJ909" s="489"/>
      <c r="AK909" s="489"/>
      <c r="AL909" s="489">
        <v>0</v>
      </c>
      <c r="AM909" s="489"/>
      <c r="AN909" s="489"/>
      <c r="AO909" s="489"/>
      <c r="AP909" s="489"/>
      <c r="AQ909" s="489">
        <v>0</v>
      </c>
      <c r="AR909" s="489"/>
      <c r="AS909" s="489"/>
      <c r="AU909" s="489">
        <v>0</v>
      </c>
      <c r="AV909" s="489"/>
      <c r="AW909" s="489"/>
      <c r="AX909" s="489"/>
      <c r="AY909" s="489"/>
      <c r="AZ909" s="489">
        <v>-11.5</v>
      </c>
      <c r="BA909" s="489"/>
      <c r="BB909" s="489"/>
      <c r="BC909" s="489"/>
      <c r="BD909" s="489">
        <v>-11.5</v>
      </c>
      <c r="BE909" s="489"/>
      <c r="BF909" s="489"/>
      <c r="BG909" s="489"/>
      <c r="BH909" s="489"/>
      <c r="BI909" s="489">
        <v>-11.5</v>
      </c>
      <c r="BJ909" s="489"/>
      <c r="BK909" s="489"/>
      <c r="BL909" s="489"/>
      <c r="BM909" s="489"/>
      <c r="BN909" s="489"/>
      <c r="BO909" s="489">
        <v>0</v>
      </c>
      <c r="BP909" s="489"/>
      <c r="BQ909" s="489"/>
      <c r="BR909" s="489"/>
      <c r="BS909" s="489"/>
      <c r="BT909" s="489">
        <v>0</v>
      </c>
      <c r="BU909" s="489"/>
      <c r="BV909" s="489">
        <v>0</v>
      </c>
      <c r="BW909" s="489"/>
      <c r="BX909" s="489"/>
      <c r="BY909" s="489"/>
    </row>
    <row r="910" spans="4:77" ht="1.5" customHeight="1"/>
    <row r="911" spans="4:77" ht="11.25" customHeight="1">
      <c r="D911" s="488" t="s">
        <v>1050</v>
      </c>
      <c r="E911" s="488"/>
      <c r="F911" s="488"/>
      <c r="G911" s="488"/>
      <c r="H911" s="488"/>
      <c r="I911" s="488" t="s">
        <v>1328</v>
      </c>
      <c r="J911" s="488"/>
      <c r="K911" s="488"/>
      <c r="L911" s="488"/>
      <c r="M911" s="488"/>
      <c r="N911" s="488"/>
      <c r="O911" s="489">
        <v>-4</v>
      </c>
      <c r="P911" s="489"/>
      <c r="Q911" s="489"/>
      <c r="R911" s="489"/>
      <c r="S911" s="489"/>
      <c r="T911" s="489"/>
      <c r="U911" s="489">
        <v>-64</v>
      </c>
      <c r="V911" s="489"/>
      <c r="W911" s="489"/>
      <c r="X911" s="489"/>
      <c r="Y911" s="489"/>
      <c r="Z911" s="489"/>
      <c r="AA911" s="489">
        <v>-60</v>
      </c>
      <c r="AB911" s="489"/>
      <c r="AC911" s="489"/>
      <c r="AD911" s="489"/>
      <c r="AF911" s="489">
        <v>0</v>
      </c>
      <c r="AG911" s="489"/>
      <c r="AH911" s="489"/>
      <c r="AI911" s="489"/>
      <c r="AJ911" s="489"/>
      <c r="AK911" s="489"/>
      <c r="AL911" s="489">
        <v>0</v>
      </c>
      <c r="AM911" s="489"/>
      <c r="AN911" s="489"/>
      <c r="AO911" s="489"/>
      <c r="AP911" s="489"/>
      <c r="AQ911" s="489">
        <v>0</v>
      </c>
      <c r="AR911" s="489"/>
      <c r="AS911" s="489"/>
      <c r="AU911" s="489">
        <v>-4</v>
      </c>
      <c r="AV911" s="489"/>
      <c r="AW911" s="489"/>
      <c r="AX911" s="489"/>
      <c r="AY911" s="489"/>
      <c r="AZ911" s="489">
        <v>-64</v>
      </c>
      <c r="BA911" s="489"/>
      <c r="BB911" s="489"/>
      <c r="BC911" s="489"/>
      <c r="BD911" s="489">
        <v>-60</v>
      </c>
      <c r="BE911" s="489"/>
      <c r="BF911" s="489"/>
      <c r="BG911" s="489"/>
      <c r="BH911" s="489"/>
      <c r="BI911" s="489">
        <v>-64</v>
      </c>
      <c r="BJ911" s="489"/>
      <c r="BK911" s="489"/>
      <c r="BL911" s="489"/>
      <c r="BM911" s="489"/>
      <c r="BN911" s="489"/>
      <c r="BO911" s="489">
        <v>0</v>
      </c>
      <c r="BP911" s="489"/>
      <c r="BQ911" s="489"/>
      <c r="BR911" s="489"/>
      <c r="BS911" s="489"/>
      <c r="BT911" s="489">
        <v>0</v>
      </c>
      <c r="BU911" s="489"/>
      <c r="BV911" s="489">
        <v>0</v>
      </c>
      <c r="BW911" s="489"/>
      <c r="BX911" s="489"/>
      <c r="BY911" s="489"/>
    </row>
    <row r="912" spans="4:77" ht="1.5" customHeight="1"/>
    <row r="913" spans="4:77" ht="11.25" customHeight="1">
      <c r="D913" s="488" t="s">
        <v>1051</v>
      </c>
      <c r="E913" s="488"/>
      <c r="F913" s="488"/>
      <c r="G913" s="488"/>
      <c r="H913" s="488"/>
      <c r="I913" s="488" t="s">
        <v>1328</v>
      </c>
      <c r="J913" s="488"/>
      <c r="K913" s="488"/>
      <c r="L913" s="488"/>
      <c r="M913" s="488"/>
      <c r="N913" s="488"/>
      <c r="O913" s="489">
        <v>-2058.5</v>
      </c>
      <c r="P913" s="489"/>
      <c r="Q913" s="489"/>
      <c r="R913" s="489"/>
      <c r="S913" s="489"/>
      <c r="T913" s="489"/>
      <c r="U913" s="489">
        <v>-11793.65</v>
      </c>
      <c r="V913" s="489"/>
      <c r="W913" s="489"/>
      <c r="X913" s="489"/>
      <c r="Y913" s="489"/>
      <c r="Z913" s="489"/>
      <c r="AA913" s="489">
        <v>-9735.15</v>
      </c>
      <c r="AB913" s="489"/>
      <c r="AC913" s="489"/>
      <c r="AD913" s="489"/>
      <c r="AF913" s="489">
        <v>0</v>
      </c>
      <c r="AG913" s="489"/>
      <c r="AH913" s="489"/>
      <c r="AI913" s="489"/>
      <c r="AJ913" s="489"/>
      <c r="AK913" s="489"/>
      <c r="AL913" s="489">
        <v>0</v>
      </c>
      <c r="AM913" s="489"/>
      <c r="AN913" s="489"/>
      <c r="AO913" s="489"/>
      <c r="AP913" s="489"/>
      <c r="AQ913" s="489">
        <v>0</v>
      </c>
      <c r="AR913" s="489"/>
      <c r="AS913" s="489"/>
      <c r="AU913" s="489">
        <v>-2058.5</v>
      </c>
      <c r="AV913" s="489"/>
      <c r="AW913" s="489"/>
      <c r="AX913" s="489"/>
      <c r="AY913" s="489"/>
      <c r="AZ913" s="489">
        <v>-11793.65</v>
      </c>
      <c r="BA913" s="489"/>
      <c r="BB913" s="489"/>
      <c r="BC913" s="489"/>
      <c r="BD913" s="489">
        <v>-9735.15</v>
      </c>
      <c r="BE913" s="489"/>
      <c r="BF913" s="489"/>
      <c r="BG913" s="489"/>
      <c r="BH913" s="489"/>
      <c r="BI913" s="489">
        <v>-11309.15</v>
      </c>
      <c r="BJ913" s="489"/>
      <c r="BK913" s="489"/>
      <c r="BL913" s="489"/>
      <c r="BM913" s="489"/>
      <c r="BN913" s="489"/>
      <c r="BO913" s="489">
        <v>-484.5</v>
      </c>
      <c r="BP913" s="489"/>
      <c r="BQ913" s="489"/>
      <c r="BR913" s="489"/>
      <c r="BS913" s="489"/>
      <c r="BT913" s="489">
        <v>0</v>
      </c>
      <c r="BU913" s="489"/>
      <c r="BV913" s="489">
        <v>0</v>
      </c>
      <c r="BW913" s="489"/>
      <c r="BX913" s="489"/>
      <c r="BY913" s="489"/>
    </row>
    <row r="914" spans="4:77" ht="1.5" customHeight="1"/>
    <row r="915" spans="4:77" ht="11.25" customHeight="1">
      <c r="D915" s="488" t="s">
        <v>1249</v>
      </c>
      <c r="E915" s="488"/>
      <c r="F915" s="488"/>
      <c r="G915" s="488"/>
      <c r="H915" s="488"/>
      <c r="I915" s="488" t="s">
        <v>1328</v>
      </c>
      <c r="J915" s="488"/>
      <c r="K915" s="488"/>
      <c r="L915" s="488"/>
      <c r="M915" s="488"/>
      <c r="N915" s="488"/>
      <c r="O915" s="489">
        <v>0</v>
      </c>
      <c r="P915" s="489"/>
      <c r="Q915" s="489"/>
      <c r="R915" s="489"/>
      <c r="S915" s="489"/>
      <c r="T915" s="489"/>
      <c r="U915" s="489">
        <v>-376</v>
      </c>
      <c r="V915" s="489"/>
      <c r="W915" s="489"/>
      <c r="X915" s="489"/>
      <c r="Y915" s="489"/>
      <c r="Z915" s="489"/>
      <c r="AA915" s="489">
        <v>-376</v>
      </c>
      <c r="AB915" s="489"/>
      <c r="AC915" s="489"/>
      <c r="AD915" s="489"/>
      <c r="AF915" s="489">
        <v>0</v>
      </c>
      <c r="AG915" s="489"/>
      <c r="AH915" s="489"/>
      <c r="AI915" s="489"/>
      <c r="AJ915" s="489"/>
      <c r="AK915" s="489"/>
      <c r="AL915" s="489">
        <v>0</v>
      </c>
      <c r="AM915" s="489"/>
      <c r="AN915" s="489"/>
      <c r="AO915" s="489"/>
      <c r="AP915" s="489"/>
      <c r="AQ915" s="489">
        <v>0</v>
      </c>
      <c r="AR915" s="489"/>
      <c r="AS915" s="489"/>
      <c r="AU915" s="489">
        <v>0</v>
      </c>
      <c r="AV915" s="489"/>
      <c r="AW915" s="489"/>
      <c r="AX915" s="489"/>
      <c r="AY915" s="489"/>
      <c r="AZ915" s="489">
        <v>-376</v>
      </c>
      <c r="BA915" s="489"/>
      <c r="BB915" s="489"/>
      <c r="BC915" s="489"/>
      <c r="BD915" s="489">
        <v>-376</v>
      </c>
      <c r="BE915" s="489"/>
      <c r="BF915" s="489"/>
      <c r="BG915" s="489"/>
      <c r="BH915" s="489"/>
      <c r="BI915" s="489">
        <v>-376</v>
      </c>
      <c r="BJ915" s="489"/>
      <c r="BK915" s="489"/>
      <c r="BL915" s="489"/>
      <c r="BM915" s="489"/>
      <c r="BN915" s="489"/>
      <c r="BO915" s="489">
        <v>0</v>
      </c>
      <c r="BP915" s="489"/>
      <c r="BQ915" s="489"/>
      <c r="BR915" s="489"/>
      <c r="BS915" s="489"/>
      <c r="BT915" s="489">
        <v>0</v>
      </c>
      <c r="BU915" s="489"/>
      <c r="BV915" s="489">
        <v>0</v>
      </c>
      <c r="BW915" s="489"/>
      <c r="BX915" s="489"/>
      <c r="BY915" s="489"/>
    </row>
    <row r="916" spans="4:77" ht="1.5" customHeight="1"/>
    <row r="917" spans="4:77" ht="11.25" customHeight="1">
      <c r="D917" s="488" t="s">
        <v>1223</v>
      </c>
      <c r="E917" s="488"/>
      <c r="F917" s="488"/>
      <c r="G917" s="488"/>
      <c r="H917" s="488"/>
      <c r="I917" s="488" t="s">
        <v>1328</v>
      </c>
      <c r="J917" s="488"/>
      <c r="K917" s="488"/>
      <c r="L917" s="488"/>
      <c r="M917" s="488"/>
      <c r="N917" s="488"/>
      <c r="O917" s="489">
        <v>-32104.84</v>
      </c>
      <c r="P917" s="489"/>
      <c r="Q917" s="489"/>
      <c r="R917" s="489"/>
      <c r="S917" s="489"/>
      <c r="T917" s="489"/>
      <c r="U917" s="489">
        <v>-42867.45</v>
      </c>
      <c r="V917" s="489"/>
      <c r="W917" s="489"/>
      <c r="X917" s="489"/>
      <c r="Y917" s="489"/>
      <c r="Z917" s="489"/>
      <c r="AA917" s="489">
        <v>-10762.61</v>
      </c>
      <c r="AB917" s="489"/>
      <c r="AC917" s="489"/>
      <c r="AD917" s="489"/>
      <c r="AF917" s="489">
        <v>0</v>
      </c>
      <c r="AG917" s="489"/>
      <c r="AH917" s="489"/>
      <c r="AI917" s="489"/>
      <c r="AJ917" s="489"/>
      <c r="AK917" s="489"/>
      <c r="AL917" s="489">
        <v>0</v>
      </c>
      <c r="AM917" s="489"/>
      <c r="AN917" s="489"/>
      <c r="AO917" s="489"/>
      <c r="AP917" s="489"/>
      <c r="AQ917" s="489">
        <v>0</v>
      </c>
      <c r="AR917" s="489"/>
      <c r="AS917" s="489"/>
      <c r="AU917" s="489">
        <v>-32104.84</v>
      </c>
      <c r="AV917" s="489"/>
      <c r="AW917" s="489"/>
      <c r="AX917" s="489"/>
      <c r="AY917" s="489"/>
      <c r="AZ917" s="489">
        <v>-42867.45</v>
      </c>
      <c r="BA917" s="489"/>
      <c r="BB917" s="489"/>
      <c r="BC917" s="489"/>
      <c r="BD917" s="489">
        <v>-10762.61</v>
      </c>
      <c r="BE917" s="489"/>
      <c r="BF917" s="489"/>
      <c r="BG917" s="489"/>
      <c r="BH917" s="489"/>
      <c r="BI917" s="489">
        <v>-41121.06</v>
      </c>
      <c r="BJ917" s="489"/>
      <c r="BK917" s="489"/>
      <c r="BL917" s="489"/>
      <c r="BM917" s="489"/>
      <c r="BN917" s="489"/>
      <c r="BO917" s="489">
        <v>-1728.39</v>
      </c>
      <c r="BP917" s="489"/>
      <c r="BQ917" s="489"/>
      <c r="BR917" s="489"/>
      <c r="BS917" s="489"/>
      <c r="BT917" s="489">
        <v>-18</v>
      </c>
      <c r="BU917" s="489"/>
      <c r="BV917" s="489">
        <v>0</v>
      </c>
      <c r="BW917" s="489"/>
      <c r="BX917" s="489"/>
      <c r="BY917" s="489"/>
    </row>
    <row r="918" spans="4:77" ht="1.5" customHeight="1"/>
    <row r="919" spans="4:77" ht="11.25" customHeight="1">
      <c r="D919" s="488" t="s">
        <v>1220</v>
      </c>
      <c r="E919" s="488"/>
      <c r="F919" s="488"/>
      <c r="G919" s="488"/>
      <c r="H919" s="488"/>
      <c r="I919" s="488" t="s">
        <v>1328</v>
      </c>
      <c r="J919" s="488"/>
      <c r="K919" s="488"/>
      <c r="L919" s="488"/>
      <c r="M919" s="488"/>
      <c r="N919" s="488"/>
      <c r="O919" s="489">
        <v>-3699.26</v>
      </c>
      <c r="P919" s="489"/>
      <c r="Q919" s="489"/>
      <c r="R919" s="489"/>
      <c r="S919" s="489"/>
      <c r="T919" s="489"/>
      <c r="U919" s="489">
        <v>-8646.3700000000008</v>
      </c>
      <c r="V919" s="489"/>
      <c r="W919" s="489"/>
      <c r="X919" s="489"/>
      <c r="Y919" s="489"/>
      <c r="Z919" s="489"/>
      <c r="AA919" s="489">
        <v>-4947.1099999999997</v>
      </c>
      <c r="AB919" s="489"/>
      <c r="AC919" s="489"/>
      <c r="AD919" s="489"/>
      <c r="AF919" s="489">
        <v>0</v>
      </c>
      <c r="AG919" s="489"/>
      <c r="AH919" s="489"/>
      <c r="AI919" s="489"/>
      <c r="AJ919" s="489"/>
      <c r="AK919" s="489"/>
      <c r="AL919" s="489">
        <v>0</v>
      </c>
      <c r="AM919" s="489"/>
      <c r="AN919" s="489"/>
      <c r="AO919" s="489"/>
      <c r="AP919" s="489"/>
      <c r="AQ919" s="489">
        <v>0</v>
      </c>
      <c r="AR919" s="489"/>
      <c r="AS919" s="489"/>
      <c r="AU919" s="489">
        <v>-3699.26</v>
      </c>
      <c r="AV919" s="489"/>
      <c r="AW919" s="489"/>
      <c r="AX919" s="489"/>
      <c r="AY919" s="489"/>
      <c r="AZ919" s="489">
        <v>-8646.3700000000008</v>
      </c>
      <c r="BA919" s="489"/>
      <c r="BB919" s="489"/>
      <c r="BC919" s="489"/>
      <c r="BD919" s="489">
        <v>-4947.1099999999997</v>
      </c>
      <c r="BE919" s="489"/>
      <c r="BF919" s="489"/>
      <c r="BG919" s="489"/>
      <c r="BH919" s="489"/>
      <c r="BI919" s="489">
        <v>-5836.23</v>
      </c>
      <c r="BJ919" s="489"/>
      <c r="BK919" s="489"/>
      <c r="BL919" s="489"/>
      <c r="BM919" s="489"/>
      <c r="BN919" s="489"/>
      <c r="BO919" s="489">
        <v>-2810.14</v>
      </c>
      <c r="BP919" s="489"/>
      <c r="BQ919" s="489"/>
      <c r="BR919" s="489"/>
      <c r="BS919" s="489"/>
      <c r="BT919" s="489">
        <v>0</v>
      </c>
      <c r="BU919" s="489"/>
      <c r="BV919" s="489">
        <v>0</v>
      </c>
      <c r="BW919" s="489"/>
      <c r="BX919" s="489"/>
      <c r="BY919" s="489"/>
    </row>
    <row r="920" spans="4:77" ht="1.5" customHeight="1"/>
    <row r="921" spans="4:77" ht="11.25" customHeight="1">
      <c r="D921" s="488" t="s">
        <v>1230</v>
      </c>
      <c r="E921" s="488"/>
      <c r="F921" s="488"/>
      <c r="G921" s="488"/>
      <c r="H921" s="488"/>
      <c r="I921" s="488" t="s">
        <v>1328</v>
      </c>
      <c r="J921" s="488"/>
      <c r="K921" s="488"/>
      <c r="L921" s="488"/>
      <c r="M921" s="488"/>
      <c r="N921" s="488"/>
      <c r="O921" s="489">
        <v>-5164.8599999999997</v>
      </c>
      <c r="P921" s="489"/>
      <c r="Q921" s="489"/>
      <c r="R921" s="489"/>
      <c r="S921" s="489"/>
      <c r="T921" s="489"/>
      <c r="U921" s="489">
        <v>-4037.95</v>
      </c>
      <c r="V921" s="489"/>
      <c r="W921" s="489"/>
      <c r="X921" s="489"/>
      <c r="Y921" s="489"/>
      <c r="Z921" s="489"/>
      <c r="AA921" s="489">
        <v>1126.9100000000001</v>
      </c>
      <c r="AB921" s="489"/>
      <c r="AC921" s="489"/>
      <c r="AD921" s="489"/>
      <c r="AF921" s="489">
        <v>0</v>
      </c>
      <c r="AG921" s="489"/>
      <c r="AH921" s="489"/>
      <c r="AI921" s="489"/>
      <c r="AJ921" s="489"/>
      <c r="AK921" s="489"/>
      <c r="AL921" s="489">
        <v>0</v>
      </c>
      <c r="AM921" s="489"/>
      <c r="AN921" s="489"/>
      <c r="AO921" s="489"/>
      <c r="AP921" s="489"/>
      <c r="AQ921" s="489">
        <v>0</v>
      </c>
      <c r="AR921" s="489"/>
      <c r="AS921" s="489"/>
      <c r="AU921" s="489">
        <v>-5164.8599999999997</v>
      </c>
      <c r="AV921" s="489"/>
      <c r="AW921" s="489"/>
      <c r="AX921" s="489"/>
      <c r="AY921" s="489"/>
      <c r="AZ921" s="489">
        <v>-4037.95</v>
      </c>
      <c r="BA921" s="489"/>
      <c r="BB921" s="489"/>
      <c r="BC921" s="489"/>
      <c r="BD921" s="489">
        <v>1126.9100000000001</v>
      </c>
      <c r="BE921" s="489"/>
      <c r="BF921" s="489"/>
      <c r="BG921" s="489"/>
      <c r="BH921" s="489"/>
      <c r="BI921" s="489">
        <v>-2474.66</v>
      </c>
      <c r="BJ921" s="489"/>
      <c r="BK921" s="489"/>
      <c r="BL921" s="489"/>
      <c r="BM921" s="489"/>
      <c r="BN921" s="489"/>
      <c r="BO921" s="489">
        <v>-389.37</v>
      </c>
      <c r="BP921" s="489"/>
      <c r="BQ921" s="489"/>
      <c r="BR921" s="489"/>
      <c r="BS921" s="489"/>
      <c r="BT921" s="489">
        <v>-18</v>
      </c>
      <c r="BU921" s="489"/>
      <c r="BV921" s="489">
        <v>-1155.92</v>
      </c>
      <c r="BW921" s="489"/>
      <c r="BX921" s="489"/>
      <c r="BY921" s="489"/>
    </row>
    <row r="922" spans="4:77" ht="3" customHeight="1"/>
    <row r="923" spans="4:77" ht="14.25" customHeight="1">
      <c r="O923" s="489">
        <v>-43031.46</v>
      </c>
      <c r="P923" s="489"/>
      <c r="Q923" s="489"/>
      <c r="R923" s="489"/>
      <c r="S923" s="489"/>
      <c r="T923" s="489"/>
      <c r="U923" s="489">
        <v>-67946.92</v>
      </c>
      <c r="V923" s="489"/>
      <c r="W923" s="489"/>
      <c r="X923" s="489"/>
      <c r="Y923" s="489"/>
      <c r="Z923" s="489"/>
      <c r="AA923" s="489">
        <v>-24915.46</v>
      </c>
      <c r="AB923" s="489"/>
      <c r="AC923" s="489"/>
      <c r="AD923" s="489"/>
      <c r="AF923" s="489">
        <v>1008.89</v>
      </c>
      <c r="AG923" s="489"/>
      <c r="AH923" s="489"/>
      <c r="AI923" s="489"/>
      <c r="AJ923" s="489"/>
      <c r="AK923" s="489"/>
      <c r="AL923" s="489">
        <v>1314.5</v>
      </c>
      <c r="AM923" s="489"/>
      <c r="AN923" s="489"/>
      <c r="AO923" s="489"/>
      <c r="AP923" s="489"/>
      <c r="AQ923" s="489">
        <v>305.61</v>
      </c>
      <c r="AR923" s="489"/>
      <c r="AS923" s="489"/>
      <c r="AU923" s="489">
        <v>-42022.57</v>
      </c>
      <c r="AV923" s="489"/>
      <c r="AW923" s="489"/>
      <c r="AX923" s="489"/>
      <c r="AY923" s="489"/>
      <c r="AZ923" s="489">
        <v>-66632.42</v>
      </c>
      <c r="BA923" s="489"/>
      <c r="BB923" s="489"/>
      <c r="BC923" s="489"/>
      <c r="BD923" s="489">
        <v>-24609.85</v>
      </c>
      <c r="BE923" s="489"/>
      <c r="BF923" s="489"/>
      <c r="BG923" s="489"/>
      <c r="BH923" s="489"/>
      <c r="BI923" s="489">
        <v>-60207.1</v>
      </c>
      <c r="BJ923" s="489"/>
      <c r="BK923" s="489"/>
      <c r="BL923" s="489"/>
      <c r="BM923" s="489"/>
      <c r="BN923" s="489"/>
      <c r="BO923" s="489">
        <v>-5369.4</v>
      </c>
      <c r="BP923" s="489"/>
      <c r="BQ923" s="489"/>
      <c r="BR923" s="489"/>
      <c r="BS923" s="489"/>
      <c r="BT923" s="489">
        <v>32</v>
      </c>
      <c r="BU923" s="489"/>
      <c r="BV923" s="489">
        <v>-1087.92</v>
      </c>
      <c r="BW923" s="489"/>
      <c r="BX923" s="489"/>
      <c r="BY923" s="489"/>
    </row>
    <row r="924" spans="4:77" ht="12" customHeight="1"/>
    <row r="925" spans="4:77" ht="20.25" customHeight="1">
      <c r="G925" s="502" t="s">
        <v>1329</v>
      </c>
      <c r="H925" s="502"/>
      <c r="I925" s="502"/>
      <c r="J925" s="502"/>
      <c r="K925" s="502"/>
      <c r="L925" s="502"/>
      <c r="M925" s="502"/>
      <c r="N925" s="502"/>
      <c r="O925" s="502"/>
      <c r="P925" s="502"/>
      <c r="Q925" s="502"/>
      <c r="R925" s="502"/>
      <c r="S925" s="502"/>
      <c r="T925" s="502"/>
      <c r="U925" s="502"/>
      <c r="V925" s="502"/>
      <c r="W925" s="502"/>
      <c r="X925" s="502"/>
      <c r="Y925" s="502"/>
      <c r="Z925" s="502"/>
      <c r="AA925" s="502"/>
      <c r="AB925" s="502"/>
      <c r="AC925" s="502"/>
      <c r="AD925" s="502"/>
      <c r="AE925" s="502"/>
      <c r="AF925" s="502"/>
      <c r="AG925" s="502"/>
      <c r="AH925" s="502"/>
      <c r="AI925" s="502"/>
      <c r="AJ925" s="502"/>
      <c r="AK925" s="502"/>
      <c r="AL925" s="502"/>
      <c r="AM925" s="502"/>
      <c r="AN925" s="502"/>
      <c r="AO925" s="502"/>
      <c r="AP925" s="502"/>
      <c r="AQ925" s="502"/>
      <c r="AR925" s="502"/>
      <c r="AS925" s="502"/>
      <c r="AT925" s="502"/>
      <c r="AU925" s="502"/>
      <c r="AV925" s="502"/>
      <c r="AW925" s="502"/>
      <c r="AX925" s="502"/>
      <c r="AY925" s="502"/>
      <c r="AZ925" s="502"/>
      <c r="BA925" s="502"/>
      <c r="BB925" s="502"/>
      <c r="BC925" s="502"/>
      <c r="BD925" s="502"/>
    </row>
    <row r="926" spans="4:77" ht="6" customHeight="1"/>
    <row r="927" spans="4:77" ht="32.25" customHeight="1">
      <c r="AI927" s="480" t="s">
        <v>1330</v>
      </c>
      <c r="AJ927" s="480"/>
      <c r="AK927" s="480"/>
      <c r="AL927" s="480"/>
      <c r="AM927" s="480"/>
      <c r="AN927" s="480"/>
      <c r="AO927" s="480"/>
      <c r="AP927" s="480"/>
      <c r="AQ927" s="480"/>
      <c r="AR927" s="480"/>
      <c r="AS927" s="480"/>
      <c r="AT927" s="480"/>
      <c r="AU927" s="480"/>
      <c r="AV927" s="480"/>
      <c r="AW927" s="480"/>
      <c r="AX927" s="480"/>
      <c r="AY927" s="480"/>
      <c r="AZ927" s="480"/>
      <c r="BA927" s="480"/>
      <c r="BB927" s="480"/>
      <c r="BC927" s="480"/>
      <c r="BD927" s="480"/>
    </row>
    <row r="928" spans="4:77" ht="47.25" customHeight="1">
      <c r="G928" s="480" t="s">
        <v>1331</v>
      </c>
      <c r="H928" s="480"/>
      <c r="I928" s="480"/>
      <c r="J928" s="480"/>
      <c r="K928" s="480"/>
      <c r="L928" s="480"/>
      <c r="M928" s="480"/>
      <c r="N928" s="480"/>
      <c r="O928" s="480"/>
      <c r="P928" s="480"/>
      <c r="Q928" s="480"/>
      <c r="R928" s="480"/>
      <c r="S928" s="480"/>
      <c r="T928" s="480"/>
      <c r="U928" s="480"/>
      <c r="V928" s="480"/>
      <c r="W928" s="480"/>
      <c r="X928" s="480"/>
      <c r="Y928" s="480"/>
      <c r="Z928" s="480"/>
      <c r="AA928" s="480"/>
      <c r="AB928" s="480"/>
      <c r="AC928" s="480"/>
      <c r="AD928" s="480"/>
      <c r="AE928" s="480"/>
      <c r="AF928" s="480"/>
      <c r="AG928" s="480"/>
      <c r="AI928" s="501">
        <v>-42022.57</v>
      </c>
      <c r="AJ928" s="501"/>
      <c r="AK928" s="501"/>
      <c r="AL928" s="501"/>
      <c r="AM928" s="501"/>
      <c r="AN928" s="501"/>
      <c r="AO928" s="501"/>
      <c r="AP928" s="501"/>
      <c r="AQ928" s="501">
        <v>-66632.42</v>
      </c>
      <c r="AR928" s="501"/>
      <c r="AS928" s="501"/>
      <c r="AT928" s="501"/>
      <c r="AU928" s="501"/>
      <c r="AV928" s="501"/>
      <c r="AW928" s="501"/>
      <c r="AX928" s="501"/>
      <c r="AY928" s="501">
        <v>-24609.85</v>
      </c>
      <c r="AZ928" s="501"/>
      <c r="BA928" s="501"/>
      <c r="BB928" s="501"/>
      <c r="BC928" s="501"/>
      <c r="BD928" s="501"/>
    </row>
    <row r="929" spans="7:56" ht="24" customHeight="1">
      <c r="G929" s="481" t="s">
        <v>1332</v>
      </c>
      <c r="H929" s="481"/>
      <c r="I929" s="481"/>
      <c r="J929" s="481"/>
      <c r="K929" s="481"/>
      <c r="L929" s="481"/>
      <c r="M929" s="481"/>
      <c r="N929" s="481"/>
      <c r="O929" s="481"/>
      <c r="P929" s="481"/>
      <c r="Q929" s="481"/>
      <c r="R929" s="481"/>
      <c r="S929" s="481"/>
      <c r="T929" s="491" t="s">
        <v>1333</v>
      </c>
      <c r="U929" s="491"/>
      <c r="V929" s="491"/>
      <c r="W929" s="491"/>
      <c r="X929" s="491"/>
      <c r="Y929" s="491"/>
      <c r="Z929" s="491"/>
      <c r="AA929" s="491"/>
      <c r="AB929" s="491"/>
      <c r="AC929" s="491"/>
      <c r="AD929" s="491"/>
      <c r="AE929" s="491"/>
      <c r="AF929" s="491"/>
      <c r="AG929" s="491"/>
      <c r="AI929" s="501">
        <v>1008.89</v>
      </c>
      <c r="AJ929" s="501"/>
      <c r="AK929" s="501"/>
      <c r="AL929" s="501"/>
      <c r="AM929" s="501"/>
      <c r="AN929" s="501"/>
      <c r="AO929" s="501"/>
      <c r="AP929" s="501"/>
      <c r="AQ929" s="501">
        <v>1314.5</v>
      </c>
      <c r="AR929" s="501"/>
      <c r="AS929" s="501"/>
      <c r="AT929" s="501"/>
      <c r="AU929" s="501"/>
      <c r="AV929" s="501"/>
      <c r="AW929" s="501"/>
      <c r="AX929" s="501"/>
      <c r="AY929" s="501">
        <v>305.61</v>
      </c>
      <c r="AZ929" s="501"/>
      <c r="BA929" s="501"/>
      <c r="BB929" s="501"/>
      <c r="BC929" s="501"/>
      <c r="BD929" s="501"/>
    </row>
    <row r="930" spans="7:56" ht="24" customHeight="1">
      <c r="G930" s="481"/>
      <c r="H930" s="481"/>
      <c r="I930" s="481"/>
      <c r="J930" s="481"/>
      <c r="K930" s="481"/>
      <c r="L930" s="481"/>
      <c r="M930" s="481"/>
      <c r="N930" s="481"/>
      <c r="O930" s="481"/>
      <c r="P930" s="481"/>
      <c r="Q930" s="481"/>
      <c r="R930" s="481"/>
      <c r="S930" s="481"/>
      <c r="T930" s="481" t="s">
        <v>1299</v>
      </c>
      <c r="U930" s="481"/>
      <c r="V930" s="481"/>
      <c r="W930" s="481"/>
      <c r="X930" s="481"/>
      <c r="Y930" s="481"/>
      <c r="Z930" s="481"/>
      <c r="AA930" s="481"/>
      <c r="AB930" s="481"/>
      <c r="AC930" s="481"/>
      <c r="AD930" s="481"/>
      <c r="AE930" s="481"/>
      <c r="AF930" s="481"/>
      <c r="AG930" s="481"/>
      <c r="AI930" s="501">
        <v>267.52</v>
      </c>
      <c r="AJ930" s="501"/>
      <c r="AK930" s="501"/>
      <c r="AL930" s="501"/>
      <c r="AM930" s="501"/>
      <c r="AN930" s="501"/>
      <c r="AO930" s="501"/>
      <c r="AP930" s="501"/>
      <c r="AQ930" s="501">
        <v>50</v>
      </c>
      <c r="AR930" s="501"/>
      <c r="AS930" s="501"/>
      <c r="AT930" s="501"/>
      <c r="AU930" s="501"/>
      <c r="AV930" s="501"/>
      <c r="AW930" s="501"/>
      <c r="AX930" s="501"/>
      <c r="AY930" s="501">
        <v>-217.52</v>
      </c>
      <c r="AZ930" s="501"/>
      <c r="BA930" s="501"/>
      <c r="BB930" s="501"/>
      <c r="BC930" s="501"/>
      <c r="BD930" s="501"/>
    </row>
    <row r="931" spans="7:56" ht="24" customHeight="1">
      <c r="G931" s="481"/>
      <c r="H931" s="481"/>
      <c r="I931" s="481"/>
      <c r="J931" s="481"/>
      <c r="K931" s="481"/>
      <c r="L931" s="481"/>
      <c r="M931" s="481"/>
      <c r="N931" s="481"/>
      <c r="O931" s="481"/>
      <c r="P931" s="481"/>
      <c r="Q931" s="481"/>
      <c r="R931" s="481"/>
      <c r="S931" s="481"/>
      <c r="T931" s="481" t="s">
        <v>1301</v>
      </c>
      <c r="U931" s="481"/>
      <c r="V931" s="481"/>
      <c r="W931" s="481"/>
      <c r="X931" s="481"/>
      <c r="Y931" s="481"/>
      <c r="Z931" s="481"/>
      <c r="AA931" s="481"/>
      <c r="AB931" s="481"/>
      <c r="AC931" s="481"/>
      <c r="AD931" s="481"/>
      <c r="AE931" s="481"/>
      <c r="AF931" s="481"/>
      <c r="AG931" s="481"/>
      <c r="AI931" s="501">
        <v>26.59</v>
      </c>
      <c r="AJ931" s="501"/>
      <c r="AK931" s="501"/>
      <c r="AL931" s="501"/>
      <c r="AM931" s="501"/>
      <c r="AN931" s="501"/>
      <c r="AO931" s="501"/>
      <c r="AP931" s="501"/>
      <c r="AQ931" s="501">
        <v>8.25</v>
      </c>
      <c r="AR931" s="501"/>
      <c r="AS931" s="501"/>
      <c r="AT931" s="501"/>
      <c r="AU931" s="501"/>
      <c r="AV931" s="501"/>
      <c r="AW931" s="501"/>
      <c r="AX931" s="501"/>
      <c r="AY931" s="501">
        <v>-18.34</v>
      </c>
      <c r="AZ931" s="501"/>
      <c r="BA931" s="501"/>
      <c r="BB931" s="501"/>
      <c r="BC931" s="501"/>
      <c r="BD931" s="501"/>
    </row>
    <row r="932" spans="7:56" ht="24" customHeight="1">
      <c r="G932" s="481"/>
      <c r="H932" s="481"/>
      <c r="I932" s="481"/>
      <c r="J932" s="481"/>
      <c r="K932" s="481"/>
      <c r="L932" s="481"/>
      <c r="M932" s="481"/>
      <c r="N932" s="481"/>
      <c r="O932" s="481"/>
      <c r="P932" s="481"/>
      <c r="Q932" s="481"/>
      <c r="R932" s="481"/>
      <c r="S932" s="481"/>
      <c r="T932" s="481" t="s">
        <v>1270</v>
      </c>
      <c r="U932" s="481"/>
      <c r="V932" s="481"/>
      <c r="W932" s="481"/>
      <c r="X932" s="481"/>
      <c r="Y932" s="481"/>
      <c r="Z932" s="481"/>
      <c r="AA932" s="481"/>
      <c r="AB932" s="481"/>
      <c r="AC932" s="481"/>
      <c r="AD932" s="481"/>
      <c r="AE932" s="481"/>
      <c r="AF932" s="481"/>
      <c r="AG932" s="481"/>
      <c r="AI932" s="501">
        <v>250</v>
      </c>
      <c r="AJ932" s="501"/>
      <c r="AK932" s="501"/>
      <c r="AL932" s="501"/>
      <c r="AM932" s="501"/>
      <c r="AN932" s="501"/>
      <c r="AO932" s="501"/>
      <c r="AP932" s="501"/>
      <c r="AQ932" s="501">
        <v>250</v>
      </c>
      <c r="AR932" s="501"/>
      <c r="AS932" s="501"/>
      <c r="AT932" s="501"/>
      <c r="AU932" s="501"/>
      <c r="AV932" s="501"/>
      <c r="AW932" s="501"/>
      <c r="AX932" s="501"/>
      <c r="AY932" s="501">
        <v>0</v>
      </c>
      <c r="AZ932" s="501"/>
      <c r="BA932" s="501"/>
      <c r="BB932" s="501"/>
      <c r="BC932" s="501"/>
      <c r="BD932" s="501"/>
    </row>
    <row r="933" spans="7:56" ht="24" customHeight="1">
      <c r="G933" s="481"/>
      <c r="H933" s="481"/>
      <c r="I933" s="481"/>
      <c r="J933" s="481"/>
      <c r="K933" s="481"/>
      <c r="L933" s="481"/>
      <c r="M933" s="481"/>
      <c r="N933" s="481"/>
      <c r="O933" s="481"/>
      <c r="P933" s="481"/>
      <c r="Q933" s="481"/>
      <c r="R933" s="481"/>
      <c r="S933" s="481"/>
      <c r="T933" s="481" t="s">
        <v>1042</v>
      </c>
      <c r="U933" s="481"/>
      <c r="V933" s="481"/>
      <c r="W933" s="481"/>
      <c r="X933" s="481"/>
      <c r="Y933" s="481"/>
      <c r="Z933" s="481"/>
      <c r="AA933" s="481"/>
      <c r="AB933" s="481"/>
      <c r="AC933" s="481"/>
      <c r="AD933" s="481"/>
      <c r="AE933" s="481"/>
      <c r="AF933" s="481"/>
      <c r="AG933" s="481"/>
      <c r="AI933" s="501">
        <v>5</v>
      </c>
      <c r="AJ933" s="501"/>
      <c r="AK933" s="501"/>
      <c r="AL933" s="501"/>
      <c r="AM933" s="501"/>
      <c r="AN933" s="501"/>
      <c r="AO933" s="501"/>
      <c r="AP933" s="501"/>
      <c r="AQ933" s="501">
        <v>8.7100000000000009</v>
      </c>
      <c r="AR933" s="501"/>
      <c r="AS933" s="501"/>
      <c r="AT933" s="501"/>
      <c r="AU933" s="501"/>
      <c r="AV933" s="501"/>
      <c r="AW933" s="501"/>
      <c r="AX933" s="501"/>
      <c r="AY933" s="501">
        <v>3.71</v>
      </c>
      <c r="AZ933" s="501"/>
      <c r="BA933" s="501"/>
      <c r="BB933" s="501"/>
      <c r="BC933" s="501"/>
      <c r="BD933" s="501"/>
    </row>
    <row r="934" spans="7:56" ht="24" customHeight="1">
      <c r="G934" s="481"/>
      <c r="H934" s="481"/>
      <c r="I934" s="481"/>
      <c r="J934" s="481"/>
      <c r="K934" s="481"/>
      <c r="L934" s="481"/>
      <c r="M934" s="481"/>
      <c r="N934" s="481"/>
      <c r="O934" s="481"/>
      <c r="P934" s="481"/>
      <c r="Q934" s="481"/>
      <c r="R934" s="481"/>
      <c r="S934" s="481"/>
      <c r="T934" s="481" t="s">
        <v>1254</v>
      </c>
      <c r="U934" s="481"/>
      <c r="V934" s="481"/>
      <c r="W934" s="481"/>
      <c r="X934" s="481"/>
      <c r="Y934" s="481"/>
      <c r="Z934" s="481"/>
      <c r="AA934" s="481"/>
      <c r="AB934" s="481"/>
      <c r="AC934" s="481"/>
      <c r="AD934" s="481"/>
      <c r="AE934" s="481"/>
      <c r="AF934" s="481"/>
      <c r="AG934" s="481"/>
      <c r="AI934" s="501">
        <v>0</v>
      </c>
      <c r="AJ934" s="501"/>
      <c r="AK934" s="501"/>
      <c r="AL934" s="501"/>
      <c r="AM934" s="501"/>
      <c r="AN934" s="501"/>
      <c r="AO934" s="501"/>
      <c r="AP934" s="501"/>
      <c r="AQ934" s="501">
        <v>186.08</v>
      </c>
      <c r="AR934" s="501"/>
      <c r="AS934" s="501"/>
      <c r="AT934" s="501"/>
      <c r="AU934" s="501"/>
      <c r="AV934" s="501"/>
      <c r="AW934" s="501"/>
      <c r="AX934" s="501"/>
      <c r="AY934" s="501">
        <v>186.08</v>
      </c>
      <c r="AZ934" s="501"/>
      <c r="BA934" s="501"/>
      <c r="BB934" s="501"/>
      <c r="BC934" s="501"/>
      <c r="BD934" s="501"/>
    </row>
    <row r="935" spans="7:56" ht="24" customHeight="1">
      <c r="G935" s="481"/>
      <c r="H935" s="481"/>
      <c r="I935" s="481"/>
      <c r="J935" s="481"/>
      <c r="K935" s="481"/>
      <c r="L935" s="481"/>
      <c r="M935" s="481"/>
      <c r="N935" s="481"/>
      <c r="O935" s="481"/>
      <c r="P935" s="481"/>
      <c r="Q935" s="481"/>
      <c r="R935" s="481"/>
      <c r="S935" s="481"/>
      <c r="T935" s="481" t="s">
        <v>1044</v>
      </c>
      <c r="U935" s="481"/>
      <c r="V935" s="481"/>
      <c r="W935" s="481"/>
      <c r="X935" s="481"/>
      <c r="Y935" s="481"/>
      <c r="Z935" s="481"/>
      <c r="AA935" s="481"/>
      <c r="AB935" s="481"/>
      <c r="AC935" s="481"/>
      <c r="AD935" s="481"/>
      <c r="AE935" s="481"/>
      <c r="AF935" s="481"/>
      <c r="AG935" s="481"/>
      <c r="AI935" s="501">
        <v>3</v>
      </c>
      <c r="AJ935" s="501"/>
      <c r="AK935" s="501"/>
      <c r="AL935" s="501"/>
      <c r="AM935" s="501"/>
      <c r="AN935" s="501"/>
      <c r="AO935" s="501"/>
      <c r="AP935" s="501"/>
      <c r="AQ935" s="501">
        <v>5.23</v>
      </c>
      <c r="AR935" s="501"/>
      <c r="AS935" s="501"/>
      <c r="AT935" s="501"/>
      <c r="AU935" s="501"/>
      <c r="AV935" s="501"/>
      <c r="AW935" s="501"/>
      <c r="AX935" s="501"/>
      <c r="AY935" s="501">
        <v>2.23</v>
      </c>
      <c r="AZ935" s="501"/>
      <c r="BA935" s="501"/>
      <c r="BB935" s="501"/>
      <c r="BC935" s="501"/>
      <c r="BD935" s="501"/>
    </row>
    <row r="936" spans="7:56" ht="24" customHeight="1">
      <c r="G936" s="481"/>
      <c r="H936" s="481"/>
      <c r="I936" s="481"/>
      <c r="J936" s="481"/>
      <c r="K936" s="481"/>
      <c r="L936" s="481"/>
      <c r="M936" s="481"/>
      <c r="N936" s="481"/>
      <c r="O936" s="481"/>
      <c r="P936" s="481"/>
      <c r="Q936" s="481"/>
      <c r="R936" s="481"/>
      <c r="S936" s="481"/>
      <c r="T936" s="481" t="s">
        <v>1048</v>
      </c>
      <c r="U936" s="481"/>
      <c r="V936" s="481"/>
      <c r="W936" s="481"/>
      <c r="X936" s="481"/>
      <c r="Y936" s="481"/>
      <c r="Z936" s="481"/>
      <c r="AA936" s="481"/>
      <c r="AB936" s="481"/>
      <c r="AC936" s="481"/>
      <c r="AD936" s="481"/>
      <c r="AE936" s="481"/>
      <c r="AF936" s="481"/>
      <c r="AG936" s="481"/>
      <c r="AI936" s="501">
        <v>35</v>
      </c>
      <c r="AJ936" s="501"/>
      <c r="AK936" s="501"/>
      <c r="AL936" s="501"/>
      <c r="AM936" s="501"/>
      <c r="AN936" s="501"/>
      <c r="AO936" s="501"/>
      <c r="AP936" s="501"/>
      <c r="AQ936" s="501">
        <v>35</v>
      </c>
      <c r="AR936" s="501"/>
      <c r="AS936" s="501"/>
      <c r="AT936" s="501"/>
      <c r="AU936" s="501"/>
      <c r="AV936" s="501"/>
      <c r="AW936" s="501"/>
      <c r="AX936" s="501"/>
      <c r="AY936" s="501">
        <v>0</v>
      </c>
      <c r="AZ936" s="501"/>
      <c r="BA936" s="501"/>
      <c r="BB936" s="501"/>
      <c r="BC936" s="501"/>
      <c r="BD936" s="501"/>
    </row>
    <row r="937" spans="7:56" ht="24" customHeight="1">
      <c r="G937" s="481"/>
      <c r="H937" s="481"/>
      <c r="I937" s="481"/>
      <c r="J937" s="481"/>
      <c r="K937" s="481"/>
      <c r="L937" s="481"/>
      <c r="M937" s="481"/>
      <c r="N937" s="481"/>
      <c r="O937" s="481"/>
      <c r="P937" s="481"/>
      <c r="Q937" s="481"/>
      <c r="R937" s="481"/>
      <c r="S937" s="481"/>
      <c r="T937" s="481" t="s">
        <v>1039</v>
      </c>
      <c r="U937" s="481"/>
      <c r="V937" s="481"/>
      <c r="W937" s="481"/>
      <c r="X937" s="481"/>
      <c r="Y937" s="481"/>
      <c r="Z937" s="481"/>
      <c r="AA937" s="481"/>
      <c r="AB937" s="481"/>
      <c r="AC937" s="481"/>
      <c r="AD937" s="481"/>
      <c r="AE937" s="481"/>
      <c r="AF937" s="481"/>
      <c r="AG937" s="481"/>
      <c r="AI937" s="501">
        <v>0</v>
      </c>
      <c r="AJ937" s="501"/>
      <c r="AK937" s="501"/>
      <c r="AL937" s="501"/>
      <c r="AM937" s="501"/>
      <c r="AN937" s="501"/>
      <c r="AO937" s="501"/>
      <c r="AP937" s="501"/>
      <c r="AQ937" s="501">
        <v>445.47</v>
      </c>
      <c r="AR937" s="501"/>
      <c r="AS937" s="501"/>
      <c r="AT937" s="501"/>
      <c r="AU937" s="501"/>
      <c r="AV937" s="501"/>
      <c r="AW937" s="501"/>
      <c r="AX937" s="501"/>
      <c r="AY937" s="501">
        <v>445.47</v>
      </c>
      <c r="AZ937" s="501"/>
      <c r="BA937" s="501"/>
      <c r="BB937" s="501"/>
      <c r="BC937" s="501"/>
      <c r="BD937" s="501"/>
    </row>
    <row r="938" spans="7:56" ht="24" customHeight="1">
      <c r="G938" s="481"/>
      <c r="H938" s="481"/>
      <c r="I938" s="481"/>
      <c r="J938" s="481"/>
      <c r="K938" s="481"/>
      <c r="L938" s="481"/>
      <c r="M938" s="481"/>
      <c r="N938" s="481"/>
      <c r="O938" s="481"/>
      <c r="P938" s="481"/>
      <c r="Q938" s="481"/>
      <c r="R938" s="481"/>
      <c r="S938" s="481"/>
      <c r="T938" s="481" t="s">
        <v>1045</v>
      </c>
      <c r="U938" s="481"/>
      <c r="V938" s="481"/>
      <c r="W938" s="481"/>
      <c r="X938" s="481"/>
      <c r="Y938" s="481"/>
      <c r="Z938" s="481"/>
      <c r="AA938" s="481"/>
      <c r="AB938" s="481"/>
      <c r="AC938" s="481"/>
      <c r="AD938" s="481"/>
      <c r="AE938" s="481"/>
      <c r="AF938" s="481"/>
      <c r="AG938" s="481"/>
      <c r="AI938" s="501">
        <v>54</v>
      </c>
      <c r="AJ938" s="501"/>
      <c r="AK938" s="501"/>
      <c r="AL938" s="501"/>
      <c r="AM938" s="501"/>
      <c r="AN938" s="501"/>
      <c r="AO938" s="501"/>
      <c r="AP938" s="501"/>
      <c r="AQ938" s="501">
        <v>103.35</v>
      </c>
      <c r="AR938" s="501"/>
      <c r="AS938" s="501"/>
      <c r="AT938" s="501"/>
      <c r="AU938" s="501"/>
      <c r="AV938" s="501"/>
      <c r="AW938" s="501"/>
      <c r="AX938" s="501"/>
      <c r="AY938" s="501">
        <v>49.35</v>
      </c>
      <c r="AZ938" s="501"/>
      <c r="BA938" s="501"/>
      <c r="BB938" s="501"/>
      <c r="BC938" s="501"/>
      <c r="BD938" s="501"/>
    </row>
    <row r="939" spans="7:56" ht="24" customHeight="1">
      <c r="G939" s="481"/>
      <c r="H939" s="481"/>
      <c r="I939" s="481"/>
      <c r="J939" s="481"/>
      <c r="K939" s="481"/>
      <c r="L939" s="481"/>
      <c r="M939" s="481"/>
      <c r="N939" s="481"/>
      <c r="O939" s="481"/>
      <c r="P939" s="481"/>
      <c r="Q939" s="481"/>
      <c r="R939" s="481"/>
      <c r="S939" s="481"/>
      <c r="T939" s="481" t="s">
        <v>1327</v>
      </c>
      <c r="U939" s="481"/>
      <c r="V939" s="481"/>
      <c r="W939" s="481"/>
      <c r="X939" s="481"/>
      <c r="Y939" s="481"/>
      <c r="Z939" s="481"/>
      <c r="AA939" s="481"/>
      <c r="AB939" s="481"/>
      <c r="AC939" s="481"/>
      <c r="AD939" s="481"/>
      <c r="AE939" s="481"/>
      <c r="AF939" s="481"/>
      <c r="AG939" s="481"/>
      <c r="AI939" s="501">
        <v>205.31</v>
      </c>
      <c r="AJ939" s="501"/>
      <c r="AK939" s="501"/>
      <c r="AL939" s="501"/>
      <c r="AM939" s="501"/>
      <c r="AN939" s="501"/>
      <c r="AO939" s="501"/>
      <c r="AP939" s="501"/>
      <c r="AQ939" s="501">
        <v>0</v>
      </c>
      <c r="AR939" s="501"/>
      <c r="AS939" s="501"/>
      <c r="AT939" s="501"/>
      <c r="AU939" s="501"/>
      <c r="AV939" s="501"/>
      <c r="AW939" s="501"/>
      <c r="AX939" s="501"/>
      <c r="AY939" s="501">
        <v>-205.31</v>
      </c>
      <c r="AZ939" s="501"/>
      <c r="BA939" s="501"/>
      <c r="BB939" s="501"/>
      <c r="BC939" s="501"/>
      <c r="BD939" s="501"/>
    </row>
    <row r="940" spans="7:56" ht="24" customHeight="1">
      <c r="G940" s="481"/>
      <c r="H940" s="481"/>
      <c r="I940" s="481"/>
      <c r="J940" s="481"/>
      <c r="K940" s="481"/>
      <c r="L940" s="481"/>
      <c r="M940" s="481"/>
      <c r="N940" s="481"/>
      <c r="O940" s="481"/>
      <c r="P940" s="481"/>
      <c r="Q940" s="481"/>
      <c r="R940" s="481"/>
      <c r="S940" s="481"/>
      <c r="T940" s="481" t="s">
        <v>1049</v>
      </c>
      <c r="U940" s="481"/>
      <c r="V940" s="481"/>
      <c r="W940" s="481"/>
      <c r="X940" s="481"/>
      <c r="Y940" s="481"/>
      <c r="Z940" s="481"/>
      <c r="AA940" s="481"/>
      <c r="AB940" s="481"/>
      <c r="AC940" s="481"/>
      <c r="AD940" s="481"/>
      <c r="AE940" s="481"/>
      <c r="AF940" s="481"/>
      <c r="AG940" s="481"/>
      <c r="AI940" s="501">
        <v>10.71</v>
      </c>
      <c r="AJ940" s="501"/>
      <c r="AK940" s="501"/>
      <c r="AL940" s="501"/>
      <c r="AM940" s="501"/>
      <c r="AN940" s="501"/>
      <c r="AO940" s="501"/>
      <c r="AP940" s="501"/>
      <c r="AQ940" s="501">
        <v>0</v>
      </c>
      <c r="AR940" s="501"/>
      <c r="AS940" s="501"/>
      <c r="AT940" s="501"/>
      <c r="AU940" s="501"/>
      <c r="AV940" s="501"/>
      <c r="AW940" s="501"/>
      <c r="AX940" s="501"/>
      <c r="AY940" s="501">
        <v>-10.71</v>
      </c>
      <c r="AZ940" s="501"/>
      <c r="BA940" s="501"/>
      <c r="BB940" s="501"/>
      <c r="BC940" s="501"/>
      <c r="BD940" s="501"/>
    </row>
    <row r="941" spans="7:56" ht="24" customHeight="1">
      <c r="G941" s="481"/>
      <c r="H941" s="481"/>
      <c r="I941" s="481"/>
      <c r="J941" s="481"/>
      <c r="K941" s="481"/>
      <c r="L941" s="481"/>
      <c r="M941" s="481"/>
      <c r="N941" s="481"/>
      <c r="O941" s="481"/>
      <c r="P941" s="481"/>
      <c r="Q941" s="481"/>
      <c r="R941" s="481"/>
      <c r="S941" s="481"/>
      <c r="T941" s="481" t="s">
        <v>1046</v>
      </c>
      <c r="U941" s="481"/>
      <c r="V941" s="481"/>
      <c r="W941" s="481"/>
      <c r="X941" s="481"/>
      <c r="Y941" s="481"/>
      <c r="Z941" s="481"/>
      <c r="AA941" s="481"/>
      <c r="AB941" s="481"/>
      <c r="AC941" s="481"/>
      <c r="AD941" s="481"/>
      <c r="AE941" s="481"/>
      <c r="AF941" s="481"/>
      <c r="AG941" s="481"/>
      <c r="AI941" s="501">
        <v>75</v>
      </c>
      <c r="AJ941" s="501"/>
      <c r="AK941" s="501"/>
      <c r="AL941" s="501"/>
      <c r="AM941" s="501"/>
      <c r="AN941" s="501"/>
      <c r="AO941" s="501"/>
      <c r="AP941" s="501"/>
      <c r="AQ941" s="501">
        <v>118.55</v>
      </c>
      <c r="AR941" s="501"/>
      <c r="AS941" s="501"/>
      <c r="AT941" s="501"/>
      <c r="AU941" s="501"/>
      <c r="AV941" s="501"/>
      <c r="AW941" s="501"/>
      <c r="AX941" s="501"/>
      <c r="AY941" s="501">
        <v>43.55</v>
      </c>
      <c r="AZ941" s="501"/>
      <c r="BA941" s="501"/>
      <c r="BB941" s="501"/>
      <c r="BC941" s="501"/>
      <c r="BD941" s="501"/>
    </row>
    <row r="942" spans="7:56" ht="27.75" customHeight="1">
      <c r="G942" s="481"/>
      <c r="H942" s="481"/>
      <c r="I942" s="481"/>
      <c r="J942" s="481"/>
      <c r="K942" s="481"/>
      <c r="L942" s="481"/>
      <c r="M942" s="481"/>
      <c r="N942" s="481"/>
      <c r="O942" s="481"/>
      <c r="P942" s="481"/>
      <c r="Q942" s="481"/>
      <c r="R942" s="481"/>
      <c r="S942" s="481"/>
      <c r="T942" s="481" t="s">
        <v>1302</v>
      </c>
      <c r="U942" s="481"/>
      <c r="V942" s="481"/>
      <c r="W942" s="481"/>
      <c r="X942" s="481"/>
      <c r="Y942" s="481"/>
      <c r="Z942" s="481"/>
      <c r="AA942" s="481"/>
      <c r="AB942" s="481"/>
      <c r="AC942" s="481"/>
      <c r="AD942" s="481"/>
      <c r="AE942" s="481"/>
      <c r="AF942" s="481"/>
      <c r="AG942" s="481"/>
      <c r="AI942" s="501">
        <v>4.8600000000000003</v>
      </c>
      <c r="AJ942" s="501"/>
      <c r="AK942" s="501"/>
      <c r="AL942" s="501"/>
      <c r="AM942" s="501"/>
      <c r="AN942" s="501"/>
      <c r="AO942" s="501"/>
      <c r="AP942" s="501"/>
      <c r="AQ942" s="501">
        <v>4.8600000000000003</v>
      </c>
      <c r="AR942" s="501"/>
      <c r="AS942" s="501"/>
      <c r="AT942" s="501"/>
      <c r="AU942" s="501"/>
      <c r="AV942" s="501"/>
      <c r="AW942" s="501"/>
      <c r="AX942" s="501"/>
      <c r="AY942" s="501">
        <v>0</v>
      </c>
      <c r="AZ942" s="501"/>
      <c r="BA942" s="501"/>
      <c r="BB942" s="501"/>
      <c r="BC942" s="501"/>
      <c r="BD942" s="501"/>
    </row>
    <row r="943" spans="7:56" ht="32.25" customHeight="1">
      <c r="AI943" s="480" t="s">
        <v>1330</v>
      </c>
      <c r="AJ943" s="480"/>
      <c r="AK943" s="480"/>
      <c r="AL943" s="480"/>
      <c r="AM943" s="480"/>
      <c r="AN943" s="480"/>
      <c r="AO943" s="480"/>
      <c r="AP943" s="480"/>
      <c r="AQ943" s="480"/>
      <c r="AR943" s="480"/>
      <c r="AS943" s="480"/>
      <c r="AT943" s="480"/>
      <c r="AU943" s="480"/>
      <c r="AV943" s="480"/>
      <c r="AW943" s="480"/>
      <c r="AX943" s="480"/>
      <c r="AY943" s="480"/>
      <c r="AZ943" s="480"/>
      <c r="BA943" s="480"/>
      <c r="BB943" s="480"/>
      <c r="BC943" s="480"/>
      <c r="BD943" s="480"/>
    </row>
    <row r="944" spans="7:56" ht="24" customHeight="1">
      <c r="G944" s="481" t="s">
        <v>1332</v>
      </c>
      <c r="H944" s="481"/>
      <c r="I944" s="481"/>
      <c r="J944" s="481"/>
      <c r="K944" s="481"/>
      <c r="L944" s="481"/>
      <c r="M944" s="481"/>
      <c r="N944" s="481"/>
      <c r="O944" s="481"/>
      <c r="P944" s="481"/>
      <c r="Q944" s="481"/>
      <c r="R944" s="481"/>
      <c r="S944" s="481"/>
      <c r="T944" s="481" t="s">
        <v>1041</v>
      </c>
      <c r="U944" s="481"/>
      <c r="V944" s="481"/>
      <c r="W944" s="481"/>
      <c r="X944" s="481"/>
      <c r="Y944" s="481"/>
      <c r="Z944" s="481"/>
      <c r="AA944" s="481"/>
      <c r="AB944" s="481"/>
      <c r="AC944" s="481"/>
      <c r="AD944" s="481"/>
      <c r="AE944" s="481"/>
      <c r="AF944" s="481"/>
      <c r="AG944" s="481"/>
      <c r="AI944" s="501">
        <v>8</v>
      </c>
      <c r="AJ944" s="501"/>
      <c r="AK944" s="501"/>
      <c r="AL944" s="501"/>
      <c r="AM944" s="501"/>
      <c r="AN944" s="501"/>
      <c r="AO944" s="501"/>
      <c r="AP944" s="501"/>
      <c r="AQ944" s="501">
        <v>13.93</v>
      </c>
      <c r="AR944" s="501"/>
      <c r="AS944" s="501"/>
      <c r="AT944" s="501"/>
      <c r="AU944" s="501"/>
      <c r="AV944" s="501"/>
      <c r="AW944" s="501"/>
      <c r="AX944" s="501"/>
      <c r="AY944" s="501">
        <v>5.93</v>
      </c>
      <c r="AZ944" s="501"/>
      <c r="BA944" s="501"/>
      <c r="BB944" s="501"/>
      <c r="BC944" s="501"/>
      <c r="BD944" s="501"/>
    </row>
    <row r="945" spans="3:64" ht="24" customHeight="1">
      <c r="G945" s="481"/>
      <c r="H945" s="481"/>
      <c r="I945" s="481"/>
      <c r="J945" s="481"/>
      <c r="K945" s="481"/>
      <c r="L945" s="481"/>
      <c r="M945" s="481"/>
      <c r="N945" s="481"/>
      <c r="O945" s="481"/>
      <c r="P945" s="481"/>
      <c r="Q945" s="481"/>
      <c r="R945" s="481"/>
      <c r="S945" s="481"/>
      <c r="T945" s="481" t="s">
        <v>1043</v>
      </c>
      <c r="U945" s="481"/>
      <c r="V945" s="481"/>
      <c r="W945" s="481"/>
      <c r="X945" s="481"/>
      <c r="Y945" s="481"/>
      <c r="Z945" s="481"/>
      <c r="AA945" s="481"/>
      <c r="AB945" s="481"/>
      <c r="AC945" s="481"/>
      <c r="AD945" s="481"/>
      <c r="AE945" s="481"/>
      <c r="AF945" s="481"/>
      <c r="AG945" s="481"/>
      <c r="AI945" s="501">
        <v>5</v>
      </c>
      <c r="AJ945" s="501"/>
      <c r="AK945" s="501"/>
      <c r="AL945" s="501"/>
      <c r="AM945" s="501"/>
      <c r="AN945" s="501"/>
      <c r="AO945" s="501"/>
      <c r="AP945" s="501"/>
      <c r="AQ945" s="501">
        <v>8.7100000000000009</v>
      </c>
      <c r="AR945" s="501"/>
      <c r="AS945" s="501"/>
      <c r="AT945" s="501"/>
      <c r="AU945" s="501"/>
      <c r="AV945" s="501"/>
      <c r="AW945" s="501"/>
      <c r="AX945" s="501"/>
      <c r="AY945" s="501">
        <v>3.71</v>
      </c>
      <c r="AZ945" s="501"/>
      <c r="BA945" s="501"/>
      <c r="BB945" s="501"/>
      <c r="BC945" s="501"/>
      <c r="BD945" s="501"/>
    </row>
    <row r="946" spans="3:64" ht="24" customHeight="1">
      <c r="G946" s="481"/>
      <c r="H946" s="481"/>
      <c r="I946" s="481"/>
      <c r="J946" s="481"/>
      <c r="K946" s="481"/>
      <c r="L946" s="481"/>
      <c r="M946" s="481"/>
      <c r="N946" s="481"/>
      <c r="O946" s="481"/>
      <c r="P946" s="481"/>
      <c r="Q946" s="481"/>
      <c r="R946" s="481"/>
      <c r="S946" s="481"/>
      <c r="T946" s="481" t="s">
        <v>1040</v>
      </c>
      <c r="U946" s="481"/>
      <c r="V946" s="481"/>
      <c r="W946" s="481"/>
      <c r="X946" s="481"/>
      <c r="Y946" s="481"/>
      <c r="Z946" s="481"/>
      <c r="AA946" s="481"/>
      <c r="AB946" s="481"/>
      <c r="AC946" s="481"/>
      <c r="AD946" s="481"/>
      <c r="AE946" s="481"/>
      <c r="AF946" s="481"/>
      <c r="AG946" s="481"/>
      <c r="AI946" s="501">
        <v>25</v>
      </c>
      <c r="AJ946" s="501"/>
      <c r="AK946" s="501"/>
      <c r="AL946" s="501"/>
      <c r="AM946" s="501"/>
      <c r="AN946" s="501"/>
      <c r="AO946" s="501"/>
      <c r="AP946" s="501"/>
      <c r="AQ946" s="501">
        <v>43.55</v>
      </c>
      <c r="AR946" s="501"/>
      <c r="AS946" s="501"/>
      <c r="AT946" s="501"/>
      <c r="AU946" s="501"/>
      <c r="AV946" s="501"/>
      <c r="AW946" s="501"/>
      <c r="AX946" s="501"/>
      <c r="AY946" s="501">
        <v>18.55</v>
      </c>
      <c r="AZ946" s="501"/>
      <c r="BA946" s="501"/>
      <c r="BB946" s="501"/>
      <c r="BC946" s="501"/>
      <c r="BD946" s="501"/>
    </row>
    <row r="947" spans="3:64" ht="24" customHeight="1">
      <c r="G947" s="481"/>
      <c r="H947" s="481"/>
      <c r="I947" s="481"/>
      <c r="J947" s="481"/>
      <c r="K947" s="481"/>
      <c r="L947" s="481"/>
      <c r="M947" s="481"/>
      <c r="N947" s="481"/>
      <c r="O947" s="481"/>
      <c r="P947" s="481"/>
      <c r="Q947" s="481"/>
      <c r="R947" s="481"/>
      <c r="S947" s="481"/>
      <c r="T947" s="481" t="s">
        <v>1300</v>
      </c>
      <c r="U947" s="481"/>
      <c r="V947" s="481"/>
      <c r="W947" s="481"/>
      <c r="X947" s="481"/>
      <c r="Y947" s="481"/>
      <c r="Z947" s="481"/>
      <c r="AA947" s="481"/>
      <c r="AB947" s="481"/>
      <c r="AC947" s="481"/>
      <c r="AD947" s="481"/>
      <c r="AE947" s="481"/>
      <c r="AF947" s="481"/>
      <c r="AG947" s="481"/>
      <c r="AI947" s="501">
        <v>33.9</v>
      </c>
      <c r="AJ947" s="501"/>
      <c r="AK947" s="501"/>
      <c r="AL947" s="501"/>
      <c r="AM947" s="501"/>
      <c r="AN947" s="501"/>
      <c r="AO947" s="501"/>
      <c r="AP947" s="501"/>
      <c r="AQ947" s="501">
        <v>32.81</v>
      </c>
      <c r="AR947" s="501"/>
      <c r="AS947" s="501"/>
      <c r="AT947" s="501"/>
      <c r="AU947" s="501"/>
      <c r="AV947" s="501"/>
      <c r="AW947" s="501"/>
      <c r="AX947" s="501"/>
      <c r="AY947" s="501">
        <v>-1.0900000000000001</v>
      </c>
      <c r="AZ947" s="501"/>
      <c r="BA947" s="501"/>
      <c r="BB947" s="501"/>
      <c r="BC947" s="501"/>
      <c r="BD947" s="501"/>
    </row>
    <row r="948" spans="3:64" ht="24" customHeight="1">
      <c r="G948" s="481" t="s">
        <v>1334</v>
      </c>
      <c r="H948" s="481"/>
      <c r="I948" s="481"/>
      <c r="J948" s="481"/>
      <c r="K948" s="481"/>
      <c r="L948" s="481"/>
      <c r="M948" s="481"/>
      <c r="N948" s="481"/>
      <c r="O948" s="481"/>
      <c r="P948" s="481"/>
      <c r="Q948" s="481"/>
      <c r="R948" s="481"/>
      <c r="S948" s="481"/>
      <c r="T948" s="491" t="s">
        <v>1333</v>
      </c>
      <c r="U948" s="491"/>
      <c r="V948" s="491"/>
      <c r="W948" s="491"/>
      <c r="X948" s="491"/>
      <c r="Y948" s="491"/>
      <c r="Z948" s="491"/>
      <c r="AA948" s="491"/>
      <c r="AB948" s="491"/>
      <c r="AC948" s="491"/>
      <c r="AD948" s="491"/>
      <c r="AE948" s="491"/>
      <c r="AF948" s="491"/>
      <c r="AG948" s="491"/>
      <c r="AI948" s="501">
        <v>-43031.46</v>
      </c>
      <c r="AJ948" s="501"/>
      <c r="AK948" s="501"/>
      <c r="AL948" s="501"/>
      <c r="AM948" s="501"/>
      <c r="AN948" s="501"/>
      <c r="AO948" s="501"/>
      <c r="AP948" s="501"/>
      <c r="AQ948" s="501">
        <v>-67946.92</v>
      </c>
      <c r="AR948" s="501"/>
      <c r="AS948" s="501"/>
      <c r="AT948" s="501"/>
      <c r="AU948" s="501"/>
      <c r="AV948" s="501"/>
      <c r="AW948" s="501"/>
      <c r="AX948" s="501"/>
      <c r="AY948" s="501">
        <v>-24915.46</v>
      </c>
      <c r="AZ948" s="501"/>
      <c r="BA948" s="501"/>
      <c r="BB948" s="501"/>
      <c r="BC948" s="501"/>
      <c r="BD948" s="501"/>
    </row>
    <row r="949" spans="3:64" ht="24" customHeight="1">
      <c r="G949" s="481"/>
      <c r="H949" s="481"/>
      <c r="I949" s="481"/>
      <c r="J949" s="481"/>
      <c r="K949" s="481"/>
      <c r="L949" s="481"/>
      <c r="M949" s="481"/>
      <c r="N949" s="481"/>
      <c r="O949" s="481"/>
      <c r="P949" s="481"/>
      <c r="Q949" s="481"/>
      <c r="R949" s="481"/>
      <c r="S949" s="481"/>
      <c r="T949" s="481" t="s">
        <v>1051</v>
      </c>
      <c r="U949" s="481"/>
      <c r="V949" s="481"/>
      <c r="W949" s="481"/>
      <c r="X949" s="481"/>
      <c r="Y949" s="481"/>
      <c r="Z949" s="481"/>
      <c r="AA949" s="481"/>
      <c r="AB949" s="481"/>
      <c r="AC949" s="481"/>
      <c r="AD949" s="481"/>
      <c r="AE949" s="481"/>
      <c r="AF949" s="481"/>
      <c r="AG949" s="481"/>
      <c r="AI949" s="501">
        <v>-2058.5</v>
      </c>
      <c r="AJ949" s="501"/>
      <c r="AK949" s="501"/>
      <c r="AL949" s="501"/>
      <c r="AM949" s="501"/>
      <c r="AN949" s="501"/>
      <c r="AO949" s="501"/>
      <c r="AP949" s="501"/>
      <c r="AQ949" s="501">
        <v>-11793.65</v>
      </c>
      <c r="AR949" s="501"/>
      <c r="AS949" s="501"/>
      <c r="AT949" s="501"/>
      <c r="AU949" s="501"/>
      <c r="AV949" s="501"/>
      <c r="AW949" s="501"/>
      <c r="AX949" s="501"/>
      <c r="AY949" s="501">
        <v>-9735.15</v>
      </c>
      <c r="AZ949" s="501"/>
      <c r="BA949" s="501"/>
      <c r="BB949" s="501"/>
      <c r="BC949" s="501"/>
      <c r="BD949" s="501"/>
    </row>
    <row r="950" spans="3:64" ht="24" customHeight="1">
      <c r="G950" s="481"/>
      <c r="H950" s="481"/>
      <c r="I950" s="481"/>
      <c r="J950" s="481"/>
      <c r="K950" s="481"/>
      <c r="L950" s="481"/>
      <c r="M950" s="481"/>
      <c r="N950" s="481"/>
      <c r="O950" s="481"/>
      <c r="P950" s="481"/>
      <c r="Q950" s="481"/>
      <c r="R950" s="481"/>
      <c r="S950" s="481"/>
      <c r="T950" s="481" t="s">
        <v>1055</v>
      </c>
      <c r="U950" s="481"/>
      <c r="V950" s="481"/>
      <c r="W950" s="481"/>
      <c r="X950" s="481"/>
      <c r="Y950" s="481"/>
      <c r="Z950" s="481"/>
      <c r="AA950" s="481"/>
      <c r="AB950" s="481"/>
      <c r="AC950" s="481"/>
      <c r="AD950" s="481"/>
      <c r="AE950" s="481"/>
      <c r="AF950" s="481"/>
      <c r="AG950" s="481"/>
      <c r="AI950" s="501">
        <v>0</v>
      </c>
      <c r="AJ950" s="501"/>
      <c r="AK950" s="501"/>
      <c r="AL950" s="501"/>
      <c r="AM950" s="501"/>
      <c r="AN950" s="501"/>
      <c r="AO950" s="501"/>
      <c r="AP950" s="501"/>
      <c r="AQ950" s="501">
        <v>-11.5</v>
      </c>
      <c r="AR950" s="501"/>
      <c r="AS950" s="501"/>
      <c r="AT950" s="501"/>
      <c r="AU950" s="501"/>
      <c r="AV950" s="501"/>
      <c r="AW950" s="501"/>
      <c r="AX950" s="501"/>
      <c r="AY950" s="501">
        <v>-11.5</v>
      </c>
      <c r="AZ950" s="501"/>
      <c r="BA950" s="501"/>
      <c r="BB950" s="501"/>
      <c r="BC950" s="501"/>
      <c r="BD950" s="501"/>
    </row>
    <row r="951" spans="3:64" ht="24" customHeight="1">
      <c r="G951" s="481"/>
      <c r="H951" s="481"/>
      <c r="I951" s="481"/>
      <c r="J951" s="481"/>
      <c r="K951" s="481"/>
      <c r="L951" s="481"/>
      <c r="M951" s="481"/>
      <c r="N951" s="481"/>
      <c r="O951" s="481"/>
      <c r="P951" s="481"/>
      <c r="Q951" s="481"/>
      <c r="R951" s="481"/>
      <c r="S951" s="481"/>
      <c r="T951" s="481" t="s">
        <v>1050</v>
      </c>
      <c r="U951" s="481"/>
      <c r="V951" s="481"/>
      <c r="W951" s="481"/>
      <c r="X951" s="481"/>
      <c r="Y951" s="481"/>
      <c r="Z951" s="481"/>
      <c r="AA951" s="481"/>
      <c r="AB951" s="481"/>
      <c r="AC951" s="481"/>
      <c r="AD951" s="481"/>
      <c r="AE951" s="481"/>
      <c r="AF951" s="481"/>
      <c r="AG951" s="481"/>
      <c r="AI951" s="501">
        <v>-4</v>
      </c>
      <c r="AJ951" s="501"/>
      <c r="AK951" s="501"/>
      <c r="AL951" s="501"/>
      <c r="AM951" s="501"/>
      <c r="AN951" s="501"/>
      <c r="AO951" s="501"/>
      <c r="AP951" s="501"/>
      <c r="AQ951" s="501">
        <v>-64</v>
      </c>
      <c r="AR951" s="501"/>
      <c r="AS951" s="501"/>
      <c r="AT951" s="501"/>
      <c r="AU951" s="501"/>
      <c r="AV951" s="501"/>
      <c r="AW951" s="501"/>
      <c r="AX951" s="501"/>
      <c r="AY951" s="501">
        <v>-60</v>
      </c>
      <c r="AZ951" s="501"/>
      <c r="BA951" s="501"/>
      <c r="BB951" s="501"/>
      <c r="BC951" s="501"/>
      <c r="BD951" s="501"/>
    </row>
    <row r="952" spans="3:64" ht="24" customHeight="1">
      <c r="G952" s="481"/>
      <c r="H952" s="481"/>
      <c r="I952" s="481"/>
      <c r="J952" s="481"/>
      <c r="K952" s="481"/>
      <c r="L952" s="481"/>
      <c r="M952" s="481"/>
      <c r="N952" s="481"/>
      <c r="O952" s="481"/>
      <c r="P952" s="481"/>
      <c r="Q952" s="481"/>
      <c r="R952" s="481"/>
      <c r="S952" s="481"/>
      <c r="T952" s="481" t="s">
        <v>1249</v>
      </c>
      <c r="U952" s="481"/>
      <c r="V952" s="481"/>
      <c r="W952" s="481"/>
      <c r="X952" s="481"/>
      <c r="Y952" s="481"/>
      <c r="Z952" s="481"/>
      <c r="AA952" s="481"/>
      <c r="AB952" s="481"/>
      <c r="AC952" s="481"/>
      <c r="AD952" s="481"/>
      <c r="AE952" s="481"/>
      <c r="AF952" s="481"/>
      <c r="AG952" s="481"/>
      <c r="AI952" s="501">
        <v>0</v>
      </c>
      <c r="AJ952" s="501"/>
      <c r="AK952" s="501"/>
      <c r="AL952" s="501"/>
      <c r="AM952" s="501"/>
      <c r="AN952" s="501"/>
      <c r="AO952" s="501"/>
      <c r="AP952" s="501"/>
      <c r="AQ952" s="501">
        <v>-376</v>
      </c>
      <c r="AR952" s="501"/>
      <c r="AS952" s="501"/>
      <c r="AT952" s="501"/>
      <c r="AU952" s="501"/>
      <c r="AV952" s="501"/>
      <c r="AW952" s="501"/>
      <c r="AX952" s="501"/>
      <c r="AY952" s="501">
        <v>-376</v>
      </c>
      <c r="AZ952" s="501"/>
      <c r="BA952" s="501"/>
      <c r="BB952" s="501"/>
      <c r="BC952" s="501"/>
      <c r="BD952" s="501"/>
    </row>
    <row r="953" spans="3:64" ht="24" customHeight="1">
      <c r="G953" s="481"/>
      <c r="H953" s="481"/>
      <c r="I953" s="481"/>
      <c r="J953" s="481"/>
      <c r="K953" s="481"/>
      <c r="L953" s="481"/>
      <c r="M953" s="481"/>
      <c r="N953" s="481"/>
      <c r="O953" s="481"/>
      <c r="P953" s="481"/>
      <c r="Q953" s="481"/>
      <c r="R953" s="481"/>
      <c r="S953" s="481"/>
      <c r="T953" s="481" t="s">
        <v>1223</v>
      </c>
      <c r="U953" s="481"/>
      <c r="V953" s="481"/>
      <c r="W953" s="481"/>
      <c r="X953" s="481"/>
      <c r="Y953" s="481"/>
      <c r="Z953" s="481"/>
      <c r="AA953" s="481"/>
      <c r="AB953" s="481"/>
      <c r="AC953" s="481"/>
      <c r="AD953" s="481"/>
      <c r="AE953" s="481"/>
      <c r="AF953" s="481"/>
      <c r="AG953" s="481"/>
      <c r="AI953" s="501">
        <v>-32104.84</v>
      </c>
      <c r="AJ953" s="501"/>
      <c r="AK953" s="501"/>
      <c r="AL953" s="501"/>
      <c r="AM953" s="501"/>
      <c r="AN953" s="501"/>
      <c r="AO953" s="501"/>
      <c r="AP953" s="501"/>
      <c r="AQ953" s="501">
        <v>-42867.45</v>
      </c>
      <c r="AR953" s="501"/>
      <c r="AS953" s="501"/>
      <c r="AT953" s="501"/>
      <c r="AU953" s="501"/>
      <c r="AV953" s="501"/>
      <c r="AW953" s="501"/>
      <c r="AX953" s="501"/>
      <c r="AY953" s="501">
        <v>-10762.61</v>
      </c>
      <c r="AZ953" s="501"/>
      <c r="BA953" s="501"/>
      <c r="BB953" s="501"/>
      <c r="BC953" s="501"/>
      <c r="BD953" s="501"/>
    </row>
    <row r="954" spans="3:64" ht="24" customHeight="1">
      <c r="G954" s="481"/>
      <c r="H954" s="481"/>
      <c r="I954" s="481"/>
      <c r="J954" s="481"/>
      <c r="K954" s="481"/>
      <c r="L954" s="481"/>
      <c r="M954" s="481"/>
      <c r="N954" s="481"/>
      <c r="O954" s="481"/>
      <c r="P954" s="481"/>
      <c r="Q954" s="481"/>
      <c r="R954" s="481"/>
      <c r="S954" s="481"/>
      <c r="T954" s="481" t="s">
        <v>1220</v>
      </c>
      <c r="U954" s="481"/>
      <c r="V954" s="481"/>
      <c r="W954" s="481"/>
      <c r="X954" s="481"/>
      <c r="Y954" s="481"/>
      <c r="Z954" s="481"/>
      <c r="AA954" s="481"/>
      <c r="AB954" s="481"/>
      <c r="AC954" s="481"/>
      <c r="AD954" s="481"/>
      <c r="AE954" s="481"/>
      <c r="AF954" s="481"/>
      <c r="AG954" s="481"/>
      <c r="AI954" s="501">
        <v>-3699.26</v>
      </c>
      <c r="AJ954" s="501"/>
      <c r="AK954" s="501"/>
      <c r="AL954" s="501"/>
      <c r="AM954" s="501"/>
      <c r="AN954" s="501"/>
      <c r="AO954" s="501"/>
      <c r="AP954" s="501"/>
      <c r="AQ954" s="501">
        <v>-8646.3700000000008</v>
      </c>
      <c r="AR954" s="501"/>
      <c r="AS954" s="501"/>
      <c r="AT954" s="501"/>
      <c r="AU954" s="501"/>
      <c r="AV954" s="501"/>
      <c r="AW954" s="501"/>
      <c r="AX954" s="501"/>
      <c r="AY954" s="501">
        <v>-4947.1099999999997</v>
      </c>
      <c r="AZ954" s="501"/>
      <c r="BA954" s="501"/>
      <c r="BB954" s="501"/>
      <c r="BC954" s="501"/>
      <c r="BD954" s="501"/>
    </row>
    <row r="955" spans="3:64" ht="24" customHeight="1">
      <c r="G955" s="481"/>
      <c r="H955" s="481"/>
      <c r="I955" s="481"/>
      <c r="J955" s="481"/>
      <c r="K955" s="481"/>
      <c r="L955" s="481"/>
      <c r="M955" s="481"/>
      <c r="N955" s="481"/>
      <c r="O955" s="481"/>
      <c r="P955" s="481"/>
      <c r="Q955" s="481"/>
      <c r="R955" s="481"/>
      <c r="S955" s="481"/>
      <c r="T955" s="481" t="s">
        <v>1230</v>
      </c>
      <c r="U955" s="481"/>
      <c r="V955" s="481"/>
      <c r="W955" s="481"/>
      <c r="X955" s="481"/>
      <c r="Y955" s="481"/>
      <c r="Z955" s="481"/>
      <c r="AA955" s="481"/>
      <c r="AB955" s="481"/>
      <c r="AC955" s="481"/>
      <c r="AD955" s="481"/>
      <c r="AE955" s="481"/>
      <c r="AF955" s="481"/>
      <c r="AG955" s="481"/>
      <c r="AI955" s="501">
        <v>-5164.8599999999997</v>
      </c>
      <c r="AJ955" s="501"/>
      <c r="AK955" s="501"/>
      <c r="AL955" s="501"/>
      <c r="AM955" s="501"/>
      <c r="AN955" s="501"/>
      <c r="AO955" s="501"/>
      <c r="AP955" s="501"/>
      <c r="AQ955" s="501">
        <v>-4037.95</v>
      </c>
      <c r="AR955" s="501"/>
      <c r="AS955" s="501"/>
      <c r="AT955" s="501"/>
      <c r="AU955" s="501"/>
      <c r="AV955" s="501"/>
      <c r="AW955" s="501"/>
      <c r="AX955" s="501"/>
      <c r="AY955" s="501">
        <v>1126.9100000000001</v>
      </c>
      <c r="AZ955" s="501"/>
      <c r="BA955" s="501"/>
      <c r="BB955" s="501"/>
      <c r="BC955" s="501"/>
      <c r="BD955" s="501"/>
    </row>
    <row r="956" spans="3:64" ht="27.75" customHeight="1">
      <c r="G956" s="481"/>
      <c r="H956" s="481"/>
      <c r="I956" s="481"/>
      <c r="J956" s="481"/>
      <c r="K956" s="481"/>
      <c r="L956" s="481"/>
      <c r="M956" s="481"/>
      <c r="N956" s="481"/>
      <c r="O956" s="481"/>
      <c r="P956" s="481"/>
      <c r="Q956" s="481"/>
      <c r="R956" s="481"/>
      <c r="S956" s="481"/>
      <c r="T956" s="481" t="s">
        <v>1234</v>
      </c>
      <c r="U956" s="481"/>
      <c r="V956" s="481"/>
      <c r="W956" s="481"/>
      <c r="X956" s="481"/>
      <c r="Y956" s="481"/>
      <c r="Z956" s="481"/>
      <c r="AA956" s="481"/>
      <c r="AB956" s="481"/>
      <c r="AC956" s="481"/>
      <c r="AD956" s="481"/>
      <c r="AE956" s="481"/>
      <c r="AF956" s="481"/>
      <c r="AG956" s="481"/>
      <c r="AI956" s="501">
        <v>0</v>
      </c>
      <c r="AJ956" s="501"/>
      <c r="AK956" s="501"/>
      <c r="AL956" s="501"/>
      <c r="AM956" s="501"/>
      <c r="AN956" s="501"/>
      <c r="AO956" s="501"/>
      <c r="AP956" s="501"/>
      <c r="AQ956" s="501">
        <v>-150</v>
      </c>
      <c r="AR956" s="501"/>
      <c r="AS956" s="501"/>
      <c r="AT956" s="501"/>
      <c r="AU956" s="501"/>
      <c r="AV956" s="501"/>
      <c r="AW956" s="501"/>
      <c r="AX956" s="501"/>
      <c r="AY956" s="501">
        <v>-150</v>
      </c>
      <c r="AZ956" s="501"/>
      <c r="BA956" s="501"/>
      <c r="BB956" s="501"/>
      <c r="BC956" s="501"/>
      <c r="BD956" s="501"/>
    </row>
    <row r="957" spans="3:64" ht="105" customHeight="1"/>
    <row r="958" spans="3:64" ht="9.75" customHeight="1">
      <c r="C958" s="492" t="s">
        <v>1335</v>
      </c>
      <c r="D958" s="492"/>
      <c r="E958" s="492"/>
      <c r="F958" s="492"/>
      <c r="G958" s="492"/>
      <c r="H958" s="492"/>
      <c r="I958" s="492"/>
      <c r="J958" s="492"/>
      <c r="K958" s="492"/>
      <c r="L958" s="492"/>
      <c r="M958" s="492"/>
      <c r="N958" s="492"/>
      <c r="O958" s="492"/>
      <c r="P958" s="492"/>
      <c r="Q958" s="492"/>
      <c r="R958" s="492"/>
      <c r="S958" s="492"/>
      <c r="T958" s="492"/>
      <c r="U958" s="492"/>
      <c r="V958" s="492"/>
      <c r="W958" s="492"/>
      <c r="X958" s="492"/>
      <c r="Y958" s="492"/>
      <c r="Z958" s="492"/>
      <c r="AA958" s="492"/>
      <c r="AB958" s="492"/>
      <c r="AC958" s="492"/>
      <c r="AD958" s="492"/>
      <c r="AE958" s="492"/>
      <c r="AF958" s="492"/>
      <c r="AG958" s="492"/>
      <c r="AH958" s="492"/>
      <c r="AI958" s="492"/>
      <c r="AJ958" s="492"/>
      <c r="AK958" s="492"/>
      <c r="AL958" s="492"/>
      <c r="AM958" s="492"/>
      <c r="AN958" s="492"/>
      <c r="AO958" s="492"/>
      <c r="AP958" s="492"/>
      <c r="AQ958" s="492"/>
      <c r="AR958" s="492"/>
      <c r="AS958" s="492"/>
      <c r="AT958" s="492"/>
      <c r="AU958" s="492"/>
      <c r="AV958" s="492"/>
      <c r="AW958" s="492"/>
      <c r="AX958" s="492"/>
      <c r="AY958" s="492"/>
      <c r="AZ958" s="492"/>
      <c r="BA958" s="492"/>
      <c r="BB958" s="492"/>
      <c r="BC958" s="492"/>
      <c r="BD958" s="492"/>
      <c r="BE958" s="492"/>
      <c r="BF958" s="492"/>
      <c r="BG958" s="492"/>
      <c r="BH958" s="492"/>
      <c r="BI958" s="492"/>
      <c r="BJ958" s="492"/>
      <c r="BK958" s="492"/>
      <c r="BL958" s="492"/>
    </row>
    <row r="959" spans="3:64" ht="9.75" customHeight="1">
      <c r="C959" s="492"/>
      <c r="D959" s="492"/>
      <c r="E959" s="492"/>
      <c r="F959" s="492"/>
      <c r="G959" s="492"/>
      <c r="H959" s="492"/>
      <c r="I959" s="492"/>
      <c r="J959" s="492"/>
      <c r="K959" s="492"/>
      <c r="L959" s="492"/>
      <c r="M959" s="492"/>
      <c r="N959" s="492"/>
      <c r="O959" s="492"/>
      <c r="P959" s="492"/>
      <c r="Q959" s="492"/>
      <c r="R959" s="492"/>
      <c r="S959" s="492"/>
      <c r="T959" s="492"/>
      <c r="U959" s="492"/>
      <c r="V959" s="492"/>
      <c r="W959" s="492"/>
      <c r="X959" s="492"/>
      <c r="Y959" s="492"/>
      <c r="Z959" s="492"/>
      <c r="AA959" s="492"/>
      <c r="AB959" s="492"/>
      <c r="AC959" s="492"/>
      <c r="AD959" s="492"/>
      <c r="AE959" s="492"/>
      <c r="AF959" s="492"/>
      <c r="AG959" s="492"/>
      <c r="AH959" s="492"/>
      <c r="AI959" s="492"/>
      <c r="AJ959" s="492"/>
      <c r="AK959" s="492"/>
      <c r="AL959" s="492"/>
      <c r="AM959" s="492"/>
      <c r="AN959" s="492"/>
      <c r="AO959" s="492"/>
      <c r="AP959" s="492"/>
      <c r="AQ959" s="492"/>
      <c r="AR959" s="492"/>
      <c r="AS959" s="492"/>
      <c r="AT959" s="492"/>
      <c r="AU959" s="492"/>
      <c r="AV959" s="492"/>
      <c r="AW959" s="492"/>
      <c r="AX959" s="492"/>
      <c r="AY959" s="492"/>
      <c r="AZ959" s="492"/>
      <c r="BA959" s="492"/>
      <c r="BB959" s="492"/>
      <c r="BC959" s="492"/>
      <c r="BD959" s="492"/>
      <c r="BE959" s="492"/>
      <c r="BF959" s="492"/>
      <c r="BG959" s="492"/>
      <c r="BH959" s="492"/>
      <c r="BI959" s="492"/>
      <c r="BJ959" s="492"/>
      <c r="BK959" s="492"/>
      <c r="BL959" s="492"/>
    </row>
    <row r="960" spans="3:64" ht="9.75" customHeight="1">
      <c r="C960" s="492"/>
      <c r="D960" s="492"/>
      <c r="E960" s="492"/>
      <c r="F960" s="492"/>
      <c r="G960" s="492"/>
      <c r="H960" s="492"/>
      <c r="I960" s="492"/>
      <c r="J960" s="492"/>
      <c r="K960" s="492"/>
      <c r="L960" s="492"/>
      <c r="M960" s="492"/>
      <c r="N960" s="492"/>
      <c r="O960" s="492"/>
      <c r="P960" s="492"/>
      <c r="Q960" s="492"/>
      <c r="R960" s="492"/>
      <c r="S960" s="492"/>
      <c r="T960" s="492"/>
      <c r="U960" s="492"/>
      <c r="V960" s="492"/>
      <c r="W960" s="492"/>
      <c r="X960" s="492"/>
      <c r="Y960" s="492"/>
      <c r="Z960" s="492"/>
      <c r="AA960" s="492"/>
      <c r="AB960" s="492"/>
      <c r="AC960" s="492"/>
      <c r="AD960" s="492"/>
      <c r="AE960" s="492"/>
      <c r="AF960" s="492"/>
      <c r="AG960" s="492"/>
      <c r="AH960" s="492"/>
      <c r="AI960" s="492"/>
      <c r="AJ960" s="492"/>
      <c r="AK960" s="492"/>
      <c r="AL960" s="492"/>
      <c r="AM960" s="492"/>
      <c r="AN960" s="492"/>
      <c r="AO960" s="492"/>
      <c r="AP960" s="492"/>
      <c r="AQ960" s="492"/>
      <c r="AR960" s="492"/>
      <c r="AS960" s="492"/>
      <c r="AT960" s="492"/>
      <c r="AU960" s="492"/>
      <c r="AV960" s="492"/>
      <c r="AW960" s="492"/>
      <c r="AX960" s="492"/>
      <c r="AY960" s="492"/>
      <c r="AZ960" s="492"/>
      <c r="BA960" s="492"/>
      <c r="BB960" s="492"/>
      <c r="BC960" s="492"/>
      <c r="BD960" s="492"/>
      <c r="BE960" s="492"/>
      <c r="BF960" s="492"/>
      <c r="BG960" s="492"/>
      <c r="BH960" s="492"/>
      <c r="BI960" s="492"/>
      <c r="BJ960" s="492"/>
      <c r="BK960" s="492"/>
      <c r="BL960" s="492"/>
    </row>
    <row r="961" spans="3:64" ht="9.75" customHeight="1">
      <c r="C961" s="492"/>
      <c r="D961" s="492"/>
      <c r="E961" s="492"/>
      <c r="F961" s="492"/>
      <c r="G961" s="492"/>
      <c r="H961" s="492"/>
      <c r="I961" s="492"/>
      <c r="J961" s="492"/>
      <c r="K961" s="492"/>
      <c r="L961" s="492"/>
      <c r="M961" s="492"/>
      <c r="N961" s="492"/>
      <c r="O961" s="492"/>
      <c r="P961" s="492"/>
      <c r="Q961" s="492"/>
      <c r="R961" s="492"/>
      <c r="S961" s="492"/>
      <c r="T961" s="492"/>
      <c r="U961" s="492"/>
      <c r="V961" s="492"/>
      <c r="W961" s="492"/>
      <c r="X961" s="492"/>
      <c r="Y961" s="492"/>
      <c r="Z961" s="492"/>
      <c r="AA961" s="492"/>
      <c r="AB961" s="492"/>
      <c r="AC961" s="492"/>
      <c r="AD961" s="492"/>
      <c r="AE961" s="492"/>
      <c r="AF961" s="492"/>
      <c r="AG961" s="492"/>
      <c r="AH961" s="492"/>
      <c r="AI961" s="492"/>
      <c r="AJ961" s="492"/>
      <c r="AK961" s="492"/>
      <c r="AL961" s="492"/>
      <c r="AM961" s="492"/>
      <c r="AN961" s="492"/>
      <c r="AO961" s="492"/>
      <c r="AP961" s="492"/>
      <c r="AQ961" s="492"/>
      <c r="AR961" s="492"/>
      <c r="AS961" s="492"/>
      <c r="AT961" s="492"/>
      <c r="AU961" s="492"/>
      <c r="AV961" s="492"/>
      <c r="AW961" s="492"/>
      <c r="AX961" s="492"/>
      <c r="AY961" s="492"/>
      <c r="AZ961" s="492"/>
      <c r="BA961" s="492"/>
      <c r="BB961" s="492"/>
      <c r="BC961" s="492"/>
      <c r="BD961" s="492"/>
      <c r="BE961" s="492"/>
      <c r="BF961" s="492"/>
      <c r="BG961" s="492"/>
      <c r="BH961" s="492"/>
      <c r="BI961" s="492"/>
      <c r="BJ961" s="492"/>
      <c r="BK961" s="492"/>
      <c r="BL961" s="492"/>
    </row>
    <row r="962" spans="3:64" ht="25.5" customHeight="1">
      <c r="C962" s="492"/>
      <c r="D962" s="492"/>
      <c r="E962" s="492"/>
      <c r="F962" s="492"/>
      <c r="G962" s="492"/>
      <c r="H962" s="492"/>
      <c r="I962" s="492"/>
      <c r="J962" s="492"/>
      <c r="K962" s="492"/>
      <c r="L962" s="492"/>
      <c r="M962" s="492"/>
      <c r="N962" s="492"/>
      <c r="O962" s="492"/>
      <c r="P962" s="492"/>
      <c r="Q962" s="492"/>
      <c r="R962" s="492"/>
      <c r="S962" s="492"/>
      <c r="T962" s="492"/>
      <c r="U962" s="492"/>
      <c r="V962" s="492"/>
      <c r="W962" s="492"/>
      <c r="X962" s="492"/>
      <c r="Y962" s="492"/>
      <c r="Z962" s="492"/>
      <c r="AA962" s="492"/>
      <c r="AB962" s="492"/>
      <c r="AC962" s="492"/>
      <c r="AD962" s="492"/>
      <c r="AE962" s="492"/>
      <c r="AF962" s="492"/>
      <c r="AG962" s="492"/>
      <c r="AH962" s="492"/>
      <c r="AI962" s="492"/>
      <c r="AJ962" s="492"/>
      <c r="AK962" s="492"/>
      <c r="AL962" s="492"/>
      <c r="AM962" s="492"/>
      <c r="AN962" s="492"/>
      <c r="AO962" s="492"/>
      <c r="AP962" s="492"/>
      <c r="AQ962" s="492"/>
      <c r="AR962" s="492"/>
      <c r="AS962" s="492"/>
      <c r="AT962" s="492"/>
      <c r="AU962" s="492"/>
      <c r="AV962" s="492"/>
      <c r="AW962" s="492"/>
      <c r="AX962" s="492"/>
      <c r="AY962" s="492"/>
      <c r="AZ962" s="492"/>
      <c r="BA962" s="492"/>
      <c r="BB962" s="492"/>
      <c r="BC962" s="492"/>
      <c r="BD962" s="492"/>
      <c r="BE962" s="492"/>
      <c r="BF962" s="492"/>
      <c r="BG962" s="492"/>
      <c r="BH962" s="492"/>
      <c r="BI962" s="492"/>
      <c r="BJ962" s="492"/>
      <c r="BK962" s="492"/>
      <c r="BL962" s="492"/>
    </row>
  </sheetData>
  <mergeCells count="2024">
    <mergeCell ref="C958:BL962"/>
    <mergeCell ref="T954:AG954"/>
    <mergeCell ref="AI954:AP954"/>
    <mergeCell ref="AQ954:AX954"/>
    <mergeCell ref="AY954:BD954"/>
    <mergeCell ref="T955:AG955"/>
    <mergeCell ref="AI955:AP955"/>
    <mergeCell ref="AQ955:AX955"/>
    <mergeCell ref="AY955:BD955"/>
    <mergeCell ref="T952:AG952"/>
    <mergeCell ref="AI952:AP952"/>
    <mergeCell ref="AQ952:AX952"/>
    <mergeCell ref="AY952:BD952"/>
    <mergeCell ref="T953:AG953"/>
    <mergeCell ref="AI953:AP953"/>
    <mergeCell ref="AQ953:AX953"/>
    <mergeCell ref="AY953:BD953"/>
    <mergeCell ref="AI950:AP950"/>
    <mergeCell ref="AQ950:AX950"/>
    <mergeCell ref="AY950:BD950"/>
    <mergeCell ref="T951:AG951"/>
    <mergeCell ref="AI951:AP951"/>
    <mergeCell ref="AQ951:AX951"/>
    <mergeCell ref="AY951:BD951"/>
    <mergeCell ref="G948:S956"/>
    <mergeCell ref="T948:AG948"/>
    <mergeCell ref="AI948:AP948"/>
    <mergeCell ref="AQ948:AX948"/>
    <mergeCell ref="AY948:BD948"/>
    <mergeCell ref="T949:AG949"/>
    <mergeCell ref="AI949:AP949"/>
    <mergeCell ref="AQ949:AX949"/>
    <mergeCell ref="AY949:BD949"/>
    <mergeCell ref="T950:AG950"/>
    <mergeCell ref="T956:AG956"/>
    <mergeCell ref="AI956:AP956"/>
    <mergeCell ref="AQ956:AX956"/>
    <mergeCell ref="AY956:BD956"/>
    <mergeCell ref="AQ946:AX946"/>
    <mergeCell ref="AY946:BD946"/>
    <mergeCell ref="T947:AG947"/>
    <mergeCell ref="AI947:AP947"/>
    <mergeCell ref="AQ947:AX947"/>
    <mergeCell ref="AY947:BD947"/>
    <mergeCell ref="AI943:BD943"/>
    <mergeCell ref="G944:S947"/>
    <mergeCell ref="T944:AG944"/>
    <mergeCell ref="AI944:AP944"/>
    <mergeCell ref="AQ944:AX944"/>
    <mergeCell ref="AY944:BD944"/>
    <mergeCell ref="T945:AG945"/>
    <mergeCell ref="AI945:AP945"/>
    <mergeCell ref="AQ945:AX945"/>
    <mergeCell ref="AY945:BD945"/>
    <mergeCell ref="T941:AG941"/>
    <mergeCell ref="AI941:AP941"/>
    <mergeCell ref="AQ941:AX941"/>
    <mergeCell ref="AY941:BD941"/>
    <mergeCell ref="T942:AG942"/>
    <mergeCell ref="AI942:AP942"/>
    <mergeCell ref="AQ942:AX942"/>
    <mergeCell ref="AY942:BD942"/>
    <mergeCell ref="T946:AG946"/>
    <mergeCell ref="AI946:AP946"/>
    <mergeCell ref="T939:AG939"/>
    <mergeCell ref="AI939:AP939"/>
    <mergeCell ref="AQ939:AX939"/>
    <mergeCell ref="AY939:BD939"/>
    <mergeCell ref="T940:AG940"/>
    <mergeCell ref="AI940:AP940"/>
    <mergeCell ref="AQ940:AX940"/>
    <mergeCell ref="AY940:BD940"/>
    <mergeCell ref="T937:AG937"/>
    <mergeCell ref="AI937:AP937"/>
    <mergeCell ref="AQ937:AX937"/>
    <mergeCell ref="AY937:BD937"/>
    <mergeCell ref="T938:AG938"/>
    <mergeCell ref="AI938:AP938"/>
    <mergeCell ref="AQ938:AX938"/>
    <mergeCell ref="AY938:BD938"/>
    <mergeCell ref="G925:BD925"/>
    <mergeCell ref="AI927:BD927"/>
    <mergeCell ref="G928:AG928"/>
    <mergeCell ref="AI928:AP928"/>
    <mergeCell ref="AQ928:AX928"/>
    <mergeCell ref="AY928:BD928"/>
    <mergeCell ref="G929:S942"/>
    <mergeCell ref="T929:AG929"/>
    <mergeCell ref="AI929:AP929"/>
    <mergeCell ref="AQ929:AX929"/>
    <mergeCell ref="AY929:BD929"/>
    <mergeCell ref="T930:AG930"/>
    <mergeCell ref="AI930:AP930"/>
    <mergeCell ref="AQ930:AX930"/>
    <mergeCell ref="AY930:BD930"/>
    <mergeCell ref="T931:AG931"/>
    <mergeCell ref="T935:AG935"/>
    <mergeCell ref="AI935:AP935"/>
    <mergeCell ref="AQ935:AX935"/>
    <mergeCell ref="AY935:BD935"/>
    <mergeCell ref="T936:AG936"/>
    <mergeCell ref="AI936:AP936"/>
    <mergeCell ref="AQ936:AX936"/>
    <mergeCell ref="AY936:BD936"/>
    <mergeCell ref="T933:AG933"/>
    <mergeCell ref="AI933:AP933"/>
    <mergeCell ref="AQ933:AX933"/>
    <mergeCell ref="AY933:BD933"/>
    <mergeCell ref="T934:AG934"/>
    <mergeCell ref="AI934:AP934"/>
    <mergeCell ref="AQ934:AX934"/>
    <mergeCell ref="AY934:BD934"/>
    <mergeCell ref="AI931:AP931"/>
    <mergeCell ref="AQ931:AX931"/>
    <mergeCell ref="AY931:BD931"/>
    <mergeCell ref="T932:AG932"/>
    <mergeCell ref="AI932:AP932"/>
    <mergeCell ref="AQ932:AX932"/>
    <mergeCell ref="AY932:BD932"/>
    <mergeCell ref="BI923:BN923"/>
    <mergeCell ref="BO923:BS923"/>
    <mergeCell ref="BT923:BU923"/>
    <mergeCell ref="BV923:BY923"/>
    <mergeCell ref="BO921:BS921"/>
    <mergeCell ref="BT921:BU921"/>
    <mergeCell ref="BV921:BY921"/>
    <mergeCell ref="O923:T923"/>
    <mergeCell ref="U923:Z923"/>
    <mergeCell ref="AA923:AD923"/>
    <mergeCell ref="AF923:AK923"/>
    <mergeCell ref="AL923:AP923"/>
    <mergeCell ref="AQ923:AS923"/>
    <mergeCell ref="AU923:AY923"/>
    <mergeCell ref="AL921:AP921"/>
    <mergeCell ref="AQ921:AS921"/>
    <mergeCell ref="AU921:AY921"/>
    <mergeCell ref="AZ921:BC921"/>
    <mergeCell ref="BD921:BH921"/>
    <mergeCell ref="BI921:BN921"/>
    <mergeCell ref="AZ923:BC923"/>
    <mergeCell ref="BD923:BH923"/>
    <mergeCell ref="D921:H921"/>
    <mergeCell ref="I921:N921"/>
    <mergeCell ref="O921:T921"/>
    <mergeCell ref="U921:Z921"/>
    <mergeCell ref="AA921:AD921"/>
    <mergeCell ref="AF921:AK921"/>
    <mergeCell ref="AZ919:BC919"/>
    <mergeCell ref="BD919:BH919"/>
    <mergeCell ref="BI919:BN919"/>
    <mergeCell ref="BO919:BS919"/>
    <mergeCell ref="BT919:BU919"/>
    <mergeCell ref="BV919:BY919"/>
    <mergeCell ref="BV917:BY917"/>
    <mergeCell ref="D919:H919"/>
    <mergeCell ref="I919:N919"/>
    <mergeCell ref="O919:T919"/>
    <mergeCell ref="U919:Z919"/>
    <mergeCell ref="AA919:AD919"/>
    <mergeCell ref="AF919:AK919"/>
    <mergeCell ref="AL919:AP919"/>
    <mergeCell ref="AQ919:AS919"/>
    <mergeCell ref="AU919:AY919"/>
    <mergeCell ref="AU917:AY917"/>
    <mergeCell ref="AZ917:BC917"/>
    <mergeCell ref="BD917:BH917"/>
    <mergeCell ref="BI917:BN917"/>
    <mergeCell ref="BO917:BS917"/>
    <mergeCell ref="BT917:BU917"/>
    <mergeCell ref="BT915:BU915"/>
    <mergeCell ref="BV915:BY915"/>
    <mergeCell ref="D917:H917"/>
    <mergeCell ref="I917:N917"/>
    <mergeCell ref="O917:T917"/>
    <mergeCell ref="U917:Z917"/>
    <mergeCell ref="AA917:AD917"/>
    <mergeCell ref="AF917:AK917"/>
    <mergeCell ref="AL917:AP917"/>
    <mergeCell ref="AQ917:AS917"/>
    <mergeCell ref="AQ915:AS915"/>
    <mergeCell ref="AU915:AY915"/>
    <mergeCell ref="AZ915:BC915"/>
    <mergeCell ref="BD915:BH915"/>
    <mergeCell ref="BI915:BN915"/>
    <mergeCell ref="BO915:BS915"/>
    <mergeCell ref="BO913:BS913"/>
    <mergeCell ref="BT913:BU913"/>
    <mergeCell ref="BV913:BY913"/>
    <mergeCell ref="D915:H915"/>
    <mergeCell ref="I915:N915"/>
    <mergeCell ref="O915:T915"/>
    <mergeCell ref="U915:Z915"/>
    <mergeCell ref="AA915:AD915"/>
    <mergeCell ref="AF915:AK915"/>
    <mergeCell ref="AL915:AP915"/>
    <mergeCell ref="AL913:AP913"/>
    <mergeCell ref="AQ913:AS913"/>
    <mergeCell ref="AU913:AY913"/>
    <mergeCell ref="AZ913:BC913"/>
    <mergeCell ref="BD913:BH913"/>
    <mergeCell ref="BI913:BN913"/>
    <mergeCell ref="D913:H913"/>
    <mergeCell ref="I913:N913"/>
    <mergeCell ref="O913:T913"/>
    <mergeCell ref="U913:Z913"/>
    <mergeCell ref="AA913:AD913"/>
    <mergeCell ref="AF913:AK913"/>
    <mergeCell ref="AZ911:BC911"/>
    <mergeCell ref="BD911:BH911"/>
    <mergeCell ref="BI911:BN911"/>
    <mergeCell ref="BO911:BS911"/>
    <mergeCell ref="BT911:BU911"/>
    <mergeCell ref="BV911:BY911"/>
    <mergeCell ref="BV909:BY909"/>
    <mergeCell ref="D911:H911"/>
    <mergeCell ref="I911:N911"/>
    <mergeCell ref="O911:T911"/>
    <mergeCell ref="U911:Z911"/>
    <mergeCell ref="AA911:AD911"/>
    <mergeCell ref="AF911:AK911"/>
    <mergeCell ref="AL911:AP911"/>
    <mergeCell ref="AQ911:AS911"/>
    <mergeCell ref="AU911:AY911"/>
    <mergeCell ref="AU909:AY909"/>
    <mergeCell ref="AZ909:BC909"/>
    <mergeCell ref="BD909:BH909"/>
    <mergeCell ref="BI909:BN909"/>
    <mergeCell ref="BO909:BS909"/>
    <mergeCell ref="BT909:BU909"/>
    <mergeCell ref="BT907:BU907"/>
    <mergeCell ref="BV907:BY907"/>
    <mergeCell ref="D909:H909"/>
    <mergeCell ref="I909:N909"/>
    <mergeCell ref="O909:T909"/>
    <mergeCell ref="U909:Z909"/>
    <mergeCell ref="AA909:AD909"/>
    <mergeCell ref="AF909:AK909"/>
    <mergeCell ref="AL909:AP909"/>
    <mergeCell ref="AQ909:AS909"/>
    <mergeCell ref="AQ907:AS907"/>
    <mergeCell ref="AU907:AY907"/>
    <mergeCell ref="AZ907:BC907"/>
    <mergeCell ref="BD907:BH907"/>
    <mergeCell ref="BI907:BN907"/>
    <mergeCell ref="BO907:BS907"/>
    <mergeCell ref="BO905:BS905"/>
    <mergeCell ref="BT905:BU905"/>
    <mergeCell ref="BV905:BY905"/>
    <mergeCell ref="D907:H907"/>
    <mergeCell ref="I907:N907"/>
    <mergeCell ref="O907:T907"/>
    <mergeCell ref="U907:Z907"/>
    <mergeCell ref="AA907:AD907"/>
    <mergeCell ref="AF907:AK907"/>
    <mergeCell ref="AL907:AP907"/>
    <mergeCell ref="AL905:AP905"/>
    <mergeCell ref="AQ905:AS905"/>
    <mergeCell ref="AU905:AY905"/>
    <mergeCell ref="AZ905:BC905"/>
    <mergeCell ref="BD905:BH905"/>
    <mergeCell ref="BI905:BN905"/>
    <mergeCell ref="D905:H905"/>
    <mergeCell ref="I905:N905"/>
    <mergeCell ref="O905:T905"/>
    <mergeCell ref="U905:Z905"/>
    <mergeCell ref="AA905:AD905"/>
    <mergeCell ref="AF905:AK905"/>
    <mergeCell ref="AZ903:BC903"/>
    <mergeCell ref="BD903:BH903"/>
    <mergeCell ref="BI903:BN903"/>
    <mergeCell ref="BO903:BS903"/>
    <mergeCell ref="BT903:BU903"/>
    <mergeCell ref="BV903:BY903"/>
    <mergeCell ref="BV901:BY901"/>
    <mergeCell ref="D903:H903"/>
    <mergeCell ref="I903:N903"/>
    <mergeCell ref="O903:T903"/>
    <mergeCell ref="U903:Z903"/>
    <mergeCell ref="AA903:AD903"/>
    <mergeCell ref="AF903:AK903"/>
    <mergeCell ref="AL903:AP903"/>
    <mergeCell ref="AQ903:AS903"/>
    <mergeCell ref="AU903:AY903"/>
    <mergeCell ref="AU901:AY901"/>
    <mergeCell ref="AZ901:BC901"/>
    <mergeCell ref="BD901:BH901"/>
    <mergeCell ref="BI901:BN901"/>
    <mergeCell ref="BO901:BS901"/>
    <mergeCell ref="BT901:BU901"/>
    <mergeCell ref="BT899:BU899"/>
    <mergeCell ref="BV899:BY899"/>
    <mergeCell ref="D901:H901"/>
    <mergeCell ref="I901:N901"/>
    <mergeCell ref="O901:T901"/>
    <mergeCell ref="U901:Z901"/>
    <mergeCell ref="AA901:AD901"/>
    <mergeCell ref="AF901:AK901"/>
    <mergeCell ref="AL901:AP901"/>
    <mergeCell ref="AQ901:AS901"/>
    <mergeCell ref="AQ899:AS899"/>
    <mergeCell ref="AU899:AY899"/>
    <mergeCell ref="AZ899:BC899"/>
    <mergeCell ref="BD899:BH899"/>
    <mergeCell ref="BI899:BN899"/>
    <mergeCell ref="BO899:BS899"/>
    <mergeCell ref="BO897:BS897"/>
    <mergeCell ref="BT897:BU897"/>
    <mergeCell ref="BV897:BY897"/>
    <mergeCell ref="D899:H899"/>
    <mergeCell ref="I899:N899"/>
    <mergeCell ref="O899:T899"/>
    <mergeCell ref="U899:Z899"/>
    <mergeCell ref="AA899:AD899"/>
    <mergeCell ref="AF899:AK899"/>
    <mergeCell ref="AL899:AP899"/>
    <mergeCell ref="AL897:AP897"/>
    <mergeCell ref="AQ897:AS897"/>
    <mergeCell ref="AU897:AY897"/>
    <mergeCell ref="AZ897:BC897"/>
    <mergeCell ref="BD897:BH897"/>
    <mergeCell ref="BI897:BN897"/>
    <mergeCell ref="D897:H897"/>
    <mergeCell ref="I897:N897"/>
    <mergeCell ref="O897:T897"/>
    <mergeCell ref="U897:Z897"/>
    <mergeCell ref="AA897:AD897"/>
    <mergeCell ref="AF897:AK897"/>
    <mergeCell ref="AZ895:BC895"/>
    <mergeCell ref="BD895:BH895"/>
    <mergeCell ref="BI895:BN895"/>
    <mergeCell ref="BO895:BS895"/>
    <mergeCell ref="BT895:BU895"/>
    <mergeCell ref="BV895:BY895"/>
    <mergeCell ref="BV893:BY893"/>
    <mergeCell ref="D895:H895"/>
    <mergeCell ref="I895:N895"/>
    <mergeCell ref="O895:T895"/>
    <mergeCell ref="U895:Z895"/>
    <mergeCell ref="AA895:AD895"/>
    <mergeCell ref="AF895:AK895"/>
    <mergeCell ref="AL895:AP895"/>
    <mergeCell ref="AQ895:AS895"/>
    <mergeCell ref="AU895:AY895"/>
    <mergeCell ref="AU893:AY893"/>
    <mergeCell ref="AZ893:BC893"/>
    <mergeCell ref="BD893:BH893"/>
    <mergeCell ref="BI893:BN893"/>
    <mergeCell ref="BO893:BS893"/>
    <mergeCell ref="BT893:BU893"/>
    <mergeCell ref="BT891:BU891"/>
    <mergeCell ref="BV891:BY891"/>
    <mergeCell ref="D893:H893"/>
    <mergeCell ref="I893:N893"/>
    <mergeCell ref="O893:T893"/>
    <mergeCell ref="U893:Z893"/>
    <mergeCell ref="AA893:AD893"/>
    <mergeCell ref="AF893:AK893"/>
    <mergeCell ref="AL893:AP893"/>
    <mergeCell ref="AQ893:AS893"/>
    <mergeCell ref="AQ891:AS891"/>
    <mergeCell ref="AU891:AY891"/>
    <mergeCell ref="AZ891:BC891"/>
    <mergeCell ref="BD891:BH891"/>
    <mergeCell ref="BI891:BN891"/>
    <mergeCell ref="BO891:BS891"/>
    <mergeCell ref="BO889:BS889"/>
    <mergeCell ref="BT889:BU889"/>
    <mergeCell ref="BV889:BY889"/>
    <mergeCell ref="D891:H891"/>
    <mergeCell ref="I891:N891"/>
    <mergeCell ref="O891:T891"/>
    <mergeCell ref="U891:Z891"/>
    <mergeCell ref="AA891:AD891"/>
    <mergeCell ref="AF891:AK891"/>
    <mergeCell ref="AL891:AP891"/>
    <mergeCell ref="AL889:AP889"/>
    <mergeCell ref="AQ889:AS889"/>
    <mergeCell ref="AU889:AY889"/>
    <mergeCell ref="AZ889:BC889"/>
    <mergeCell ref="BD889:BH889"/>
    <mergeCell ref="BI889:BN889"/>
    <mergeCell ref="D889:H889"/>
    <mergeCell ref="I889:N889"/>
    <mergeCell ref="O889:T889"/>
    <mergeCell ref="U889:Z889"/>
    <mergeCell ref="AA889:AD889"/>
    <mergeCell ref="AF889:AK889"/>
    <mergeCell ref="AZ887:BC887"/>
    <mergeCell ref="BD887:BH887"/>
    <mergeCell ref="BI887:BN887"/>
    <mergeCell ref="BO887:BS887"/>
    <mergeCell ref="BT887:BU887"/>
    <mergeCell ref="BV887:BY887"/>
    <mergeCell ref="BV885:BY885"/>
    <mergeCell ref="D887:H887"/>
    <mergeCell ref="I887:N887"/>
    <mergeCell ref="O887:T887"/>
    <mergeCell ref="U887:Z887"/>
    <mergeCell ref="AA887:AD887"/>
    <mergeCell ref="AF887:AK887"/>
    <mergeCell ref="AL887:AP887"/>
    <mergeCell ref="AQ887:AS887"/>
    <mergeCell ref="AU887:AY887"/>
    <mergeCell ref="AU885:AY885"/>
    <mergeCell ref="AZ885:BC885"/>
    <mergeCell ref="BD885:BH885"/>
    <mergeCell ref="BI885:BN885"/>
    <mergeCell ref="BO885:BS885"/>
    <mergeCell ref="BT885:BU885"/>
    <mergeCell ref="BT883:BU883"/>
    <mergeCell ref="BV883:BY883"/>
    <mergeCell ref="D885:H885"/>
    <mergeCell ref="I885:N885"/>
    <mergeCell ref="O885:T885"/>
    <mergeCell ref="U885:Z885"/>
    <mergeCell ref="AA885:AD885"/>
    <mergeCell ref="AF885:AK885"/>
    <mergeCell ref="AL885:AP885"/>
    <mergeCell ref="AQ885:AS885"/>
    <mergeCell ref="AQ883:AS883"/>
    <mergeCell ref="AU883:AY883"/>
    <mergeCell ref="AZ883:BC883"/>
    <mergeCell ref="BD883:BH883"/>
    <mergeCell ref="BI883:BN883"/>
    <mergeCell ref="BO883:BS883"/>
    <mergeCell ref="BO881:BS881"/>
    <mergeCell ref="BT881:BU881"/>
    <mergeCell ref="BV881:BY881"/>
    <mergeCell ref="D883:H883"/>
    <mergeCell ref="I883:N883"/>
    <mergeCell ref="O883:T883"/>
    <mergeCell ref="U883:Z883"/>
    <mergeCell ref="AA883:AD883"/>
    <mergeCell ref="AF883:AK883"/>
    <mergeCell ref="AL883:AP883"/>
    <mergeCell ref="AL881:AP881"/>
    <mergeCell ref="AQ881:AS881"/>
    <mergeCell ref="AU881:AY881"/>
    <mergeCell ref="AZ881:BC881"/>
    <mergeCell ref="BD881:BH881"/>
    <mergeCell ref="BI881:BN881"/>
    <mergeCell ref="D881:H881"/>
    <mergeCell ref="I881:N881"/>
    <mergeCell ref="O881:T881"/>
    <mergeCell ref="U881:Z881"/>
    <mergeCell ref="AA881:AD881"/>
    <mergeCell ref="AF881:AK881"/>
    <mergeCell ref="AZ879:BC879"/>
    <mergeCell ref="BD879:BH879"/>
    <mergeCell ref="BI879:BN879"/>
    <mergeCell ref="BO879:BS879"/>
    <mergeCell ref="BT879:BU879"/>
    <mergeCell ref="BV879:BY879"/>
    <mergeCell ref="BV877:BY877"/>
    <mergeCell ref="D879:H879"/>
    <mergeCell ref="I879:N879"/>
    <mergeCell ref="O879:T879"/>
    <mergeCell ref="U879:Z879"/>
    <mergeCell ref="AA879:AD879"/>
    <mergeCell ref="AF879:AK879"/>
    <mergeCell ref="AL879:AP879"/>
    <mergeCell ref="AQ879:AS879"/>
    <mergeCell ref="AU879:AY879"/>
    <mergeCell ref="AU877:AY877"/>
    <mergeCell ref="AZ877:BC877"/>
    <mergeCell ref="BD877:BH877"/>
    <mergeCell ref="BI877:BN877"/>
    <mergeCell ref="BO877:BS877"/>
    <mergeCell ref="BT877:BU877"/>
    <mergeCell ref="BT875:BU875"/>
    <mergeCell ref="BV875:BY875"/>
    <mergeCell ref="D877:H877"/>
    <mergeCell ref="I877:N877"/>
    <mergeCell ref="O877:T877"/>
    <mergeCell ref="U877:Z877"/>
    <mergeCell ref="AA877:AD877"/>
    <mergeCell ref="AF877:AK877"/>
    <mergeCell ref="AL877:AP877"/>
    <mergeCell ref="AQ877:AS877"/>
    <mergeCell ref="AQ875:AS875"/>
    <mergeCell ref="AU875:AY875"/>
    <mergeCell ref="AZ875:BC875"/>
    <mergeCell ref="BD875:BH875"/>
    <mergeCell ref="BI875:BN875"/>
    <mergeCell ref="BO875:BS875"/>
    <mergeCell ref="BO872:BS872"/>
    <mergeCell ref="BT872:BU872"/>
    <mergeCell ref="BV872:BY872"/>
    <mergeCell ref="D875:H875"/>
    <mergeCell ref="I875:N875"/>
    <mergeCell ref="O875:T875"/>
    <mergeCell ref="U875:Z875"/>
    <mergeCell ref="AA875:AD875"/>
    <mergeCell ref="AF875:AK875"/>
    <mergeCell ref="AL875:AP875"/>
    <mergeCell ref="AL872:AP872"/>
    <mergeCell ref="AQ872:AS872"/>
    <mergeCell ref="AU872:AY872"/>
    <mergeCell ref="AZ872:BC872"/>
    <mergeCell ref="BD872:BH872"/>
    <mergeCell ref="BI872:BN872"/>
    <mergeCell ref="D872:H872"/>
    <mergeCell ref="I872:N872"/>
    <mergeCell ref="O872:T872"/>
    <mergeCell ref="U872:Z872"/>
    <mergeCell ref="AA872:AD872"/>
    <mergeCell ref="AF872:AK872"/>
    <mergeCell ref="AZ867:BC869"/>
    <mergeCell ref="BD867:BI869"/>
    <mergeCell ref="BJ867:BN869"/>
    <mergeCell ref="BQ867:BS869"/>
    <mergeCell ref="BT867:BU869"/>
    <mergeCell ref="BV867:BY869"/>
    <mergeCell ref="L866:BL866"/>
    <mergeCell ref="D867:H869"/>
    <mergeCell ref="I867:N869"/>
    <mergeCell ref="O867:T869"/>
    <mergeCell ref="U867:Z869"/>
    <mergeCell ref="AA867:AD869"/>
    <mergeCell ref="AF867:AK869"/>
    <mergeCell ref="AL867:AP869"/>
    <mergeCell ref="AQ867:AS869"/>
    <mergeCell ref="AU867:AY869"/>
    <mergeCell ref="BD856:BG856"/>
    <mergeCell ref="AE857:AJ857"/>
    <mergeCell ref="AN857:AQ857"/>
    <mergeCell ref="AB858:AJ858"/>
    <mergeCell ref="AN858:AQ858"/>
    <mergeCell ref="B861:BV864"/>
    <mergeCell ref="BA855:BC855"/>
    <mergeCell ref="BD855:BG855"/>
    <mergeCell ref="BI855:BM855"/>
    <mergeCell ref="BN855:BR855"/>
    <mergeCell ref="Q856:U856"/>
    <mergeCell ref="X856:AC856"/>
    <mergeCell ref="AE856:AJ856"/>
    <mergeCell ref="AR856:AU856"/>
    <mergeCell ref="AW856:AZ856"/>
    <mergeCell ref="BA856:BC856"/>
    <mergeCell ref="Q855:U855"/>
    <mergeCell ref="X855:AC855"/>
    <mergeCell ref="AE855:AJ855"/>
    <mergeCell ref="AN855:AQ855"/>
    <mergeCell ref="AR855:AU855"/>
    <mergeCell ref="AW855:AZ855"/>
    <mergeCell ref="BX843:BY845"/>
    <mergeCell ref="S844:V846"/>
    <mergeCell ref="X844:AC845"/>
    <mergeCell ref="AD844:AJ845"/>
    <mergeCell ref="AN844:AQ847"/>
    <mergeCell ref="AR844:AU845"/>
    <mergeCell ref="AW844:AZ845"/>
    <mergeCell ref="BA844:BC845"/>
    <mergeCell ref="BD844:BG845"/>
    <mergeCell ref="BI844:BM845"/>
    <mergeCell ref="B843:D845"/>
    <mergeCell ref="F843:I853"/>
    <mergeCell ref="J843:L849"/>
    <mergeCell ref="N843:Q845"/>
    <mergeCell ref="BN843:BR845"/>
    <mergeCell ref="BS843:BW845"/>
    <mergeCell ref="BX832:BY834"/>
    <mergeCell ref="S833:V835"/>
    <mergeCell ref="X833:AC834"/>
    <mergeCell ref="AD833:AJ834"/>
    <mergeCell ref="AN833:AQ836"/>
    <mergeCell ref="AR833:AU834"/>
    <mergeCell ref="AW833:AZ834"/>
    <mergeCell ref="BA833:BC834"/>
    <mergeCell ref="BD833:BG834"/>
    <mergeCell ref="BI833:BM834"/>
    <mergeCell ref="B832:D834"/>
    <mergeCell ref="F832:I840"/>
    <mergeCell ref="J832:L838"/>
    <mergeCell ref="N832:Q834"/>
    <mergeCell ref="BN832:BR834"/>
    <mergeCell ref="BS832:BW834"/>
    <mergeCell ref="BX821:BY823"/>
    <mergeCell ref="S822:V824"/>
    <mergeCell ref="X822:AC823"/>
    <mergeCell ref="AD822:AJ823"/>
    <mergeCell ref="AN822:AQ825"/>
    <mergeCell ref="AR822:AU823"/>
    <mergeCell ref="AW822:AZ823"/>
    <mergeCell ref="BA822:BC823"/>
    <mergeCell ref="BD822:BG823"/>
    <mergeCell ref="BI822:BM823"/>
    <mergeCell ref="BA817:BC817"/>
    <mergeCell ref="BD817:BG817"/>
    <mergeCell ref="BH817:BL817"/>
    <mergeCell ref="B818:BX818"/>
    <mergeCell ref="B821:D823"/>
    <mergeCell ref="F821:I829"/>
    <mergeCell ref="J821:L827"/>
    <mergeCell ref="N821:Q823"/>
    <mergeCell ref="BN821:BR823"/>
    <mergeCell ref="BS821:BW823"/>
    <mergeCell ref="S817:V817"/>
    <mergeCell ref="X817:AC817"/>
    <mergeCell ref="AD817:AJ817"/>
    <mergeCell ref="AN817:AQ817"/>
    <mergeCell ref="AR817:AU817"/>
    <mergeCell ref="AW817:AZ817"/>
    <mergeCell ref="BD811:BG811"/>
    <mergeCell ref="BI811:BM811"/>
    <mergeCell ref="S814:V814"/>
    <mergeCell ref="X814:AC814"/>
    <mergeCell ref="AD814:AJ814"/>
    <mergeCell ref="AR814:AU814"/>
    <mergeCell ref="AW814:AZ814"/>
    <mergeCell ref="BA814:BC814"/>
    <mergeCell ref="BD814:BG814"/>
    <mergeCell ref="BI814:BM814"/>
    <mergeCell ref="S811:V811"/>
    <mergeCell ref="X811:AC811"/>
    <mergeCell ref="AD811:AJ811"/>
    <mergeCell ref="AR811:AU811"/>
    <mergeCell ref="AW811:AZ811"/>
    <mergeCell ref="BA811:BC811"/>
    <mergeCell ref="BI805:BM805"/>
    <mergeCell ref="S808:V808"/>
    <mergeCell ref="X808:AC808"/>
    <mergeCell ref="AD808:AJ808"/>
    <mergeCell ref="AR808:AU808"/>
    <mergeCell ref="AW808:AZ808"/>
    <mergeCell ref="BA808:BC808"/>
    <mergeCell ref="BD808:BG808"/>
    <mergeCell ref="BI808:BM808"/>
    <mergeCell ref="BM801:BR802"/>
    <mergeCell ref="BS801:BU802"/>
    <mergeCell ref="BX801:BY802"/>
    <mergeCell ref="S805:V805"/>
    <mergeCell ref="X805:AC805"/>
    <mergeCell ref="AD805:AJ805"/>
    <mergeCell ref="AR805:AU805"/>
    <mergeCell ref="AW805:AZ805"/>
    <mergeCell ref="BA805:BC805"/>
    <mergeCell ref="BD805:BG805"/>
    <mergeCell ref="AN801:AQ802"/>
    <mergeCell ref="AR801:AU802"/>
    <mergeCell ref="AW801:AZ802"/>
    <mergeCell ref="BA801:BC802"/>
    <mergeCell ref="BD801:BG802"/>
    <mergeCell ref="BH801:BK802"/>
    <mergeCell ref="BD795:BG795"/>
    <mergeCell ref="BI795:BM795"/>
    <mergeCell ref="B798:U798"/>
    <mergeCell ref="F800:I802"/>
    <mergeCell ref="B801:D802"/>
    <mergeCell ref="J801:L802"/>
    <mergeCell ref="N801:Q802"/>
    <mergeCell ref="S801:X802"/>
    <mergeCell ref="Y801:AB802"/>
    <mergeCell ref="AE801:AJ802"/>
    <mergeCell ref="S795:V795"/>
    <mergeCell ref="X795:AC795"/>
    <mergeCell ref="AD795:AJ795"/>
    <mergeCell ref="AR795:AU795"/>
    <mergeCell ref="AW795:AZ795"/>
    <mergeCell ref="BA795:BC795"/>
    <mergeCell ref="BD789:BG789"/>
    <mergeCell ref="BI789:BM789"/>
    <mergeCell ref="S792:V792"/>
    <mergeCell ref="X792:AC792"/>
    <mergeCell ref="AD792:AJ792"/>
    <mergeCell ref="AR792:AU792"/>
    <mergeCell ref="AW792:AZ792"/>
    <mergeCell ref="BA792:BC792"/>
    <mergeCell ref="BD792:BG792"/>
    <mergeCell ref="BI792:BM792"/>
    <mergeCell ref="S789:V789"/>
    <mergeCell ref="X789:AC789"/>
    <mergeCell ref="AD789:AJ789"/>
    <mergeCell ref="AR789:AU789"/>
    <mergeCell ref="AW789:AZ789"/>
    <mergeCell ref="BA789:BC789"/>
    <mergeCell ref="BD783:BG783"/>
    <mergeCell ref="BI783:BM783"/>
    <mergeCell ref="S786:V786"/>
    <mergeCell ref="X786:AC786"/>
    <mergeCell ref="AD786:AJ786"/>
    <mergeCell ref="AR786:AU786"/>
    <mergeCell ref="AW786:AZ786"/>
    <mergeCell ref="BA786:BC786"/>
    <mergeCell ref="BD786:BG786"/>
    <mergeCell ref="BI786:BM786"/>
    <mergeCell ref="S783:V783"/>
    <mergeCell ref="X783:AC783"/>
    <mergeCell ref="AD783:AJ783"/>
    <mergeCell ref="AR783:AU783"/>
    <mergeCell ref="AW783:AZ783"/>
    <mergeCell ref="BA783:BC783"/>
    <mergeCell ref="BD777:BG777"/>
    <mergeCell ref="BI777:BM777"/>
    <mergeCell ref="S780:V780"/>
    <mergeCell ref="X780:AC780"/>
    <mergeCell ref="AD780:AJ780"/>
    <mergeCell ref="AR780:AU780"/>
    <mergeCell ref="AW780:AZ780"/>
    <mergeCell ref="BA780:BC780"/>
    <mergeCell ref="BD780:BG780"/>
    <mergeCell ref="BI780:BM780"/>
    <mergeCell ref="AW772:AZ773"/>
    <mergeCell ref="BA772:BC773"/>
    <mergeCell ref="BD772:BG773"/>
    <mergeCell ref="BI772:BM773"/>
    <mergeCell ref="S777:V777"/>
    <mergeCell ref="X777:AC777"/>
    <mergeCell ref="AD777:AJ777"/>
    <mergeCell ref="AR777:AU777"/>
    <mergeCell ref="AW777:AZ777"/>
    <mergeCell ref="BA777:BC777"/>
    <mergeCell ref="B753:D755"/>
    <mergeCell ref="F753:I762"/>
    <mergeCell ref="J753:L755"/>
    <mergeCell ref="N753:Q759"/>
    <mergeCell ref="BD754:BG755"/>
    <mergeCell ref="BI754:BM755"/>
    <mergeCell ref="BX765:BY767"/>
    <mergeCell ref="S766:V768"/>
    <mergeCell ref="X766:AC767"/>
    <mergeCell ref="AD766:AJ767"/>
    <mergeCell ref="AR766:AU767"/>
    <mergeCell ref="AW766:AZ767"/>
    <mergeCell ref="BA766:BC767"/>
    <mergeCell ref="BD766:BG767"/>
    <mergeCell ref="BI766:BM767"/>
    <mergeCell ref="B765:D767"/>
    <mergeCell ref="F765:I774"/>
    <mergeCell ref="J765:L772"/>
    <mergeCell ref="N765:Q767"/>
    <mergeCell ref="BN765:BR767"/>
    <mergeCell ref="BS765:BW767"/>
    <mergeCell ref="S772:V773"/>
    <mergeCell ref="X772:AC773"/>
    <mergeCell ref="AD772:AJ773"/>
    <mergeCell ref="AR772:AU773"/>
    <mergeCell ref="AD749:AJ750"/>
    <mergeCell ref="AN749:AQ750"/>
    <mergeCell ref="AR749:AU750"/>
    <mergeCell ref="AW749:AZ750"/>
    <mergeCell ref="BX737:BY739"/>
    <mergeCell ref="S738:V740"/>
    <mergeCell ref="X738:AC739"/>
    <mergeCell ref="AD738:AJ739"/>
    <mergeCell ref="AR738:AU739"/>
    <mergeCell ref="AW738:AZ739"/>
    <mergeCell ref="BA738:BC739"/>
    <mergeCell ref="BD738:BG739"/>
    <mergeCell ref="BI738:BM739"/>
    <mergeCell ref="BN753:BR755"/>
    <mergeCell ref="BS753:BW755"/>
    <mergeCell ref="BX753:BY755"/>
    <mergeCell ref="S754:V756"/>
    <mergeCell ref="X754:AC755"/>
    <mergeCell ref="AD754:AJ755"/>
    <mergeCell ref="AN754:AQ757"/>
    <mergeCell ref="AR754:AU755"/>
    <mergeCell ref="AW754:AZ755"/>
    <mergeCell ref="BA754:BC755"/>
    <mergeCell ref="BA749:BC750"/>
    <mergeCell ref="BD749:BG750"/>
    <mergeCell ref="BH749:BL750"/>
    <mergeCell ref="B737:D739"/>
    <mergeCell ref="F737:I749"/>
    <mergeCell ref="J737:L744"/>
    <mergeCell ref="N737:Q739"/>
    <mergeCell ref="BN737:BR739"/>
    <mergeCell ref="BS737:BW739"/>
    <mergeCell ref="S744:V745"/>
    <mergeCell ref="X744:AC745"/>
    <mergeCell ref="AD744:AJ745"/>
    <mergeCell ref="AR744:AU745"/>
    <mergeCell ref="BX726:BY728"/>
    <mergeCell ref="S727:V729"/>
    <mergeCell ref="X727:AC728"/>
    <mergeCell ref="AD727:AJ728"/>
    <mergeCell ref="AN727:AQ730"/>
    <mergeCell ref="AR727:AU728"/>
    <mergeCell ref="AW727:AZ728"/>
    <mergeCell ref="BA727:BC728"/>
    <mergeCell ref="BD727:BG728"/>
    <mergeCell ref="BI727:BM728"/>
    <mergeCell ref="B726:D728"/>
    <mergeCell ref="F726:I734"/>
    <mergeCell ref="J726:L732"/>
    <mergeCell ref="N726:Q728"/>
    <mergeCell ref="BN726:BR728"/>
    <mergeCell ref="BS726:BW728"/>
    <mergeCell ref="AW744:AZ745"/>
    <mergeCell ref="BA744:BC745"/>
    <mergeCell ref="BD744:BG745"/>
    <mergeCell ref="BI744:BM745"/>
    <mergeCell ref="S749:V750"/>
    <mergeCell ref="X749:AC750"/>
    <mergeCell ref="BI720:BM720"/>
    <mergeCell ref="S723:V723"/>
    <mergeCell ref="X723:AC723"/>
    <mergeCell ref="AD723:AJ723"/>
    <mergeCell ref="AN723:AQ723"/>
    <mergeCell ref="AR723:AU723"/>
    <mergeCell ref="AW723:AZ723"/>
    <mergeCell ref="BA723:BC723"/>
    <mergeCell ref="BD723:BG723"/>
    <mergeCell ref="BH723:BL723"/>
    <mergeCell ref="BA717:BC717"/>
    <mergeCell ref="BD717:BG717"/>
    <mergeCell ref="BI717:BM717"/>
    <mergeCell ref="S720:V720"/>
    <mergeCell ref="X720:AC720"/>
    <mergeCell ref="AD720:AJ720"/>
    <mergeCell ref="AR720:AU720"/>
    <mergeCell ref="AW720:AZ720"/>
    <mergeCell ref="BA720:BC720"/>
    <mergeCell ref="BD720:BG720"/>
    <mergeCell ref="BD713:BG714"/>
    <mergeCell ref="BH713:BK714"/>
    <mergeCell ref="BM713:BR714"/>
    <mergeCell ref="BS713:BU714"/>
    <mergeCell ref="BX713:BY714"/>
    <mergeCell ref="S717:V717"/>
    <mergeCell ref="X717:AC717"/>
    <mergeCell ref="AD717:AJ717"/>
    <mergeCell ref="AR717:AU717"/>
    <mergeCell ref="AW717:AZ717"/>
    <mergeCell ref="Y713:AB714"/>
    <mergeCell ref="AE713:AJ714"/>
    <mergeCell ref="AN713:AQ714"/>
    <mergeCell ref="AR713:AU714"/>
    <mergeCell ref="AW713:AZ714"/>
    <mergeCell ref="BA713:BC714"/>
    <mergeCell ref="B710:U710"/>
    <mergeCell ref="F712:I714"/>
    <mergeCell ref="B713:D714"/>
    <mergeCell ref="J713:L714"/>
    <mergeCell ref="N713:Q714"/>
    <mergeCell ref="S713:X714"/>
    <mergeCell ref="BD704:BG704"/>
    <mergeCell ref="BI704:BM704"/>
    <mergeCell ref="S707:V707"/>
    <mergeCell ref="X707:AC707"/>
    <mergeCell ref="AD707:AJ707"/>
    <mergeCell ref="AR707:AU707"/>
    <mergeCell ref="AW707:AZ707"/>
    <mergeCell ref="BA707:BC707"/>
    <mergeCell ref="BD707:BG707"/>
    <mergeCell ref="BI707:BM707"/>
    <mergeCell ref="S704:V704"/>
    <mergeCell ref="X704:AC704"/>
    <mergeCell ref="AD704:AJ704"/>
    <mergeCell ref="AR704:AU704"/>
    <mergeCell ref="AW704:AZ704"/>
    <mergeCell ref="BA704:BC704"/>
    <mergeCell ref="BD698:BG698"/>
    <mergeCell ref="BI698:BM698"/>
    <mergeCell ref="S701:V701"/>
    <mergeCell ref="X701:AC701"/>
    <mergeCell ref="AD701:AJ701"/>
    <mergeCell ref="AR701:AU701"/>
    <mergeCell ref="AW701:AZ701"/>
    <mergeCell ref="BA701:BC701"/>
    <mergeCell ref="BD701:BG701"/>
    <mergeCell ref="BI701:BM701"/>
    <mergeCell ref="S698:V698"/>
    <mergeCell ref="X698:AC698"/>
    <mergeCell ref="AD698:AJ698"/>
    <mergeCell ref="AR698:AU698"/>
    <mergeCell ref="AW698:AZ698"/>
    <mergeCell ref="BA698:BC698"/>
    <mergeCell ref="S695:V695"/>
    <mergeCell ref="X695:AC695"/>
    <mergeCell ref="AD695:AJ695"/>
    <mergeCell ref="AR695:AU695"/>
    <mergeCell ref="AW695:AZ695"/>
    <mergeCell ref="BA695:BC695"/>
    <mergeCell ref="BD695:BG695"/>
    <mergeCell ref="BI695:BM695"/>
    <mergeCell ref="S691:V692"/>
    <mergeCell ref="X691:AC692"/>
    <mergeCell ref="AD691:AJ692"/>
    <mergeCell ref="AR691:AU692"/>
    <mergeCell ref="AW691:AZ692"/>
    <mergeCell ref="BA691:BC692"/>
    <mergeCell ref="AD686:AJ687"/>
    <mergeCell ref="AR686:AU687"/>
    <mergeCell ref="AW686:AZ687"/>
    <mergeCell ref="BA686:BC687"/>
    <mergeCell ref="BD686:BG687"/>
    <mergeCell ref="BI686:BM687"/>
    <mergeCell ref="BN679:BR681"/>
    <mergeCell ref="BS679:BW681"/>
    <mergeCell ref="BX679:BY681"/>
    <mergeCell ref="S680:V682"/>
    <mergeCell ref="X680:AC681"/>
    <mergeCell ref="AD680:AJ681"/>
    <mergeCell ref="AR680:AU681"/>
    <mergeCell ref="AW680:AZ681"/>
    <mergeCell ref="BA680:BC681"/>
    <mergeCell ref="BD680:BG681"/>
    <mergeCell ref="BA674:BC675"/>
    <mergeCell ref="BD674:BG675"/>
    <mergeCell ref="BH674:BL675"/>
    <mergeCell ref="B679:D681"/>
    <mergeCell ref="F679:I691"/>
    <mergeCell ref="J679:L686"/>
    <mergeCell ref="N679:Q681"/>
    <mergeCell ref="BI680:BM681"/>
    <mergeCell ref="S686:V687"/>
    <mergeCell ref="X686:AC687"/>
    <mergeCell ref="BD691:BG692"/>
    <mergeCell ref="BI691:BM692"/>
    <mergeCell ref="J651:L657"/>
    <mergeCell ref="N651:Q653"/>
    <mergeCell ref="BN651:BR653"/>
    <mergeCell ref="BS651:BW653"/>
    <mergeCell ref="AW669:AZ670"/>
    <mergeCell ref="BA669:BC670"/>
    <mergeCell ref="BD669:BG670"/>
    <mergeCell ref="BI669:BM670"/>
    <mergeCell ref="S674:V675"/>
    <mergeCell ref="X674:AC675"/>
    <mergeCell ref="AD674:AJ675"/>
    <mergeCell ref="AN674:AQ675"/>
    <mergeCell ref="AR674:AU675"/>
    <mergeCell ref="AW674:AZ675"/>
    <mergeCell ref="BX662:BY664"/>
    <mergeCell ref="S663:V665"/>
    <mergeCell ref="X663:AC664"/>
    <mergeCell ref="AD663:AJ664"/>
    <mergeCell ref="AR663:AU664"/>
    <mergeCell ref="AW663:AZ664"/>
    <mergeCell ref="BA663:BC664"/>
    <mergeCell ref="BD663:BG664"/>
    <mergeCell ref="BI663:BM664"/>
    <mergeCell ref="BS629:BW631"/>
    <mergeCell ref="BX629:BY631"/>
    <mergeCell ref="S630:V632"/>
    <mergeCell ref="X630:AC631"/>
    <mergeCell ref="AD630:AJ631"/>
    <mergeCell ref="AN630:AQ633"/>
    <mergeCell ref="AR630:AU631"/>
    <mergeCell ref="AW630:AZ631"/>
    <mergeCell ref="BA630:BC631"/>
    <mergeCell ref="BD630:BG631"/>
    <mergeCell ref="B662:D664"/>
    <mergeCell ref="F662:I675"/>
    <mergeCell ref="J662:L669"/>
    <mergeCell ref="N662:Q664"/>
    <mergeCell ref="BN662:BR664"/>
    <mergeCell ref="BS662:BW664"/>
    <mergeCell ref="S669:V670"/>
    <mergeCell ref="X669:AC670"/>
    <mergeCell ref="AD669:AJ670"/>
    <mergeCell ref="AR669:AU670"/>
    <mergeCell ref="BX651:BY653"/>
    <mergeCell ref="S652:V654"/>
    <mergeCell ref="X652:AC653"/>
    <mergeCell ref="AD652:AJ653"/>
    <mergeCell ref="AN652:AQ655"/>
    <mergeCell ref="AR652:AU653"/>
    <mergeCell ref="AW652:AZ653"/>
    <mergeCell ref="BA652:BC653"/>
    <mergeCell ref="BD652:BG653"/>
    <mergeCell ref="BI652:BM653"/>
    <mergeCell ref="B651:D653"/>
    <mergeCell ref="F651:I659"/>
    <mergeCell ref="B629:D631"/>
    <mergeCell ref="F629:I637"/>
    <mergeCell ref="J629:L635"/>
    <mergeCell ref="N629:Q631"/>
    <mergeCell ref="BN629:BR631"/>
    <mergeCell ref="BI630:BM631"/>
    <mergeCell ref="BS617:BW619"/>
    <mergeCell ref="BX617:BY619"/>
    <mergeCell ref="S618:V620"/>
    <mergeCell ref="X618:AC619"/>
    <mergeCell ref="AD618:AJ619"/>
    <mergeCell ref="AN618:AQ621"/>
    <mergeCell ref="AR618:AU619"/>
    <mergeCell ref="AW618:AZ619"/>
    <mergeCell ref="BA618:BC619"/>
    <mergeCell ref="BD618:BG619"/>
    <mergeCell ref="BX640:BY642"/>
    <mergeCell ref="S641:V643"/>
    <mergeCell ref="X641:AC642"/>
    <mergeCell ref="AD641:AJ642"/>
    <mergeCell ref="AN641:AQ644"/>
    <mergeCell ref="AR641:AU642"/>
    <mergeCell ref="AW641:AZ642"/>
    <mergeCell ref="BA641:BC642"/>
    <mergeCell ref="BD641:BG642"/>
    <mergeCell ref="BI641:BM642"/>
    <mergeCell ref="B640:D642"/>
    <mergeCell ref="F640:I648"/>
    <mergeCell ref="J640:L646"/>
    <mergeCell ref="N640:Q642"/>
    <mergeCell ref="BN640:BR642"/>
    <mergeCell ref="BS640:BW642"/>
    <mergeCell ref="BD613:BG614"/>
    <mergeCell ref="BH613:BK614"/>
    <mergeCell ref="BM613:BR614"/>
    <mergeCell ref="BS613:BU614"/>
    <mergeCell ref="BX613:BY614"/>
    <mergeCell ref="B617:D619"/>
    <mergeCell ref="F617:I626"/>
    <mergeCell ref="J617:L619"/>
    <mergeCell ref="N617:Q623"/>
    <mergeCell ref="BN617:BR619"/>
    <mergeCell ref="Y613:AB614"/>
    <mergeCell ref="AE613:AJ614"/>
    <mergeCell ref="AN613:AQ614"/>
    <mergeCell ref="AR613:AU614"/>
    <mergeCell ref="AW613:AZ614"/>
    <mergeCell ref="BA613:BC614"/>
    <mergeCell ref="B610:U610"/>
    <mergeCell ref="F612:I614"/>
    <mergeCell ref="B613:D614"/>
    <mergeCell ref="J613:L614"/>
    <mergeCell ref="N613:Q614"/>
    <mergeCell ref="S613:X614"/>
    <mergeCell ref="BI618:BM619"/>
    <mergeCell ref="BX598:BY600"/>
    <mergeCell ref="S599:V601"/>
    <mergeCell ref="X599:AC600"/>
    <mergeCell ref="AD599:AJ600"/>
    <mergeCell ref="AN599:AQ602"/>
    <mergeCell ref="AR599:AU600"/>
    <mergeCell ref="AW599:AZ600"/>
    <mergeCell ref="BA599:BC600"/>
    <mergeCell ref="BD599:BG600"/>
    <mergeCell ref="BI599:BM600"/>
    <mergeCell ref="B598:D600"/>
    <mergeCell ref="F598:I607"/>
    <mergeCell ref="J598:L604"/>
    <mergeCell ref="N598:Q600"/>
    <mergeCell ref="BN598:BR600"/>
    <mergeCell ref="BS598:BW600"/>
    <mergeCell ref="BX587:BY589"/>
    <mergeCell ref="S588:V590"/>
    <mergeCell ref="X588:AC589"/>
    <mergeCell ref="AD588:AJ589"/>
    <mergeCell ref="AN588:AQ591"/>
    <mergeCell ref="AR588:AU589"/>
    <mergeCell ref="AW588:AZ589"/>
    <mergeCell ref="BA588:BC589"/>
    <mergeCell ref="BD588:BG589"/>
    <mergeCell ref="BI588:BM589"/>
    <mergeCell ref="B587:D589"/>
    <mergeCell ref="F587:I595"/>
    <mergeCell ref="J587:L593"/>
    <mergeCell ref="N587:Q589"/>
    <mergeCell ref="BN587:BR589"/>
    <mergeCell ref="BS587:BW589"/>
    <mergeCell ref="BX575:BY577"/>
    <mergeCell ref="S576:V578"/>
    <mergeCell ref="X576:AC577"/>
    <mergeCell ref="AD576:AJ577"/>
    <mergeCell ref="AN576:AQ579"/>
    <mergeCell ref="AR576:AU577"/>
    <mergeCell ref="AW576:AZ577"/>
    <mergeCell ref="BA576:BC577"/>
    <mergeCell ref="BD576:BG577"/>
    <mergeCell ref="BI576:BM577"/>
    <mergeCell ref="B575:D577"/>
    <mergeCell ref="F575:I584"/>
    <mergeCell ref="J575:L581"/>
    <mergeCell ref="N575:Q577"/>
    <mergeCell ref="BN575:BR577"/>
    <mergeCell ref="BS575:BW577"/>
    <mergeCell ref="BX563:BY565"/>
    <mergeCell ref="S564:V566"/>
    <mergeCell ref="X564:AC565"/>
    <mergeCell ref="AD564:AJ565"/>
    <mergeCell ref="AN564:AQ567"/>
    <mergeCell ref="AR564:AU565"/>
    <mergeCell ref="AW564:AZ565"/>
    <mergeCell ref="BA564:BC565"/>
    <mergeCell ref="BD564:BG565"/>
    <mergeCell ref="BI564:BM565"/>
    <mergeCell ref="B563:D565"/>
    <mergeCell ref="F563:I572"/>
    <mergeCell ref="J563:L569"/>
    <mergeCell ref="N563:Q565"/>
    <mergeCell ref="BN563:BR565"/>
    <mergeCell ref="BS563:BW565"/>
    <mergeCell ref="BX551:BY553"/>
    <mergeCell ref="S552:V554"/>
    <mergeCell ref="X552:AC553"/>
    <mergeCell ref="AD552:AJ553"/>
    <mergeCell ref="AN552:AQ555"/>
    <mergeCell ref="AR552:AU553"/>
    <mergeCell ref="AW552:AZ553"/>
    <mergeCell ref="BA552:BC553"/>
    <mergeCell ref="BD552:BG553"/>
    <mergeCell ref="BI552:BM553"/>
    <mergeCell ref="B551:D553"/>
    <mergeCell ref="F551:I560"/>
    <mergeCell ref="J551:L557"/>
    <mergeCell ref="N551:Q553"/>
    <mergeCell ref="BN551:BR553"/>
    <mergeCell ref="BS551:BW553"/>
    <mergeCell ref="BX539:BY541"/>
    <mergeCell ref="S540:V542"/>
    <mergeCell ref="X540:AC541"/>
    <mergeCell ref="AD540:AJ541"/>
    <mergeCell ref="AN540:AQ543"/>
    <mergeCell ref="AR540:AU541"/>
    <mergeCell ref="AW540:AZ541"/>
    <mergeCell ref="BA540:BC541"/>
    <mergeCell ref="BD540:BG541"/>
    <mergeCell ref="BI540:BM541"/>
    <mergeCell ref="B539:D541"/>
    <mergeCell ref="F539:I548"/>
    <mergeCell ref="J539:L545"/>
    <mergeCell ref="N539:Q541"/>
    <mergeCell ref="BN539:BR541"/>
    <mergeCell ref="BS539:BW541"/>
    <mergeCell ref="BX529:BY531"/>
    <mergeCell ref="S530:V532"/>
    <mergeCell ref="X530:AC531"/>
    <mergeCell ref="AD530:AJ531"/>
    <mergeCell ref="AN530:AQ533"/>
    <mergeCell ref="AR530:AU531"/>
    <mergeCell ref="AW530:AZ531"/>
    <mergeCell ref="BA530:BC531"/>
    <mergeCell ref="BD530:BG531"/>
    <mergeCell ref="BI530:BM531"/>
    <mergeCell ref="B529:D531"/>
    <mergeCell ref="F529:I536"/>
    <mergeCell ref="J529:L535"/>
    <mergeCell ref="N529:Q531"/>
    <mergeCell ref="BN529:BR531"/>
    <mergeCell ref="BS529:BW531"/>
    <mergeCell ref="BX518:BY520"/>
    <mergeCell ref="S519:V521"/>
    <mergeCell ref="X519:AC521"/>
    <mergeCell ref="AD519:AJ521"/>
    <mergeCell ref="AN519:AQ522"/>
    <mergeCell ref="AR519:AU521"/>
    <mergeCell ref="AW519:AZ521"/>
    <mergeCell ref="BA519:BC521"/>
    <mergeCell ref="BD519:BG521"/>
    <mergeCell ref="BI519:BM521"/>
    <mergeCell ref="BH514:BK515"/>
    <mergeCell ref="BM514:BR515"/>
    <mergeCell ref="BS514:BU515"/>
    <mergeCell ref="BX514:BY515"/>
    <mergeCell ref="B518:D520"/>
    <mergeCell ref="F518:I526"/>
    <mergeCell ref="J518:L524"/>
    <mergeCell ref="N518:Q520"/>
    <mergeCell ref="BN518:BR520"/>
    <mergeCell ref="BS518:BW520"/>
    <mergeCell ref="AE514:AJ515"/>
    <mergeCell ref="AN514:AQ515"/>
    <mergeCell ref="AR514:AU515"/>
    <mergeCell ref="AW514:AZ515"/>
    <mergeCell ref="BA514:BC515"/>
    <mergeCell ref="BD514:BG515"/>
    <mergeCell ref="BA506:BC507"/>
    <mergeCell ref="BD506:BG507"/>
    <mergeCell ref="BH506:BL507"/>
    <mergeCell ref="B511:U511"/>
    <mergeCell ref="F513:I515"/>
    <mergeCell ref="B514:D515"/>
    <mergeCell ref="J514:L515"/>
    <mergeCell ref="N514:Q515"/>
    <mergeCell ref="S514:X515"/>
    <mergeCell ref="Y514:AB515"/>
    <mergeCell ref="J482:L488"/>
    <mergeCell ref="N482:Q484"/>
    <mergeCell ref="BN482:BR484"/>
    <mergeCell ref="BS482:BW484"/>
    <mergeCell ref="AW501:AZ502"/>
    <mergeCell ref="BA501:BC502"/>
    <mergeCell ref="BD501:BG502"/>
    <mergeCell ref="BI501:BM502"/>
    <mergeCell ref="S506:V507"/>
    <mergeCell ref="X506:AC507"/>
    <mergeCell ref="AD506:AJ507"/>
    <mergeCell ref="AN506:AQ507"/>
    <mergeCell ref="AR506:AU507"/>
    <mergeCell ref="AW506:AZ507"/>
    <mergeCell ref="BX494:BY496"/>
    <mergeCell ref="S495:V497"/>
    <mergeCell ref="X495:AC496"/>
    <mergeCell ref="AD495:AJ496"/>
    <mergeCell ref="AR495:AU496"/>
    <mergeCell ref="AW495:AZ496"/>
    <mergeCell ref="BA495:BC496"/>
    <mergeCell ref="BD495:BG496"/>
    <mergeCell ref="BI495:BM496"/>
    <mergeCell ref="BN460:BR462"/>
    <mergeCell ref="BS460:BW462"/>
    <mergeCell ref="BX460:BY462"/>
    <mergeCell ref="S461:V463"/>
    <mergeCell ref="X461:AC462"/>
    <mergeCell ref="AD461:AJ462"/>
    <mergeCell ref="AN461:AQ464"/>
    <mergeCell ref="AR461:AU462"/>
    <mergeCell ref="AW461:AZ462"/>
    <mergeCell ref="BA461:BC462"/>
    <mergeCell ref="B494:D496"/>
    <mergeCell ref="F494:I506"/>
    <mergeCell ref="J494:L501"/>
    <mergeCell ref="N494:Q496"/>
    <mergeCell ref="BN494:BR496"/>
    <mergeCell ref="BS494:BW496"/>
    <mergeCell ref="S501:V502"/>
    <mergeCell ref="X501:AC502"/>
    <mergeCell ref="AD501:AJ502"/>
    <mergeCell ref="AR501:AU502"/>
    <mergeCell ref="BX482:BY484"/>
    <mergeCell ref="S483:V485"/>
    <mergeCell ref="X483:AC484"/>
    <mergeCell ref="AD483:AJ484"/>
    <mergeCell ref="AN483:AQ486"/>
    <mergeCell ref="AR483:AU484"/>
    <mergeCell ref="AW483:AZ484"/>
    <mergeCell ref="BA483:BC484"/>
    <mergeCell ref="BD483:BG484"/>
    <mergeCell ref="BI483:BM484"/>
    <mergeCell ref="B482:D484"/>
    <mergeCell ref="F482:I491"/>
    <mergeCell ref="B460:D462"/>
    <mergeCell ref="F460:I469"/>
    <mergeCell ref="J460:L466"/>
    <mergeCell ref="N460:Q462"/>
    <mergeCell ref="BD461:BG462"/>
    <mergeCell ref="BI461:BM462"/>
    <mergeCell ref="AW451:AZ452"/>
    <mergeCell ref="BA451:BC452"/>
    <mergeCell ref="BD451:BG452"/>
    <mergeCell ref="BI451:BM452"/>
    <mergeCell ref="S456:V457"/>
    <mergeCell ref="X456:AC457"/>
    <mergeCell ref="AD456:AJ457"/>
    <mergeCell ref="AN456:AQ457"/>
    <mergeCell ref="AR456:AU457"/>
    <mergeCell ref="AW456:AZ457"/>
    <mergeCell ref="BX472:BY474"/>
    <mergeCell ref="S473:V475"/>
    <mergeCell ref="X473:AC474"/>
    <mergeCell ref="AD473:AJ474"/>
    <mergeCell ref="AN473:AQ476"/>
    <mergeCell ref="AR473:AU474"/>
    <mergeCell ref="AW473:AZ474"/>
    <mergeCell ref="BA473:BC474"/>
    <mergeCell ref="BD473:BG474"/>
    <mergeCell ref="BI473:BM474"/>
    <mergeCell ref="B472:D474"/>
    <mergeCell ref="F472:I479"/>
    <mergeCell ref="J472:L478"/>
    <mergeCell ref="N472:Q474"/>
    <mergeCell ref="BN472:BR474"/>
    <mergeCell ref="BS472:BW474"/>
    <mergeCell ref="J421:L427"/>
    <mergeCell ref="N421:Q423"/>
    <mergeCell ref="BN421:BR423"/>
    <mergeCell ref="BS421:BW423"/>
    <mergeCell ref="BX444:BY446"/>
    <mergeCell ref="S445:V447"/>
    <mergeCell ref="X445:AC446"/>
    <mergeCell ref="AD445:AJ446"/>
    <mergeCell ref="AR445:AU446"/>
    <mergeCell ref="AW445:AZ446"/>
    <mergeCell ref="BA445:BC446"/>
    <mergeCell ref="BD445:BG446"/>
    <mergeCell ref="BI445:BM446"/>
    <mergeCell ref="B444:D446"/>
    <mergeCell ref="F444:I456"/>
    <mergeCell ref="J444:L451"/>
    <mergeCell ref="N444:Q446"/>
    <mergeCell ref="BN444:BR446"/>
    <mergeCell ref="BS444:BW446"/>
    <mergeCell ref="S451:V452"/>
    <mergeCell ref="X451:AC452"/>
    <mergeCell ref="AD451:AJ452"/>
    <mergeCell ref="AR451:AU452"/>
    <mergeCell ref="BA456:BC457"/>
    <mergeCell ref="BD456:BG457"/>
    <mergeCell ref="BH456:BL457"/>
    <mergeCell ref="AD411:AJ411"/>
    <mergeCell ref="AN411:AQ411"/>
    <mergeCell ref="AR411:AU411"/>
    <mergeCell ref="AW411:AZ411"/>
    <mergeCell ref="BX432:BY434"/>
    <mergeCell ref="S433:V435"/>
    <mergeCell ref="X433:AC434"/>
    <mergeCell ref="AD433:AJ434"/>
    <mergeCell ref="AN433:AQ436"/>
    <mergeCell ref="AR433:AU434"/>
    <mergeCell ref="AW433:AZ434"/>
    <mergeCell ref="BA433:BC434"/>
    <mergeCell ref="BD433:BG434"/>
    <mergeCell ref="BI433:BM434"/>
    <mergeCell ref="B432:D434"/>
    <mergeCell ref="F432:I441"/>
    <mergeCell ref="J432:L438"/>
    <mergeCell ref="N432:Q434"/>
    <mergeCell ref="BN432:BR434"/>
    <mergeCell ref="BS432:BW434"/>
    <mergeCell ref="BX421:BY423"/>
    <mergeCell ref="S422:V424"/>
    <mergeCell ref="X422:AC423"/>
    <mergeCell ref="AD422:AJ423"/>
    <mergeCell ref="AN422:AQ425"/>
    <mergeCell ref="AR422:AU423"/>
    <mergeCell ref="AW422:AZ423"/>
    <mergeCell ref="BA422:BC423"/>
    <mergeCell ref="BD422:BG423"/>
    <mergeCell ref="BI422:BM423"/>
    <mergeCell ref="B421:D423"/>
    <mergeCell ref="F421:I429"/>
    <mergeCell ref="BH417:BK418"/>
    <mergeCell ref="BM417:BR418"/>
    <mergeCell ref="BS417:BU418"/>
    <mergeCell ref="BX417:BY418"/>
    <mergeCell ref="B399:D401"/>
    <mergeCell ref="F399:I408"/>
    <mergeCell ref="J399:L406"/>
    <mergeCell ref="N399:Q401"/>
    <mergeCell ref="BN399:BR401"/>
    <mergeCell ref="BS399:BW401"/>
    <mergeCell ref="S406:V407"/>
    <mergeCell ref="X406:AC407"/>
    <mergeCell ref="AD406:AJ407"/>
    <mergeCell ref="AR406:AU407"/>
    <mergeCell ref="AE417:AJ418"/>
    <mergeCell ref="AN417:AQ418"/>
    <mergeCell ref="AR417:AU418"/>
    <mergeCell ref="AW417:AZ418"/>
    <mergeCell ref="BA417:BC418"/>
    <mergeCell ref="BD417:BG418"/>
    <mergeCell ref="BA411:BC411"/>
    <mergeCell ref="BD411:BG411"/>
    <mergeCell ref="BH411:BL411"/>
    <mergeCell ref="B414:U414"/>
    <mergeCell ref="F416:I418"/>
    <mergeCell ref="B417:D418"/>
    <mergeCell ref="J417:L418"/>
    <mergeCell ref="N417:Q418"/>
    <mergeCell ref="S417:X418"/>
    <mergeCell ref="Y417:AB418"/>
    <mergeCell ref="S411:V411"/>
    <mergeCell ref="X411:AC411"/>
    <mergeCell ref="BX387:BY389"/>
    <mergeCell ref="S388:V390"/>
    <mergeCell ref="X388:AC389"/>
    <mergeCell ref="AD388:AJ389"/>
    <mergeCell ref="AN388:AQ391"/>
    <mergeCell ref="AR388:AU389"/>
    <mergeCell ref="AW388:AZ389"/>
    <mergeCell ref="BA388:BC389"/>
    <mergeCell ref="BD388:BG389"/>
    <mergeCell ref="BI388:BM389"/>
    <mergeCell ref="B387:D389"/>
    <mergeCell ref="F387:I396"/>
    <mergeCell ref="J387:L393"/>
    <mergeCell ref="N387:Q389"/>
    <mergeCell ref="BN387:BR389"/>
    <mergeCell ref="BS387:BW389"/>
    <mergeCell ref="AW406:AZ407"/>
    <mergeCell ref="BA406:BC407"/>
    <mergeCell ref="BD406:BG407"/>
    <mergeCell ref="BI406:BM407"/>
    <mergeCell ref="BX399:BY401"/>
    <mergeCell ref="S400:V402"/>
    <mergeCell ref="X400:AC401"/>
    <mergeCell ref="AD400:AJ401"/>
    <mergeCell ref="AR400:AU401"/>
    <mergeCell ref="AW400:AZ401"/>
    <mergeCell ref="BA400:BC401"/>
    <mergeCell ref="BD400:BG401"/>
    <mergeCell ref="BI400:BM401"/>
    <mergeCell ref="BX376:BY378"/>
    <mergeCell ref="S377:V379"/>
    <mergeCell ref="X377:AC378"/>
    <mergeCell ref="AD377:AJ378"/>
    <mergeCell ref="AN377:AQ380"/>
    <mergeCell ref="AR377:AU378"/>
    <mergeCell ref="AW377:AZ378"/>
    <mergeCell ref="BA377:BC378"/>
    <mergeCell ref="BD377:BG378"/>
    <mergeCell ref="BI377:BM378"/>
    <mergeCell ref="B376:D378"/>
    <mergeCell ref="F376:I384"/>
    <mergeCell ref="J376:L382"/>
    <mergeCell ref="N376:Q378"/>
    <mergeCell ref="BN376:BR378"/>
    <mergeCell ref="BS376:BW378"/>
    <mergeCell ref="BX365:BY367"/>
    <mergeCell ref="S366:V368"/>
    <mergeCell ref="X366:AC367"/>
    <mergeCell ref="AD366:AJ367"/>
    <mergeCell ref="AN366:AQ369"/>
    <mergeCell ref="AR366:AU367"/>
    <mergeCell ref="AW366:AZ367"/>
    <mergeCell ref="BA366:BC367"/>
    <mergeCell ref="BD366:BG367"/>
    <mergeCell ref="BI366:BM367"/>
    <mergeCell ref="B365:D367"/>
    <mergeCell ref="F365:I373"/>
    <mergeCell ref="J365:L367"/>
    <mergeCell ref="N365:Q371"/>
    <mergeCell ref="BN365:BR367"/>
    <mergeCell ref="BS365:BW367"/>
    <mergeCell ref="BX355:BY357"/>
    <mergeCell ref="S356:V358"/>
    <mergeCell ref="X356:AC357"/>
    <mergeCell ref="AD356:AJ357"/>
    <mergeCell ref="AN356:AQ359"/>
    <mergeCell ref="AR356:AU357"/>
    <mergeCell ref="AW356:AZ357"/>
    <mergeCell ref="BA356:BC357"/>
    <mergeCell ref="BD356:BG357"/>
    <mergeCell ref="BI356:BM357"/>
    <mergeCell ref="B355:D357"/>
    <mergeCell ref="F355:I362"/>
    <mergeCell ref="J355:L361"/>
    <mergeCell ref="N355:Q357"/>
    <mergeCell ref="BN355:BR357"/>
    <mergeCell ref="BS355:BW357"/>
    <mergeCell ref="BN343:BR345"/>
    <mergeCell ref="BS343:BW345"/>
    <mergeCell ref="BX343:BY345"/>
    <mergeCell ref="S344:V346"/>
    <mergeCell ref="X344:AC345"/>
    <mergeCell ref="AD344:AJ345"/>
    <mergeCell ref="AN344:AQ347"/>
    <mergeCell ref="AR344:AU345"/>
    <mergeCell ref="AW344:AZ345"/>
    <mergeCell ref="BA344:BC345"/>
    <mergeCell ref="BH339:BL340"/>
    <mergeCell ref="B343:D345"/>
    <mergeCell ref="F343:I352"/>
    <mergeCell ref="J343:L345"/>
    <mergeCell ref="N343:Q349"/>
    <mergeCell ref="BD344:BG345"/>
    <mergeCell ref="BI344:BM345"/>
    <mergeCell ref="AW334:AZ335"/>
    <mergeCell ref="BA334:BC335"/>
    <mergeCell ref="BD334:BG335"/>
    <mergeCell ref="BI334:BM335"/>
    <mergeCell ref="S339:V340"/>
    <mergeCell ref="X339:AC340"/>
    <mergeCell ref="AD339:AJ340"/>
    <mergeCell ref="AN339:AQ340"/>
    <mergeCell ref="AR339:AU340"/>
    <mergeCell ref="AW339:AZ340"/>
    <mergeCell ref="BS327:BW329"/>
    <mergeCell ref="BX327:BY329"/>
    <mergeCell ref="S328:V330"/>
    <mergeCell ref="X328:AC329"/>
    <mergeCell ref="AD328:AJ329"/>
    <mergeCell ref="AR328:AU329"/>
    <mergeCell ref="AW328:AZ329"/>
    <mergeCell ref="BA328:BC329"/>
    <mergeCell ref="BD328:BG329"/>
    <mergeCell ref="BI328:BM329"/>
    <mergeCell ref="BI317:BM318"/>
    <mergeCell ref="B327:D329"/>
    <mergeCell ref="F327:I339"/>
    <mergeCell ref="J327:L334"/>
    <mergeCell ref="N327:Q329"/>
    <mergeCell ref="BN327:BR329"/>
    <mergeCell ref="S334:V335"/>
    <mergeCell ref="X334:AC335"/>
    <mergeCell ref="AD334:AJ335"/>
    <mergeCell ref="AR334:AU335"/>
    <mergeCell ref="BS316:BW318"/>
    <mergeCell ref="BX316:BY318"/>
    <mergeCell ref="S317:V319"/>
    <mergeCell ref="X317:AC318"/>
    <mergeCell ref="AD317:AJ318"/>
    <mergeCell ref="AN317:AQ320"/>
    <mergeCell ref="AR317:AU318"/>
    <mergeCell ref="AW317:AZ318"/>
    <mergeCell ref="BA317:BC318"/>
    <mergeCell ref="BD317:BG318"/>
    <mergeCell ref="BA339:BC340"/>
    <mergeCell ref="BD339:BG340"/>
    <mergeCell ref="BD312:BG313"/>
    <mergeCell ref="BH312:BK313"/>
    <mergeCell ref="BM312:BR313"/>
    <mergeCell ref="BS312:BU313"/>
    <mergeCell ref="BX312:BY313"/>
    <mergeCell ref="B316:D318"/>
    <mergeCell ref="F316:I324"/>
    <mergeCell ref="J316:L322"/>
    <mergeCell ref="N316:Q318"/>
    <mergeCell ref="BN316:BR318"/>
    <mergeCell ref="Y312:AB313"/>
    <mergeCell ref="AE312:AJ313"/>
    <mergeCell ref="AN312:AQ313"/>
    <mergeCell ref="AR312:AU313"/>
    <mergeCell ref="AW312:AZ313"/>
    <mergeCell ref="BA312:BC313"/>
    <mergeCell ref="B309:U309"/>
    <mergeCell ref="F311:I313"/>
    <mergeCell ref="B312:D313"/>
    <mergeCell ref="J312:L313"/>
    <mergeCell ref="N312:Q313"/>
    <mergeCell ref="S312:X313"/>
    <mergeCell ref="BX299:BY301"/>
    <mergeCell ref="S300:V302"/>
    <mergeCell ref="X300:AC301"/>
    <mergeCell ref="AD300:AJ301"/>
    <mergeCell ref="AN300:AQ303"/>
    <mergeCell ref="AR300:AU301"/>
    <mergeCell ref="AW300:AZ301"/>
    <mergeCell ref="BA300:BC301"/>
    <mergeCell ref="BD300:BG301"/>
    <mergeCell ref="BI300:BM301"/>
    <mergeCell ref="BA294:BC295"/>
    <mergeCell ref="BD294:BG295"/>
    <mergeCell ref="BH294:BL295"/>
    <mergeCell ref="B296:BX296"/>
    <mergeCell ref="B299:D301"/>
    <mergeCell ref="F299:I306"/>
    <mergeCell ref="J299:L305"/>
    <mergeCell ref="N299:Q301"/>
    <mergeCell ref="BN299:BR301"/>
    <mergeCell ref="BS299:BW301"/>
    <mergeCell ref="J271:L277"/>
    <mergeCell ref="N271:Q273"/>
    <mergeCell ref="BN271:BR273"/>
    <mergeCell ref="BS271:BW273"/>
    <mergeCell ref="AW289:AZ290"/>
    <mergeCell ref="BA289:BC290"/>
    <mergeCell ref="BD289:BG290"/>
    <mergeCell ref="BI289:BM290"/>
    <mergeCell ref="S294:V295"/>
    <mergeCell ref="X294:AC295"/>
    <mergeCell ref="AD294:AJ295"/>
    <mergeCell ref="AN294:AQ295"/>
    <mergeCell ref="AR294:AU295"/>
    <mergeCell ref="AW294:AZ295"/>
    <mergeCell ref="BX282:BY284"/>
    <mergeCell ref="S283:V285"/>
    <mergeCell ref="X283:AC284"/>
    <mergeCell ref="AD283:AJ284"/>
    <mergeCell ref="AR283:AU284"/>
    <mergeCell ref="AW283:AZ284"/>
    <mergeCell ref="BA283:BC284"/>
    <mergeCell ref="BD283:BG284"/>
    <mergeCell ref="BI283:BM284"/>
    <mergeCell ref="BN250:BR252"/>
    <mergeCell ref="BS250:BW252"/>
    <mergeCell ref="BX250:BY252"/>
    <mergeCell ref="S251:V253"/>
    <mergeCell ref="X251:AC252"/>
    <mergeCell ref="AD251:AJ252"/>
    <mergeCell ref="AN251:AQ254"/>
    <mergeCell ref="AR251:AU252"/>
    <mergeCell ref="AW251:AZ252"/>
    <mergeCell ref="BA251:BC252"/>
    <mergeCell ref="B282:D284"/>
    <mergeCell ref="F282:I294"/>
    <mergeCell ref="J282:L284"/>
    <mergeCell ref="N282:Q289"/>
    <mergeCell ref="BN282:BR284"/>
    <mergeCell ref="BS282:BW284"/>
    <mergeCell ref="S289:V290"/>
    <mergeCell ref="X289:AC290"/>
    <mergeCell ref="AD289:AJ290"/>
    <mergeCell ref="AR289:AU290"/>
    <mergeCell ref="BX271:BY273"/>
    <mergeCell ref="S272:V274"/>
    <mergeCell ref="X272:AC273"/>
    <mergeCell ref="AD272:AJ273"/>
    <mergeCell ref="AN272:AQ275"/>
    <mergeCell ref="AR272:AU273"/>
    <mergeCell ref="AW272:AZ273"/>
    <mergeCell ref="BA272:BC273"/>
    <mergeCell ref="BD272:BG273"/>
    <mergeCell ref="BI272:BM273"/>
    <mergeCell ref="B271:D273"/>
    <mergeCell ref="F271:I279"/>
    <mergeCell ref="B250:D252"/>
    <mergeCell ref="F250:I257"/>
    <mergeCell ref="J250:L252"/>
    <mergeCell ref="N250:Q256"/>
    <mergeCell ref="BD251:BG252"/>
    <mergeCell ref="BI251:BM252"/>
    <mergeCell ref="AW241:AZ242"/>
    <mergeCell ref="BA241:BC242"/>
    <mergeCell ref="BD241:BG242"/>
    <mergeCell ref="BI241:BM242"/>
    <mergeCell ref="S246:V247"/>
    <mergeCell ref="X246:AC247"/>
    <mergeCell ref="AD246:AJ247"/>
    <mergeCell ref="AN246:AQ247"/>
    <mergeCell ref="AR246:AU247"/>
    <mergeCell ref="AW246:AZ247"/>
    <mergeCell ref="BX260:BY262"/>
    <mergeCell ref="S261:V263"/>
    <mergeCell ref="X261:AC262"/>
    <mergeCell ref="AD261:AJ262"/>
    <mergeCell ref="AN261:AQ264"/>
    <mergeCell ref="AR261:AU262"/>
    <mergeCell ref="AW261:AZ262"/>
    <mergeCell ref="BA261:BC262"/>
    <mergeCell ref="BD261:BG262"/>
    <mergeCell ref="BI261:BM262"/>
    <mergeCell ref="B260:D262"/>
    <mergeCell ref="F260:I268"/>
    <mergeCell ref="J260:L266"/>
    <mergeCell ref="N260:Q262"/>
    <mergeCell ref="BN260:BR262"/>
    <mergeCell ref="BS260:BW262"/>
    <mergeCell ref="BX234:BY236"/>
    <mergeCell ref="S235:V237"/>
    <mergeCell ref="X235:AC236"/>
    <mergeCell ref="AD235:AJ236"/>
    <mergeCell ref="AR235:AU236"/>
    <mergeCell ref="AW235:AZ236"/>
    <mergeCell ref="BA235:BC236"/>
    <mergeCell ref="BD235:BG236"/>
    <mergeCell ref="BI235:BM236"/>
    <mergeCell ref="B234:D236"/>
    <mergeCell ref="F234:I246"/>
    <mergeCell ref="J234:L241"/>
    <mergeCell ref="N234:Q236"/>
    <mergeCell ref="BN234:BR236"/>
    <mergeCell ref="BS234:BW236"/>
    <mergeCell ref="S241:V242"/>
    <mergeCell ref="X241:AC242"/>
    <mergeCell ref="AD241:AJ242"/>
    <mergeCell ref="AR241:AU242"/>
    <mergeCell ref="BA246:BC247"/>
    <mergeCell ref="BD246:BG247"/>
    <mergeCell ref="BH246:BL247"/>
    <mergeCell ref="BS222:BW224"/>
    <mergeCell ref="BX222:BY224"/>
    <mergeCell ref="S223:V225"/>
    <mergeCell ref="X223:AC224"/>
    <mergeCell ref="AD223:AJ224"/>
    <mergeCell ref="AN223:AQ226"/>
    <mergeCell ref="AR223:AU224"/>
    <mergeCell ref="AW223:AZ224"/>
    <mergeCell ref="BA223:BC224"/>
    <mergeCell ref="BD223:BG224"/>
    <mergeCell ref="BI211:BM213"/>
    <mergeCell ref="B222:D224"/>
    <mergeCell ref="F222:I231"/>
    <mergeCell ref="J222:L228"/>
    <mergeCell ref="N222:Q224"/>
    <mergeCell ref="BN222:BR224"/>
    <mergeCell ref="BI223:BM224"/>
    <mergeCell ref="BS210:BW212"/>
    <mergeCell ref="BX210:BY212"/>
    <mergeCell ref="S211:V213"/>
    <mergeCell ref="X211:AC213"/>
    <mergeCell ref="AD211:AJ213"/>
    <mergeCell ref="AN211:AQ214"/>
    <mergeCell ref="AR211:AU213"/>
    <mergeCell ref="AW211:AZ213"/>
    <mergeCell ref="BA211:BC213"/>
    <mergeCell ref="BD211:BG213"/>
    <mergeCell ref="BN179:BR181"/>
    <mergeCell ref="BS179:BW181"/>
    <mergeCell ref="BX179:BY181"/>
    <mergeCell ref="S180:V182"/>
    <mergeCell ref="X180:AC181"/>
    <mergeCell ref="AD180:AJ181"/>
    <mergeCell ref="AN180:AQ183"/>
    <mergeCell ref="AR180:AU181"/>
    <mergeCell ref="AW180:AZ181"/>
    <mergeCell ref="BA180:BC181"/>
    <mergeCell ref="BD206:BG207"/>
    <mergeCell ref="BH206:BK207"/>
    <mergeCell ref="BM206:BR207"/>
    <mergeCell ref="BS206:BU207"/>
    <mergeCell ref="BX206:BY207"/>
    <mergeCell ref="B210:D212"/>
    <mergeCell ref="F210:I219"/>
    <mergeCell ref="J210:L216"/>
    <mergeCell ref="N210:Q212"/>
    <mergeCell ref="BN210:BR212"/>
    <mergeCell ref="Y206:AB207"/>
    <mergeCell ref="AE206:AJ207"/>
    <mergeCell ref="AN206:AQ207"/>
    <mergeCell ref="AR206:AU207"/>
    <mergeCell ref="AW206:AZ207"/>
    <mergeCell ref="BA206:BC207"/>
    <mergeCell ref="B203:U203"/>
    <mergeCell ref="F205:I207"/>
    <mergeCell ref="B206:D207"/>
    <mergeCell ref="J206:L207"/>
    <mergeCell ref="N206:Q207"/>
    <mergeCell ref="S206:X207"/>
    <mergeCell ref="B179:D181"/>
    <mergeCell ref="F179:I188"/>
    <mergeCell ref="J179:L185"/>
    <mergeCell ref="N179:Q181"/>
    <mergeCell ref="BD180:BG181"/>
    <mergeCell ref="BI180:BM181"/>
    <mergeCell ref="AW170:AZ171"/>
    <mergeCell ref="BA170:BC171"/>
    <mergeCell ref="BD170:BG171"/>
    <mergeCell ref="BI170:BM171"/>
    <mergeCell ref="S175:V176"/>
    <mergeCell ref="X175:AC176"/>
    <mergeCell ref="AD175:AJ176"/>
    <mergeCell ref="AN175:AQ176"/>
    <mergeCell ref="AR175:AU176"/>
    <mergeCell ref="AW175:AZ176"/>
    <mergeCell ref="BX191:BY193"/>
    <mergeCell ref="S192:V194"/>
    <mergeCell ref="X192:AC193"/>
    <mergeCell ref="AD192:AJ193"/>
    <mergeCell ref="AN192:AQ195"/>
    <mergeCell ref="AR192:AU193"/>
    <mergeCell ref="AW192:AZ193"/>
    <mergeCell ref="BA192:BC193"/>
    <mergeCell ref="BD192:BG193"/>
    <mergeCell ref="BI192:BM193"/>
    <mergeCell ref="B191:D193"/>
    <mergeCell ref="F191:I199"/>
    <mergeCell ref="J191:L197"/>
    <mergeCell ref="N191:Q193"/>
    <mergeCell ref="BN191:BR193"/>
    <mergeCell ref="BS191:BW193"/>
    <mergeCell ref="BX163:BY165"/>
    <mergeCell ref="S164:V166"/>
    <mergeCell ref="X164:AC165"/>
    <mergeCell ref="AD164:AJ165"/>
    <mergeCell ref="AR164:AU165"/>
    <mergeCell ref="AW164:AZ165"/>
    <mergeCell ref="BA164:BC165"/>
    <mergeCell ref="BD164:BG165"/>
    <mergeCell ref="BI164:BM165"/>
    <mergeCell ref="B163:D165"/>
    <mergeCell ref="F163:I175"/>
    <mergeCell ref="J163:L170"/>
    <mergeCell ref="N163:Q165"/>
    <mergeCell ref="BN163:BR165"/>
    <mergeCell ref="BS163:BW165"/>
    <mergeCell ref="S170:V171"/>
    <mergeCell ref="X170:AC171"/>
    <mergeCell ref="AD170:AJ171"/>
    <mergeCell ref="AR170:AU171"/>
    <mergeCell ref="BA175:BC176"/>
    <mergeCell ref="BD175:BG176"/>
    <mergeCell ref="BH175:BL176"/>
    <mergeCell ref="BX152:BY154"/>
    <mergeCell ref="S153:V155"/>
    <mergeCell ref="X153:AC154"/>
    <mergeCell ref="AD153:AJ154"/>
    <mergeCell ref="AN153:AQ156"/>
    <mergeCell ref="AR153:AU154"/>
    <mergeCell ref="AW153:AZ154"/>
    <mergeCell ref="BA153:BC154"/>
    <mergeCell ref="BD153:BG154"/>
    <mergeCell ref="BI153:BM154"/>
    <mergeCell ref="B152:D154"/>
    <mergeCell ref="F152:I160"/>
    <mergeCell ref="J152:L158"/>
    <mergeCell ref="N152:Q154"/>
    <mergeCell ref="BN152:BR154"/>
    <mergeCell ref="BS152:BW154"/>
    <mergeCell ref="BS141:BW143"/>
    <mergeCell ref="BX141:BY143"/>
    <mergeCell ref="S142:V144"/>
    <mergeCell ref="X142:AC143"/>
    <mergeCell ref="AD142:AJ143"/>
    <mergeCell ref="AN142:AQ145"/>
    <mergeCell ref="AR142:AU143"/>
    <mergeCell ref="AW142:AZ143"/>
    <mergeCell ref="BA142:BC143"/>
    <mergeCell ref="BD142:BG143"/>
    <mergeCell ref="X134:AC135"/>
    <mergeCell ref="AD134:AJ135"/>
    <mergeCell ref="AR134:AU135"/>
    <mergeCell ref="AW134:AZ135"/>
    <mergeCell ref="BA134:BC135"/>
    <mergeCell ref="BX122:BY124"/>
    <mergeCell ref="S123:V125"/>
    <mergeCell ref="X123:AC124"/>
    <mergeCell ref="AD123:AJ124"/>
    <mergeCell ref="AR123:AU124"/>
    <mergeCell ref="AW123:AZ124"/>
    <mergeCell ref="BA123:BC124"/>
    <mergeCell ref="BD123:BG124"/>
    <mergeCell ref="BI123:BM124"/>
    <mergeCell ref="BH138:BL138"/>
    <mergeCell ref="B141:D143"/>
    <mergeCell ref="F141:I149"/>
    <mergeCell ref="J141:L147"/>
    <mergeCell ref="N141:Q143"/>
    <mergeCell ref="BN141:BR143"/>
    <mergeCell ref="BI142:BM143"/>
    <mergeCell ref="BD134:BG135"/>
    <mergeCell ref="BI134:BM135"/>
    <mergeCell ref="S138:V138"/>
    <mergeCell ref="X138:AC138"/>
    <mergeCell ref="AD138:AJ138"/>
    <mergeCell ref="AN138:AQ138"/>
    <mergeCell ref="AR138:AU138"/>
    <mergeCell ref="AW138:AZ138"/>
    <mergeCell ref="BA138:BC138"/>
    <mergeCell ref="BD138:BG138"/>
    <mergeCell ref="AE112:AJ113"/>
    <mergeCell ref="S106:V106"/>
    <mergeCell ref="X106:AC106"/>
    <mergeCell ref="AD106:AJ106"/>
    <mergeCell ref="AR106:AU106"/>
    <mergeCell ref="AW106:AZ106"/>
    <mergeCell ref="BA106:BC106"/>
    <mergeCell ref="B122:D124"/>
    <mergeCell ref="F122:I134"/>
    <mergeCell ref="J122:L129"/>
    <mergeCell ref="N122:Q124"/>
    <mergeCell ref="BN122:BR124"/>
    <mergeCell ref="BS122:BW124"/>
    <mergeCell ref="S129:V130"/>
    <mergeCell ref="X129:AC130"/>
    <mergeCell ref="AD129:AJ130"/>
    <mergeCell ref="AR129:AU130"/>
    <mergeCell ref="BI116:BM116"/>
    <mergeCell ref="S119:V119"/>
    <mergeCell ref="X119:AC119"/>
    <mergeCell ref="AD119:AJ119"/>
    <mergeCell ref="AN119:AQ119"/>
    <mergeCell ref="AR119:AU119"/>
    <mergeCell ref="AW119:AZ119"/>
    <mergeCell ref="BA119:BC119"/>
    <mergeCell ref="BD119:BG119"/>
    <mergeCell ref="BH119:BL119"/>
    <mergeCell ref="AW129:AZ130"/>
    <mergeCell ref="BA129:BC130"/>
    <mergeCell ref="BD129:BG130"/>
    <mergeCell ref="BI129:BM130"/>
    <mergeCell ref="S134:V135"/>
    <mergeCell ref="X97:AC97"/>
    <mergeCell ref="AD97:AJ97"/>
    <mergeCell ref="AR97:AU97"/>
    <mergeCell ref="AW97:AZ97"/>
    <mergeCell ref="BA97:BC97"/>
    <mergeCell ref="BD97:BG97"/>
    <mergeCell ref="BI97:BM97"/>
    <mergeCell ref="BM112:BR113"/>
    <mergeCell ref="BS112:BU113"/>
    <mergeCell ref="BX112:BY113"/>
    <mergeCell ref="S116:V117"/>
    <mergeCell ref="X116:AC116"/>
    <mergeCell ref="AD116:AJ116"/>
    <mergeCell ref="AR116:AU116"/>
    <mergeCell ref="AW116:AZ116"/>
    <mergeCell ref="BA116:BC116"/>
    <mergeCell ref="BD116:BG116"/>
    <mergeCell ref="AN112:AQ113"/>
    <mergeCell ref="AR112:AU113"/>
    <mergeCell ref="AW112:AZ113"/>
    <mergeCell ref="BA112:BC113"/>
    <mergeCell ref="BD112:BG113"/>
    <mergeCell ref="BH112:BK113"/>
    <mergeCell ref="BD106:BG106"/>
    <mergeCell ref="BI106:BM106"/>
    <mergeCell ref="B109:U109"/>
    <mergeCell ref="F111:I113"/>
    <mergeCell ref="B112:D113"/>
    <mergeCell ref="J112:L113"/>
    <mergeCell ref="N112:Q113"/>
    <mergeCell ref="S112:X113"/>
    <mergeCell ref="Y112:AB113"/>
    <mergeCell ref="AD93:AJ94"/>
    <mergeCell ref="AR93:AU94"/>
    <mergeCell ref="AW93:AZ94"/>
    <mergeCell ref="BA93:BC94"/>
    <mergeCell ref="BX81:BY83"/>
    <mergeCell ref="S82:V84"/>
    <mergeCell ref="X82:AC83"/>
    <mergeCell ref="AD82:AJ83"/>
    <mergeCell ref="AR82:AU83"/>
    <mergeCell ref="AW82:AZ83"/>
    <mergeCell ref="BA82:BC83"/>
    <mergeCell ref="BD82:BG83"/>
    <mergeCell ref="BI82:BM83"/>
    <mergeCell ref="BD100:BG100"/>
    <mergeCell ref="BI100:BM100"/>
    <mergeCell ref="S103:V103"/>
    <mergeCell ref="X103:AC103"/>
    <mergeCell ref="AD103:AJ103"/>
    <mergeCell ref="AR103:AU103"/>
    <mergeCell ref="AW103:AZ103"/>
    <mergeCell ref="BA103:BC103"/>
    <mergeCell ref="BD103:BG103"/>
    <mergeCell ref="BI103:BM103"/>
    <mergeCell ref="S100:V100"/>
    <mergeCell ref="X100:AC100"/>
    <mergeCell ref="AD100:AJ100"/>
    <mergeCell ref="AR100:AU100"/>
    <mergeCell ref="AW100:AZ100"/>
    <mergeCell ref="BA100:BC100"/>
    <mergeCell ref="BD93:BG94"/>
    <mergeCell ref="BI93:BM94"/>
    <mergeCell ref="S97:V97"/>
    <mergeCell ref="B81:D83"/>
    <mergeCell ref="F81:I93"/>
    <mergeCell ref="J81:L88"/>
    <mergeCell ref="N81:Q83"/>
    <mergeCell ref="BN81:BR83"/>
    <mergeCell ref="BS81:BW83"/>
    <mergeCell ref="S88:V89"/>
    <mergeCell ref="X88:AC89"/>
    <mergeCell ref="AD88:AJ89"/>
    <mergeCell ref="AR88:AU89"/>
    <mergeCell ref="BX69:BY71"/>
    <mergeCell ref="S70:V72"/>
    <mergeCell ref="X70:AC71"/>
    <mergeCell ref="AD70:AJ71"/>
    <mergeCell ref="AN70:AQ73"/>
    <mergeCell ref="AR70:AU71"/>
    <mergeCell ref="AW70:AZ71"/>
    <mergeCell ref="BA70:BC71"/>
    <mergeCell ref="BD70:BG71"/>
    <mergeCell ref="BI70:BM71"/>
    <mergeCell ref="B69:D71"/>
    <mergeCell ref="F69:I78"/>
    <mergeCell ref="J69:L75"/>
    <mergeCell ref="N69:Q71"/>
    <mergeCell ref="BN69:BR71"/>
    <mergeCell ref="BS69:BW71"/>
    <mergeCell ref="AW88:AZ89"/>
    <mergeCell ref="BA88:BC89"/>
    <mergeCell ref="BD88:BG89"/>
    <mergeCell ref="BI88:BM89"/>
    <mergeCell ref="S93:V94"/>
    <mergeCell ref="X93:AC94"/>
    <mergeCell ref="BX57:BY59"/>
    <mergeCell ref="S58:V60"/>
    <mergeCell ref="X58:AC59"/>
    <mergeCell ref="AD58:AJ59"/>
    <mergeCell ref="AN58:AQ61"/>
    <mergeCell ref="AR58:AU59"/>
    <mergeCell ref="AW58:AZ59"/>
    <mergeCell ref="BA58:BC59"/>
    <mergeCell ref="BD58:BG59"/>
    <mergeCell ref="BI58:BM59"/>
    <mergeCell ref="B57:D59"/>
    <mergeCell ref="F57:I66"/>
    <mergeCell ref="J57:L63"/>
    <mergeCell ref="N57:Q59"/>
    <mergeCell ref="BN57:BR59"/>
    <mergeCell ref="BS57:BW59"/>
    <mergeCell ref="BX47:BY49"/>
    <mergeCell ref="S48:V50"/>
    <mergeCell ref="X48:AC49"/>
    <mergeCell ref="AD48:AJ49"/>
    <mergeCell ref="AK48:AK50"/>
    <mergeCell ref="AN48:AQ51"/>
    <mergeCell ref="AR48:AU49"/>
    <mergeCell ref="AW48:AZ49"/>
    <mergeCell ref="BA48:BC49"/>
    <mergeCell ref="BD48:BG49"/>
    <mergeCell ref="B47:D49"/>
    <mergeCell ref="F47:I54"/>
    <mergeCell ref="J47:L53"/>
    <mergeCell ref="N47:Q49"/>
    <mergeCell ref="BN47:BR49"/>
    <mergeCell ref="BS47:BW49"/>
    <mergeCell ref="AE19:AJ20"/>
    <mergeCell ref="AN19:AQ20"/>
    <mergeCell ref="AR19:AU20"/>
    <mergeCell ref="AW19:AZ20"/>
    <mergeCell ref="BA19:BC20"/>
    <mergeCell ref="BD19:BG20"/>
    <mergeCell ref="F18:I20"/>
    <mergeCell ref="B19:D20"/>
    <mergeCell ref="J19:L20"/>
    <mergeCell ref="N19:Q20"/>
    <mergeCell ref="S19:X20"/>
    <mergeCell ref="Y19:AB20"/>
    <mergeCell ref="BI48:BM49"/>
    <mergeCell ref="BX36:BY38"/>
    <mergeCell ref="S37:V39"/>
    <mergeCell ref="X37:AC38"/>
    <mergeCell ref="AD37:AJ38"/>
    <mergeCell ref="AN37:AQ40"/>
    <mergeCell ref="AR37:AU38"/>
    <mergeCell ref="AW37:AZ38"/>
    <mergeCell ref="BA37:BC38"/>
    <mergeCell ref="BD37:BG38"/>
    <mergeCell ref="BI37:BM38"/>
    <mergeCell ref="B36:D38"/>
    <mergeCell ref="F36:I44"/>
    <mergeCell ref="J36:L42"/>
    <mergeCell ref="N36:Q38"/>
    <mergeCell ref="BN36:BR38"/>
    <mergeCell ref="BS36:BW38"/>
    <mergeCell ref="O4:BK5"/>
    <mergeCell ref="B6:Z6"/>
    <mergeCell ref="B8:BT9"/>
    <mergeCell ref="B11:BY11"/>
    <mergeCell ref="B13:BY14"/>
    <mergeCell ref="B16:U16"/>
    <mergeCell ref="B2:N2"/>
    <mergeCell ref="O2:BK2"/>
    <mergeCell ref="BO2:BY2"/>
    <mergeCell ref="B3:N3"/>
    <mergeCell ref="O3:BK3"/>
    <mergeCell ref="BO3:BY3"/>
    <mergeCell ref="BX24:BY26"/>
    <mergeCell ref="S25:V27"/>
    <mergeCell ref="X25:AC26"/>
    <mergeCell ref="AD25:AJ26"/>
    <mergeCell ref="AN25:AQ28"/>
    <mergeCell ref="AR25:AU26"/>
    <mergeCell ref="AW25:AZ26"/>
    <mergeCell ref="BA25:BC26"/>
    <mergeCell ref="BD25:BG26"/>
    <mergeCell ref="BI25:BM26"/>
    <mergeCell ref="BH19:BK20"/>
    <mergeCell ref="BM19:BR20"/>
    <mergeCell ref="BS19:BU20"/>
    <mergeCell ref="BX19:BY20"/>
    <mergeCell ref="B24:D26"/>
    <mergeCell ref="F24:I33"/>
    <mergeCell ref="J24:L30"/>
    <mergeCell ref="N24:Q26"/>
    <mergeCell ref="BN24:BR26"/>
    <mergeCell ref="BS24:BW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5459-6E70-43FD-B411-90113DFDC5CD}">
  <dimension ref="Y34:Y35"/>
  <sheetViews>
    <sheetView showGridLines="0" workbookViewId="0">
      <selection activeCell="Y34" sqref="Y34"/>
    </sheetView>
  </sheetViews>
  <sheetFormatPr defaultRowHeight="12.75"/>
  <cols>
    <col min="25" max="25" width="11.140625" bestFit="1" customWidth="1"/>
  </cols>
  <sheetData>
    <row r="34" spans="25:25">
      <c r="Y34" s="198">
        <v>473998</v>
      </c>
    </row>
    <row r="35" spans="25:25">
      <c r="Y35" s="199" t="s">
        <v>670</v>
      </c>
    </row>
  </sheetData>
  <hyperlinks>
    <hyperlink ref="Y35" r:id="rId1" display="https://treasurer.maricopa.gov/parcel/Summary.aspx" xr:uid="{7DB2E6CD-A406-404C-A6EC-5DCFE00FF249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9ECA-99BF-4DE3-8A4A-2AADA40BBFDB}">
  <sheetPr codeName="Sheet2"/>
  <dimension ref="B2:D30"/>
  <sheetViews>
    <sheetView showGridLines="0" zoomScale="115" zoomScaleNormal="115" workbookViewId="0">
      <selection activeCell="G26" sqref="G26"/>
    </sheetView>
  </sheetViews>
  <sheetFormatPr defaultRowHeight="12.75"/>
  <cols>
    <col min="1" max="1" width="5.28515625" customWidth="1"/>
    <col min="2" max="2" width="29.140625" bestFit="1" customWidth="1"/>
    <col min="3" max="3" width="12.140625" bestFit="1" customWidth="1"/>
    <col min="4" max="4" width="14.7109375" bestFit="1" customWidth="1"/>
  </cols>
  <sheetData>
    <row r="2" spans="2:4">
      <c r="B2" t="s">
        <v>411</v>
      </c>
      <c r="C2" s="131">
        <v>2.5000000000000001E-2</v>
      </c>
      <c r="D2" s="132" t="str">
        <f>IF(C2=C3,"At-the-Money",IF(C2&lt;C3,"In-the-Money",IF(C2&gt;C3,"Out-of-the-Money")))</f>
        <v>In-the-Money</v>
      </c>
    </row>
    <row r="3" spans="2:4">
      <c r="B3" s="120" t="s">
        <v>402</v>
      </c>
      <c r="C3" s="131">
        <v>3.6799999999999999E-2</v>
      </c>
      <c r="D3" s="200">
        <v>46112</v>
      </c>
    </row>
    <row r="4" spans="2:4">
      <c r="B4" t="s">
        <v>334</v>
      </c>
      <c r="C4" s="131">
        <v>2.4500000000000001E-2</v>
      </c>
      <c r="D4" s="34"/>
    </row>
    <row r="5" spans="2:4">
      <c r="B5" s="133" t="s">
        <v>412</v>
      </c>
      <c r="C5" s="134">
        <f>SUM(MIN(C3,C2),C4)</f>
        <v>4.9500000000000002E-2</v>
      </c>
      <c r="D5" s="34"/>
    </row>
    <row r="7" spans="2:4">
      <c r="B7" s="135" t="s">
        <v>413</v>
      </c>
      <c r="C7" s="136">
        <f>'NEW OSAR'!E6</f>
        <v>52400000</v>
      </c>
    </row>
    <row r="8" spans="2:4">
      <c r="B8" s="137"/>
      <c r="C8" s="138"/>
    </row>
    <row r="9" spans="2:4">
      <c r="B9" s="120" t="s">
        <v>377</v>
      </c>
      <c r="C9" s="344">
        <f>'NEW OSAR'!I57</f>
        <v>3338057.4699999997</v>
      </c>
    </row>
    <row r="10" spans="2:4">
      <c r="B10" s="120" t="s">
        <v>414</v>
      </c>
      <c r="C10" s="139">
        <f>C7*(C3+C4)*(365/360)</f>
        <v>3256732.7777777775</v>
      </c>
    </row>
    <row r="11" spans="2:4">
      <c r="B11" s="135" t="s">
        <v>415</v>
      </c>
      <c r="C11" s="136">
        <f>C7*C5*(365/360)</f>
        <v>2629825</v>
      </c>
    </row>
    <row r="13" spans="2:4">
      <c r="B13" s="120" t="s">
        <v>416</v>
      </c>
      <c r="C13" s="140">
        <f>C9/C10</f>
        <v>1.0249712511806737</v>
      </c>
      <c r="D13" s="91"/>
    </row>
    <row r="14" spans="2:4">
      <c r="B14" s="135" t="s">
        <v>417</v>
      </c>
      <c r="C14" s="141">
        <f>C9/C11</f>
        <v>1.269307832270208</v>
      </c>
      <c r="D14" s="91"/>
    </row>
    <row r="17" spans="2:3">
      <c r="B17" s="272" t="s">
        <v>998</v>
      </c>
      <c r="C17" s="273"/>
    </row>
    <row r="18" spans="2:3">
      <c r="B18" s="273" t="s">
        <v>411</v>
      </c>
      <c r="C18" s="274">
        <v>2.9499999999999998E-2</v>
      </c>
    </row>
    <row r="19" spans="2:3">
      <c r="B19" s="273" t="s">
        <v>402</v>
      </c>
      <c r="C19" s="274">
        <v>4.3075700000000001E-2</v>
      </c>
    </row>
    <row r="20" spans="2:3">
      <c r="B20" s="273" t="s">
        <v>334</v>
      </c>
      <c r="C20" s="274">
        <v>2.5499999999999998E-2</v>
      </c>
    </row>
    <row r="21" spans="2:3">
      <c r="B21" s="275" t="s">
        <v>412</v>
      </c>
      <c r="C21" s="276">
        <f>SUM(MIN(C19,C18),C20)</f>
        <v>5.4999999999999993E-2</v>
      </c>
    </row>
    <row r="22" spans="2:3">
      <c r="B22" s="273"/>
      <c r="C22" s="273"/>
    </row>
    <row r="23" spans="2:3">
      <c r="B23" s="277" t="s">
        <v>413</v>
      </c>
      <c r="C23" s="278">
        <f>'NEW OSAR'!E7</f>
        <v>48900000</v>
      </c>
    </row>
    <row r="24" spans="2:3">
      <c r="B24" s="279"/>
      <c r="C24" s="280"/>
    </row>
    <row r="25" spans="2:3">
      <c r="B25" s="273" t="s">
        <v>377</v>
      </c>
      <c r="C25" s="385">
        <f>'NEW OSAR'!I57</f>
        <v>3338057.4699999997</v>
      </c>
    </row>
    <row r="26" spans="2:3">
      <c r="B26" s="273" t="s">
        <v>414</v>
      </c>
      <c r="C26" s="281">
        <f>C23*(C19+C20)*(365/360)</f>
        <v>3399926.0595833333</v>
      </c>
    </row>
    <row r="27" spans="2:3">
      <c r="B27" s="277" t="s">
        <v>415</v>
      </c>
      <c r="C27" s="278">
        <f>C23*C21*(365/360)</f>
        <v>2726854.166666666</v>
      </c>
    </row>
    <row r="28" spans="2:3">
      <c r="B28" s="273"/>
      <c r="C28" s="273"/>
    </row>
    <row r="29" spans="2:3">
      <c r="B29" s="273" t="s">
        <v>416</v>
      </c>
      <c r="C29" s="282">
        <f>C25/C26</f>
        <v>0.98180296027057845</v>
      </c>
    </row>
    <row r="30" spans="2:3">
      <c r="B30" s="277" t="s">
        <v>417</v>
      </c>
      <c r="C30" s="283">
        <f>C25/C27</f>
        <v>1.2241422775023112</v>
      </c>
    </row>
  </sheetData>
  <conditionalFormatting sqref="D2">
    <cfRule type="expression" dxfId="3" priority="1" stopIfTrue="1">
      <formula>$A$1=1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41EF-8B3A-489A-B24F-2A966E0C5CDF}">
  <sheetPr codeName="Sheet3"/>
  <dimension ref="A1:T34"/>
  <sheetViews>
    <sheetView showGridLines="0" zoomScale="115" zoomScaleNormal="115" workbookViewId="0"/>
  </sheetViews>
  <sheetFormatPr defaultColWidth="8.140625" defaultRowHeight="15" customHeight="1"/>
  <cols>
    <col min="1" max="1" width="3.28515625" style="93" customWidth="1"/>
    <col min="2" max="2" width="24" style="93" bestFit="1" customWidth="1"/>
    <col min="3" max="14" width="12.140625" style="93" customWidth="1"/>
    <col min="15" max="15" width="10.42578125" style="93" bestFit="1" customWidth="1"/>
    <col min="16" max="16" width="12.140625" style="93" bestFit="1" customWidth="1"/>
    <col min="17" max="17" width="7.7109375" style="93" bestFit="1" customWidth="1"/>
    <col min="18" max="18" width="7" style="93" bestFit="1" customWidth="1"/>
    <col min="19" max="19" width="8.7109375" style="93" customWidth="1"/>
    <col min="20" max="16384" width="8.140625" style="93"/>
  </cols>
  <sheetData>
    <row r="1" spans="1:20" ht="15" customHeight="1">
      <c r="A1" s="92">
        <v>1</v>
      </c>
    </row>
    <row r="2" spans="1:20" ht="15" customHeight="1">
      <c r="B2" s="94"/>
      <c r="C2" s="95" t="s">
        <v>862</v>
      </c>
      <c r="D2" s="96"/>
      <c r="E2" s="96"/>
      <c r="F2" s="97"/>
      <c r="G2" s="270">
        <v>45962</v>
      </c>
      <c r="H2" s="271"/>
      <c r="I2" s="271"/>
      <c r="J2" s="271"/>
      <c r="K2" s="270" t="s">
        <v>987</v>
      </c>
      <c r="L2" s="96"/>
      <c r="M2" s="96"/>
      <c r="N2" s="97"/>
      <c r="O2" s="98" t="s">
        <v>373</v>
      </c>
      <c r="P2" s="96"/>
      <c r="Q2" s="96"/>
      <c r="R2" s="97"/>
      <c r="S2" s="96" t="s">
        <v>374</v>
      </c>
      <c r="T2" s="99"/>
    </row>
    <row r="3" spans="1:20" ht="15" customHeight="1">
      <c r="B3" s="100" t="s">
        <v>375</v>
      </c>
      <c r="C3" s="101" t="s">
        <v>376</v>
      </c>
      <c r="D3" s="102" t="s">
        <v>377</v>
      </c>
      <c r="E3" s="102" t="s">
        <v>378</v>
      </c>
      <c r="F3" s="103" t="s">
        <v>379</v>
      </c>
      <c r="G3" s="102" t="s">
        <v>376</v>
      </c>
      <c r="H3" s="102" t="s">
        <v>377</v>
      </c>
      <c r="I3" s="102" t="s">
        <v>378</v>
      </c>
      <c r="J3" s="102" t="s">
        <v>379</v>
      </c>
      <c r="K3" s="101" t="s">
        <v>376</v>
      </c>
      <c r="L3" s="102" t="s">
        <v>377</v>
      </c>
      <c r="M3" s="102" t="s">
        <v>378</v>
      </c>
      <c r="N3" s="103" t="s">
        <v>379</v>
      </c>
      <c r="O3" s="101" t="s">
        <v>376</v>
      </c>
      <c r="P3" s="102" t="s">
        <v>377</v>
      </c>
      <c r="Q3" s="102" t="s">
        <v>378</v>
      </c>
      <c r="R3" s="103" t="s">
        <v>379</v>
      </c>
      <c r="S3" s="102" t="s">
        <v>380</v>
      </c>
      <c r="T3" s="104" t="s">
        <v>381</v>
      </c>
    </row>
    <row r="4" spans="1:20" ht="15" customHeight="1">
      <c r="B4" s="115" t="e">
        <f>+#REF!</f>
        <v>#REF!</v>
      </c>
      <c r="C4" s="105">
        <v>0.92344497607655507</v>
      </c>
      <c r="D4" s="106">
        <v>2855235.7728000004</v>
      </c>
      <c r="E4" s="108">
        <v>5.448923230534352E-2</v>
      </c>
      <c r="F4" s="107">
        <v>1.0857132215261474</v>
      </c>
      <c r="G4" s="116">
        <v>0.92344497607655507</v>
      </c>
      <c r="H4" s="117">
        <v>2894344.6631999994</v>
      </c>
      <c r="I4" s="118">
        <v>5.5235585175572505E-2</v>
      </c>
      <c r="J4" s="119">
        <v>1.1005845115929764</v>
      </c>
      <c r="K4" s="116" t="e">
        <f>#REF!</f>
        <v>#REF!</v>
      </c>
      <c r="L4" s="117" t="e">
        <f>+#REF!</f>
        <v>#REF!</v>
      </c>
      <c r="M4" s="118" t="e">
        <f>#REF!</f>
        <v>#REF!</v>
      </c>
      <c r="N4" s="119" t="e">
        <f>#REF!</f>
        <v>#REF!</v>
      </c>
      <c r="O4" s="188" t="e">
        <f>IF(K4="","-",K4-G4)</f>
        <v>#REF!</v>
      </c>
      <c r="P4" s="109" t="e">
        <f>IF(L4="","-",L4-H4)</f>
        <v>#REF!</v>
      </c>
      <c r="Q4" s="187" t="e">
        <f>IF(M4="","-",M4-I4)</f>
        <v>#REF!</v>
      </c>
      <c r="R4" s="110" t="e">
        <f>IF(N4="","-",N4-J4)</f>
        <v>#REF!</v>
      </c>
      <c r="S4" s="111" t="s">
        <v>382</v>
      </c>
      <c r="T4" s="112">
        <v>0.06</v>
      </c>
    </row>
    <row r="6" spans="1:20" ht="15" customHeight="1">
      <c r="B6" s="113" t="s">
        <v>383</v>
      </c>
      <c r="C6" s="113"/>
    </row>
    <row r="7" spans="1:20" ht="15" customHeight="1">
      <c r="B7" s="114" t="s">
        <v>384</v>
      </c>
      <c r="C7" s="114"/>
    </row>
    <row r="8" spans="1:20" ht="15" customHeight="1">
      <c r="B8" s="114" t="s">
        <v>385</v>
      </c>
    </row>
    <row r="9" spans="1:20" ht="15" customHeight="1">
      <c r="B9" s="114" t="s">
        <v>386</v>
      </c>
    </row>
    <row r="10" spans="1:20" ht="15" customHeight="1">
      <c r="B10" s="114"/>
    </row>
    <row r="11" spans="1:20" ht="15" customHeight="1">
      <c r="B11" s="114"/>
    </row>
    <row r="12" spans="1:20" ht="15" customHeight="1">
      <c r="B12" s="114"/>
    </row>
    <row r="13" spans="1:20" ht="15" customHeight="1">
      <c r="B13" s="114"/>
    </row>
    <row r="14" spans="1:20" ht="15" customHeight="1">
      <c r="B14" s="114"/>
    </row>
    <row r="15" spans="1:20" ht="15" customHeight="1">
      <c r="B15" s="114"/>
    </row>
    <row r="16" spans="1:20" ht="15" customHeight="1">
      <c r="B16" s="114"/>
    </row>
    <row r="17" spans="2:2" ht="15" customHeight="1">
      <c r="B17" s="114"/>
    </row>
    <row r="18" spans="2:2" ht="15" customHeight="1">
      <c r="B18" s="114"/>
    </row>
    <row r="19" spans="2:2" ht="15" customHeight="1">
      <c r="B19" s="114"/>
    </row>
    <row r="20" spans="2:2" ht="15" customHeight="1">
      <c r="B20" s="114"/>
    </row>
    <row r="21" spans="2:2" ht="15" customHeight="1">
      <c r="B21" s="114"/>
    </row>
    <row r="22" spans="2:2" ht="15" customHeight="1">
      <c r="B22" s="114"/>
    </row>
    <row r="23" spans="2:2" ht="15" customHeight="1">
      <c r="B23" s="114"/>
    </row>
    <row r="24" spans="2:2" ht="15" customHeight="1">
      <c r="B24" s="114"/>
    </row>
    <row r="25" spans="2:2" ht="15" customHeight="1">
      <c r="B25" s="114"/>
    </row>
    <row r="26" spans="2:2" ht="15" customHeight="1">
      <c r="B26" s="114"/>
    </row>
    <row r="27" spans="2:2" ht="15" customHeight="1">
      <c r="B27" s="114"/>
    </row>
    <row r="28" spans="2:2" ht="15" customHeight="1">
      <c r="B28" s="114"/>
    </row>
    <row r="29" spans="2:2" ht="15" customHeight="1">
      <c r="B29" s="114"/>
    </row>
    <row r="30" spans="2:2" ht="15" customHeight="1">
      <c r="B30" s="114"/>
    </row>
    <row r="31" spans="2:2" ht="15" customHeight="1">
      <c r="B31" s="114"/>
    </row>
    <row r="32" spans="2:2" ht="15" customHeight="1">
      <c r="B32" s="114"/>
    </row>
    <row r="33" spans="2:2" ht="15" customHeight="1">
      <c r="B33" s="114"/>
    </row>
    <row r="34" spans="2:2" ht="15" customHeight="1">
      <c r="B34" s="114"/>
    </row>
  </sheetData>
  <conditionalFormatting sqref="B4:T18">
    <cfRule type="expression" dxfId="2" priority="3">
      <formula>$A$1</formula>
    </cfRule>
  </conditionalFormatting>
  <conditionalFormatting sqref="O4:R4">
    <cfRule type="cellIs" dxfId="1" priority="1" operator="greaterThanOrEqual">
      <formula>0</formula>
    </cfRule>
    <cfRule type="cellIs" dxfId="0" priority="2" operator="lessThan">
      <formula>0</formula>
    </cfRule>
  </conditionalFormatting>
  <dataValidations count="2">
    <dataValidation type="list" allowBlank="1" showInputMessage="1" showErrorMessage="1" sqref="A1" xr:uid="{4773666E-ADCF-437E-86C5-C61652665EB6}">
      <formula1>"1,0"</formula1>
    </dataValidation>
    <dataValidation type="list" allowBlank="1" showInputMessage="1" showErrorMessage="1" sqref="S4" xr:uid="{120EF301-C916-4154-A594-DFC820D6CC6D}">
      <formula1>"Yes, No"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41E2-46AD-468F-B042-23F7F56512A8}">
  <dimension ref="B2:D13"/>
  <sheetViews>
    <sheetView showGridLines="0" workbookViewId="0">
      <selection activeCell="D6" sqref="D6"/>
    </sheetView>
  </sheetViews>
  <sheetFormatPr defaultRowHeight="12.75"/>
  <cols>
    <col min="2" max="2" width="19.7109375" bestFit="1" customWidth="1"/>
    <col min="4" max="4" width="12.42578125" bestFit="1" customWidth="1"/>
  </cols>
  <sheetData>
    <row r="2" spans="2:4" ht="15">
      <c r="B2" s="503" t="s">
        <v>378</v>
      </c>
      <c r="C2" s="504"/>
      <c r="D2" s="505"/>
    </row>
    <row r="3" spans="2:4" ht="15">
      <c r="B3" s="165" t="s">
        <v>479</v>
      </c>
      <c r="D3" s="166">
        <v>6.7500000000000004E-2</v>
      </c>
    </row>
    <row r="4" spans="2:4" ht="15">
      <c r="B4" s="165"/>
      <c r="D4" s="167"/>
    </row>
    <row r="5" spans="2:4" ht="15">
      <c r="B5" s="165" t="s">
        <v>480</v>
      </c>
      <c r="D5" s="168" t="e">
        <f>#REF!</f>
        <v>#REF!</v>
      </c>
    </row>
    <row r="6" spans="2:4" ht="15.75">
      <c r="B6" s="169" t="s">
        <v>481</v>
      </c>
      <c r="C6" s="170"/>
      <c r="D6" s="171" t="e">
        <f>+IF(D9/D5&lt;D3,D5-(D9/D3),0)</f>
        <v>#REF!</v>
      </c>
    </row>
    <row r="7" spans="2:4" ht="15">
      <c r="B7" s="172" t="s">
        <v>482</v>
      </c>
      <c r="C7" s="173"/>
      <c r="D7" s="174" t="e">
        <f>+D5-D6</f>
        <v>#REF!</v>
      </c>
    </row>
    <row r="8" spans="2:4">
      <c r="B8" s="175"/>
      <c r="D8" s="176"/>
    </row>
    <row r="9" spans="2:4" ht="15">
      <c r="B9" s="172" t="s">
        <v>483</v>
      </c>
      <c r="C9" s="173"/>
      <c r="D9" s="177" t="e">
        <f>#REF!+ABS(F9)</f>
        <v>#REF!</v>
      </c>
    </row>
    <row r="10" spans="2:4">
      <c r="B10" s="178"/>
      <c r="C10" s="179"/>
      <c r="D10" s="180"/>
    </row>
    <row r="11" spans="2:4">
      <c r="B11" s="181" t="s">
        <v>484</v>
      </c>
      <c r="D11" s="182">
        <v>3535000</v>
      </c>
    </row>
    <row r="12" spans="2:4">
      <c r="B12" s="181" t="s">
        <v>378</v>
      </c>
      <c r="D12" s="183" t="e">
        <f>D11/D5</f>
        <v>#REF!</v>
      </c>
    </row>
    <row r="13" spans="2:4">
      <c r="B13" s="184" t="s">
        <v>485</v>
      </c>
      <c r="C13" s="185"/>
      <c r="D13" s="186" t="e">
        <f>D11-D9</f>
        <v>#REF!</v>
      </c>
    </row>
  </sheetData>
  <mergeCells count="1">
    <mergeCell ref="B2:D2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74E3-92E9-4179-84C0-DD04EEEC1EF9}">
  <dimension ref="P20"/>
  <sheetViews>
    <sheetView showGridLines="0" workbookViewId="0">
      <selection activeCell="P20" sqref="P20"/>
    </sheetView>
  </sheetViews>
  <sheetFormatPr defaultRowHeight="12.75"/>
  <sheetData>
    <row r="20" spans="16:16">
      <c r="P20">
        <v>67264.33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"/>
  <sheetViews>
    <sheetView showGridLines="0" zoomScale="40" zoomScaleNormal="40" workbookViewId="0"/>
  </sheetViews>
  <sheetFormatPr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NEW OSAR</vt:lpstr>
      <vt:lpstr>T12</vt:lpstr>
      <vt:lpstr>RR</vt:lpstr>
      <vt:lpstr>AR</vt:lpstr>
      <vt:lpstr>Tax Statement</vt:lpstr>
      <vt:lpstr>Debt Service</vt:lpstr>
      <vt:lpstr>Variance Analysis</vt:lpstr>
      <vt:lpstr>Paydown Scenario</vt:lpstr>
      <vt:lpstr>Insurance</vt:lpstr>
      <vt:lpstr>Definitions</vt:lpstr>
      <vt:lpstr>'NEW OSAR'!Print_Area</vt:lpstr>
      <vt:lpstr>RR!Print_Titles</vt:lpstr>
    </vt:vector>
  </TitlesOfParts>
  <Company>BOMCM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Tatum</dc:creator>
  <cp:lastModifiedBy>Ben Stamp</cp:lastModifiedBy>
  <cp:lastPrinted>2015-11-17T21:09:47Z</cp:lastPrinted>
  <dcterms:created xsi:type="dcterms:W3CDTF">1999-08-30T14:27:46Z</dcterms:created>
  <dcterms:modified xsi:type="dcterms:W3CDTF">2026-08-11T09:59:36Z</dcterms:modified>
</cp:coreProperties>
</file>